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showObjects="placeholders" updateLinks="never" codeName="ThisWorkbook"/>
  <mc:AlternateContent xmlns:mc="http://schemas.openxmlformats.org/markup-compatibility/2006">
    <mc:Choice Requires="x15">
      <x15ac:absPath xmlns:x15ac="http://schemas.microsoft.com/office/spreadsheetml/2010/11/ac" url="/Users/benedej/Library/CloudStorage/GoogleDrive-benedej@ccsd93.com/My Drive/Budget/FY25/Adopted Budget FY25/"/>
    </mc:Choice>
  </mc:AlternateContent>
  <xr:revisionPtr revIDLastSave="0" documentId="13_ncr:1_{0BBCAB4C-4D1D-D649-9BE4-7CF0D5654FC5}" xr6:coauthVersionLast="47" xr6:coauthVersionMax="47" xr10:uidLastSave="{00000000-0000-0000-0000-000000000000}"/>
  <bookViews>
    <workbookView xWindow="17000" yWindow="2200" windowWidth="34200" windowHeight="2138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0755104_ROM_F0.SEC2.Print_2.SEC1.BDY.Data_Set_WORK_SIMTWOA" hidden="1">[3]data!#REF!</definedName>
    <definedName name="_AMO_SingleObject_450755104_ROM_F0.SEC2.Print_2.SEC1.HDR.TXT1" hidden="1">[3]data!#REF!</definedName>
    <definedName name="_AMO_SingleObject_450755104_ROM_F0.SEC2.Print_2.SEC1.HDR.TXT2" hidden="1">[3]data!#REF!</definedName>
    <definedName name="_AMO_SingleObject_450755104_ROM_F0.SEC2.Print_2.SEC1.HDR.TXT3" hidden="1">[3]data!#REF!</definedName>
    <definedName name="_AMO_SingleObject_450755104_ROM_F0.SEC2.Print_2.SEC1.HDR.TXT4" hidden="1">[3]data!#REF!</definedName>
    <definedName name="_AMO_SingleObject_450755104_ROM_F0.SEC2.Print_2.SEC1.HDR.TXT5" hidden="1">[3]data!#REF!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'[4]2015'!#REF!</definedName>
    <definedName name="_AMO_SingleObject_480642679_ROM_F0.SEC2.Print_2.SEC1.BDY.Data_Set_WORK_SIMTWOA" hidden="1">'[4]2015'!#REF!</definedName>
    <definedName name="_AMO_SingleObject_480642679_ROM_F0.SEC2.Print_2.SEC1.HDR.TXT1" hidden="1">'[4]2015'!#REF!</definedName>
    <definedName name="_AMO_SingleObject_480642679_ROM_F0.SEC2.Print_2.SEC1.HDR.TXT2" hidden="1">'[4]2015'!#REF!</definedName>
    <definedName name="_AMO_SingleObject_480642679_ROM_F0.SEC2.Print_2.SEC1.HDR.TXT3" hidden="1">'[4]2015'!#REF!</definedName>
    <definedName name="_AMO_SingleObject_480642679_ROM_F0.SEC2.Print_2.SEC1.HDR.TXT4" hidden="1">'[4]2015'!#REF!</definedName>
    <definedName name="_AMO_SingleObject_480642679_ROM_F0.SEC2.Print_2.SEC1.HDR.TXT5" hidden="1">'[4]2015'!#REF!</definedName>
    <definedName name="_AMO_SingleObject_492809584_ROM_F0.SEC2.Print_1.SEC1.HDR.TXT1" hidden="1">'[4]2014'!#REF!</definedName>
    <definedName name="_AMO_SingleObject_492809584_ROM_F0.SEC2.Print_2.SEC1.BDY.Data_Set_WORK_SIMTWOA" hidden="1">'[4]2014'!#REF!</definedName>
    <definedName name="_AMO_SingleObject_492809584_ROM_F0.SEC2.Print_2.SEC1.HDR.TXT1" hidden="1">'[4]2014'!#REF!</definedName>
    <definedName name="_AMO_SingleObject_492809584_ROM_F0.SEC2.Print_2.SEC1.HDR.TXT2" hidden="1">'[4]2014'!#REF!</definedName>
    <definedName name="_AMO_SingleObject_492809584_ROM_F0.SEC2.Print_2.SEC1.HDR.TXT3" hidden="1">'[4]2014'!#REF!</definedName>
    <definedName name="_AMO_SingleObject_492809584_ROM_F0.SEC2.Print_2.SEC1.HDR.TXT4" hidden="1">'[4]2014'!#REF!</definedName>
    <definedName name="_AMO_SingleObject_492809584_ROM_F0.SEC2.Print_2.SEC1.HDR.TXT5" hidden="1">'[4]2014'!#REF!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'[5]2015 Taxes CY 16 CPPRT'!#REF!</definedName>
    <definedName name="_AMO_SingleObject_669565704_ROM_F0.SEC2.Print_1.SEC1.HDR.TXT1" hidden="1">'[4]Real for Checking'!#REF!</definedName>
    <definedName name="_AMO_SingleObject_669565704_ROM_F0.SEC2.Print_2.SEC1.BDY.Data_Set_WORK_SIMTWOA" hidden="1">'[4]Real for Checking'!#REF!</definedName>
    <definedName name="_AMO_SingleObject_669565704_ROM_F0.SEC2.Print_2.SEC1.HDR.TXT1" hidden="1">'[4]Real for Checking'!#REF!</definedName>
    <definedName name="_AMO_SingleObject_669565704_ROM_F0.SEC2.Print_2.SEC1.HDR.TXT2" hidden="1">'[4]Real for Checking'!#REF!</definedName>
    <definedName name="_AMO_SingleObject_669565704_ROM_F0.SEC2.Print_2.SEC1.HDR.TXT3" hidden="1">'[4]Real for Checking'!#REF!</definedName>
    <definedName name="_AMO_SingleObject_669565704_ROM_F0.SEC2.Print_2.SEC1.HDR.TXT4" hidden="1">'[4]Real for Checking'!#REF!</definedName>
    <definedName name="_AMO_SingleObject_669565704_ROM_F0.SEC2.Print_2.SEC1.HDR.TXT5" hidden="1">'[4]Real for Checking'!#REF!</definedName>
    <definedName name="_AMO_SingleObject_739077726_ROM_F0.SEC2.Print_1.SEC1.HDR.TXT1" hidden="1">'[6]WO PTELL'!#REF!</definedName>
    <definedName name="_AMO_SingleObject_739077726_ROM_F0.SEC2.Print_2.SEC1.BDY.Data_Set_WORK_SIMTWOA" hidden="1">'[6]WO PTELL'!#REF!</definedName>
    <definedName name="_AMO_SingleObject_739077726_ROM_F0.SEC2.Print_2.SEC1.HDR.TXT1" hidden="1">'[6]WO PTELL'!#REF!</definedName>
    <definedName name="_AMO_SingleObject_739077726_ROM_F0.SEC2.Print_2.SEC1.HDR.TXT2" hidden="1">'[6]WO PTELL'!#REF!</definedName>
    <definedName name="_AMO_SingleObject_739077726_ROM_F0.SEC2.Print_2.SEC1.HDR.TXT3" hidden="1">'[6]WO PTELL'!#REF!</definedName>
    <definedName name="_AMO_SingleObject_739077726_ROM_F0.SEC2.Print_2.SEC1.HDR.TXT4" hidden="1">'[6]WO PTELL'!#REF!</definedName>
    <definedName name="_AMO_SingleObject_739077726_ROM_F0.SEC2.Print_2.SEC1.HDR.TXT5" hidden="1">'[6]WO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'[4]2013'!#REF!</definedName>
    <definedName name="_AMO_SingleObject_790798588_ROM_F0.SEC2.Print_1.SEC1.HDR.TXT2" hidden="1">'[4]2013'!#REF!</definedName>
    <definedName name="_AMO_SingleObject_790798588_ROM_F0.SEC2.Print_1.SEC1.HDR.TXT3" hidden="1">'[4]2013'!#REF!</definedName>
    <definedName name="_AMO_SingleObject_790798588_ROM_F0.SEC2.Print_1.SEC1.HDR.TXT4" hidden="1">'[4]2013'!#REF!</definedName>
    <definedName name="_AMO_SingleObject_790798588_ROM_F0.SEC2.Print_1.SEC1.HDR.TXT5" hidden="1">'[4]2013'!#REF!</definedName>
    <definedName name="_AMO_SingleObject_790798588_ROM_F0.SEC2.Print_2.SEC1.BDY.Data_Set_WORK_SIMTWOA" hidden="1">'[4]2013'!#REF!</definedName>
    <definedName name="_AMO_SingleObject_790798588_ROM_F0.SEC2.Print_2.SEC1.HDR.TXT1" hidden="1">'[4]2013'!#REF!</definedName>
    <definedName name="_AMO_SingleObject_790798588_ROM_F0.SEC2.Print_2.SEC1.HDR.TXT2" hidden="1">'[4]2013'!#REF!</definedName>
    <definedName name="_AMO_SingleObject_790798588_ROM_F0.SEC2.Print_2.SEC1.HDR.TXT3" hidden="1">'[4]2013'!#REF!</definedName>
    <definedName name="_AMO_SingleObject_790798588_ROM_F0.SEC2.Print_2.SEC1.HDR.TXT4" hidden="1">'[4]2013'!#REF!</definedName>
    <definedName name="_AMO_SingleObject_790798588_ROM_F0.SEC2.Print_2.SEC1.HDR.TXT5" hidden="1">'[4]2013'!#REF!</definedName>
    <definedName name="_AMO_SingleObject_84217206_ROM_F0.SEC2.Print_1.SEC1.HDR.TXT1" hidden="1">'[6]W PTELL'!#REF!</definedName>
    <definedName name="_AMO_SingleObject_84217206_ROM_F0.SEC2.Print_2.SEC1.BDY.Data_Set_WORK_SIMTWOA" hidden="1">'[6]W PTELL'!#REF!</definedName>
    <definedName name="_AMO_SingleObject_84217206_ROM_F0.SEC2.Print_2.SEC1.HDR.TXT1" hidden="1">'[6]W PTELL'!#REF!</definedName>
    <definedName name="_AMO_SingleObject_84217206_ROM_F0.SEC2.Print_2.SEC1.HDR.TXT2" hidden="1">'[6]W PTELL'!#REF!</definedName>
    <definedName name="_AMO_SingleObject_84217206_ROM_F0.SEC2.Print_2.SEC1.HDR.TXT3" hidden="1">'[6]W PTELL'!#REF!</definedName>
    <definedName name="_AMO_SingleObject_84217206_ROM_F0.SEC2.Print_2.SEC1.HDR.TXT4" hidden="1">'[6]W PTELL'!#REF!</definedName>
    <definedName name="_AMO_SingleObject_84217206_ROM_F0.SEC2.Print_2.SEC1.HDR.TXT5" hidden="1">'[6]W PTELL'!#REF!</definedName>
    <definedName name="_AMO_SingleObject_847633867_ROM_F0.SEC2.Print_1.SEC1.BDY.Data_Set_WORK_COLE" hidden="1">#REF!</definedName>
    <definedName name="_AMO_SingleObject_847633867_ROM_F0.SEC2.Print_1.SEC1.HDR.TXT1" hidden="1">'[7]GSAVAR 17'!#REF!</definedName>
    <definedName name="_AMO_SingleObject_847633867_ROM_F0.SEC2.Print_2.SEC1.BDY.Data_Set_WORK_SIMTWOA" hidden="1">'[7]GSAVAR 17'!#REF!</definedName>
    <definedName name="_AMO_SingleObject_847633867_ROM_F0.SEC2.Print_2.SEC1.HDR.TXT1" hidden="1">'[7]GSAVAR 17'!#REF!</definedName>
    <definedName name="_AMO_SingleObject_847633867_ROM_F0.SEC2.Print_2.SEC1.HDR.TXT2" hidden="1">'[7]GSAVAR 17'!#REF!</definedName>
    <definedName name="_AMO_SingleObject_847633867_ROM_F0.SEC2.Print_2.SEC1.HDR.TXT3" hidden="1">'[7]GSAVAR 17'!#REF!</definedName>
    <definedName name="_AMO_SingleObject_847633867_ROM_F0.SEC2.Print_2.SEC1.HDR.TXT4" hidden="1">'[7]GSAVAR 17'!#REF!</definedName>
    <definedName name="_AMO_SingleObject_847633867_ROM_F0.SEC2.Print_2.SEC1.HDR.TXT5" hidden="1">'[7]GSAVAR 17'!#REF!</definedName>
    <definedName name="_AMO_SingleObject_875771459_ROM_F0.SEC2.Print_1.SEC1.BDY.Data_Set_WORK_COLE" hidden="1">#REF!</definedName>
    <definedName name="_AMO_SingleObject_875771459_ROM_F0.SEC2.Print_1.SEC1.HDR.TXT1" hidden="1">[7]GSAVAR16!#REF!</definedName>
    <definedName name="_AMO_SingleObject_875771459_ROM_F0.SEC2.Print_2.SEC1.BDY.Data_Set_WORK_SIMTWOA" hidden="1">[7]GSAVAR16!#REF!</definedName>
    <definedName name="_AMO_SingleObject_875771459_ROM_F0.SEC2.Print_2.SEC1.HDR.TXT1" hidden="1">[7]GSAVAR16!#REF!</definedName>
    <definedName name="_AMO_SingleObject_875771459_ROM_F0.SEC2.Print_2.SEC1.HDR.TXT2" hidden="1">[7]GSAVAR16!#REF!</definedName>
    <definedName name="_AMO_SingleObject_875771459_ROM_F0.SEC2.Print_2.SEC1.HDR.TXT3" hidden="1">[7]GSAVAR16!#REF!</definedName>
    <definedName name="_AMO_SingleObject_875771459_ROM_F0.SEC2.Print_2.SEC1.HDR.TXT4" hidden="1">[7]GSAVAR16!#REF!</definedName>
    <definedName name="_AMO_SingleObject_875771459_ROM_F0.SEC2.Print_2.SEC1.HDR.TXT5" hidden="1">[7]GSAVAR16!#REF!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'[8]Additional Investments'!$A$7:$AY$935</definedName>
    <definedName name="ADJUSTED_EAV">[8]ADJUSTED_EAV!$A$7:$S$924</definedName>
    <definedName name="BASE_CALC">#REF!</definedName>
    <definedName name="BFM">'[8]FY 23 BFM'!$A$7:$H$935</definedName>
    <definedName name="ChosenDistrict">Cover!$H$13</definedName>
    <definedName name="CORE_INVEST">#REF!</definedName>
    <definedName name="CY_REAL_CALC">'[8]REAL EAV CALC'!$A$7:$H$859</definedName>
    <definedName name="DashedRCDTHidden">Cover!$P$14</definedName>
    <definedName name="ENROLL_ALL">'[9]ENROLL-ALL'!$A$6:$V$937</definedName>
    <definedName name="ENROLL_EL">'[8]ENROLL - EL'!$A$7:$J$936</definedName>
    <definedName name="ENROLL_LOWINC">'[8]ENROLL- LOW INCOME'!$A$7:$U$936</definedName>
    <definedName name="LOCAL_CAPACITY_TARGET">'[8]Local Capacity Target'!$A$6:$AN$938</definedName>
    <definedName name="OTR">'[8]ADJUSTED OTR '!$A$7:$O$859</definedName>
    <definedName name="PER_STUDENT_INVEST">'[8]Per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'[8]PTELL EAV CALC'!$A$7:$Q$857</definedName>
    <definedName name="REGION">'[8]REGION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I25" i="70" l="1"/>
  <c r="E37" i="70" s="1"/>
  <c r="N25" i="70"/>
  <c r="J37" i="70" s="1"/>
  <c r="F7877" i="87" l="1" a="1"/>
  <c r="F7877" i="87" s="1"/>
  <c r="F7878" i="87" a="1"/>
  <c r="F7878" i="87" s="1"/>
  <c r="B7876" i="87"/>
  <c r="F7876" i="87" a="1"/>
  <c r="F7876" i="87" l="1"/>
  <c r="K142" i="30"/>
  <c r="C7876" i="87" l="1"/>
  <c r="D133" i="105"/>
  <c r="D130" i="105"/>
  <c r="BD933" i="104"/>
  <c r="BC933" i="104"/>
  <c r="BC937" i="104" s="1"/>
  <c r="BB933" i="104"/>
  <c r="BB937" i="104" s="1"/>
  <c r="BA933" i="104"/>
  <c r="BA937" i="104" s="1"/>
  <c r="AZ933" i="104"/>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F937" i="104" s="1"/>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BD937" i="104" l="1"/>
  <c r="E7876" i="87"/>
  <c r="N100" i="105"/>
  <c r="C16" i="70"/>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N133" i="105" l="1"/>
  <c r="N130" i="105"/>
  <c r="N101" i="105"/>
  <c r="N102"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E7877" i="87"/>
  <c r="E7878" i="87"/>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L90" i="105" l="1"/>
  <c r="C2" i="103"/>
  <c r="C52" i="76" s="1"/>
  <c r="C10" i="76"/>
  <c r="C12" i="76" a="1"/>
  <c r="C12" i="76" s="1"/>
  <c r="C9" i="76"/>
  <c r="B26" i="99" l="1"/>
  <c r="H3" i="89"/>
  <c r="A37" i="97"/>
  <c r="A29" i="97"/>
  <c r="A27" i="97"/>
  <c r="A23" i="97"/>
  <c r="A21" i="97"/>
  <c r="A3" i="97"/>
  <c r="A3" i="73"/>
  <c r="A83" i="73"/>
  <c r="H14" i="70" l="1"/>
  <c r="O1" i="105" s="1"/>
  <c r="N24" i="70"/>
  <c r="J8" i="76" l="1"/>
  <c r="A2" i="105"/>
  <c r="N14" i="70"/>
  <c r="B2" i="70" s="1"/>
  <c r="G18" i="105" l="1"/>
  <c r="B11" i="106" s="1"/>
  <c r="B4" i="106"/>
  <c r="B5" i="106"/>
  <c r="F84" i="105"/>
  <c r="B76" i="106" s="1"/>
  <c r="F90" i="105"/>
  <c r="B81" i="106" s="1"/>
  <c r="F87" i="105"/>
  <c r="B79" i="106" s="1"/>
  <c r="F85" i="105"/>
  <c r="B77" i="106" s="1"/>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J22" i="105"/>
  <c r="B17" i="106" s="1"/>
  <c r="G28" i="105"/>
  <c r="B21" i="106" s="1"/>
  <c r="G26" i="105"/>
  <c r="B19" i="106" s="1"/>
  <c r="G22" i="105"/>
  <c r="B15" i="106" s="1"/>
  <c r="J18" i="105"/>
  <c r="B12" i="106" s="1"/>
  <c r="B105" i="105"/>
  <c r="N104" i="105" s="1"/>
  <c r="E157" i="105" s="1"/>
  <c r="B112" i="105"/>
  <c r="N111" i="105" s="1"/>
  <c r="E159" i="105" s="1"/>
  <c r="B119" i="105"/>
  <c r="N118" i="105" s="1"/>
  <c r="E161" i="105" s="1"/>
  <c r="B3" i="70"/>
  <c r="E24" i="70"/>
  <c r="B120" i="106" l="1"/>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K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B7838" i="87"/>
  <c r="C7839"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C7402" i="87" s="1"/>
  <c r="B7400" i="87"/>
  <c r="B7401" i="87"/>
  <c r="C7401" i="87" s="1"/>
  <c r="B7399" i="87"/>
  <c r="C7399" i="87" s="1"/>
  <c r="B7396" i="87"/>
  <c r="B7397" i="87"/>
  <c r="B7395" i="87"/>
  <c r="B7389" i="87"/>
  <c r="B7390" i="87"/>
  <c r="B7391" i="87"/>
  <c r="B7392" i="87"/>
  <c r="B7393" i="87"/>
  <c r="C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6"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J29" i="97"/>
  <c r="I29" i="97"/>
  <c r="H29" i="97"/>
  <c r="G29" i="97"/>
  <c r="F29" i="97"/>
  <c r="E29" i="97"/>
  <c r="D29" i="97"/>
  <c r="C29" i="97"/>
  <c r="B7257" i="87" l="1"/>
  <c r="B7266" i="87"/>
  <c r="B7275" i="87"/>
  <c r="C7275" i="87" s="1"/>
  <c r="B7284" i="87"/>
  <c r="C7284" i="87" s="1"/>
  <c r="B7230" i="87"/>
  <c r="C7230" i="87" s="1"/>
  <c r="B7221" i="87"/>
  <c r="C7221" i="87" s="1"/>
  <c r="B7293" i="87"/>
  <c r="C7293" i="87" s="1"/>
  <c r="B7239" i="87"/>
  <c r="C7239" i="87" s="1"/>
  <c r="B7248" i="87"/>
  <c r="C7248" i="87" s="1"/>
  <c r="C7266" i="87"/>
  <c r="C7257"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F2944" i="87" a="1"/>
  <c r="F1251" i="87" a="1"/>
  <c r="F6763" i="87" a="1"/>
  <c r="F3114" i="87" a="1"/>
  <c r="F4258" i="87" a="1"/>
  <c r="F6140" i="87" a="1"/>
  <c r="F5679" i="87" a="1"/>
  <c r="F5675" i="87" a="1"/>
  <c r="F5183" i="87" a="1"/>
  <c r="F6381" i="87" a="1"/>
  <c r="F6327" i="87" a="1"/>
  <c r="F6007" i="87" a="1"/>
  <c r="F990" i="87" a="1"/>
  <c r="F676" i="87" a="1"/>
  <c r="F7613" i="87" a="1"/>
  <c r="F7560" i="87" a="1"/>
  <c r="F7462" i="87" a="1"/>
  <c r="F6259" i="87" a="1"/>
  <c r="F7861" i="87" a="1"/>
  <c r="F2764" i="87" a="1"/>
  <c r="F932" i="87" a="1"/>
  <c r="F5058" i="87" a="1"/>
  <c r="F14" i="87" a="1"/>
  <c r="F6895" i="87" a="1"/>
  <c r="F897" i="87" a="1"/>
  <c r="F6326" i="87" a="1"/>
  <c r="F7344" i="87" a="1"/>
  <c r="F3596" i="87" a="1"/>
  <c r="F6673" i="87" a="1"/>
  <c r="F6820" i="87" a="1"/>
  <c r="F7524" i="87" a="1"/>
  <c r="F6744" i="87" a="1"/>
  <c r="F6087" i="87" a="1"/>
  <c r="F6985" i="87" a="1"/>
  <c r="F4276" i="87" a="1"/>
  <c r="F6030" i="87" a="1"/>
  <c r="F6944" i="87" a="1"/>
  <c r="F6768" i="87" a="1"/>
  <c r="F669" i="87" a="1"/>
  <c r="F7592" i="87" a="1"/>
  <c r="F7707" i="87" a="1"/>
  <c r="F904" i="87" a="1"/>
  <c r="F6257" i="87" a="1"/>
  <c r="F26" i="87" a="1"/>
  <c r="F5174" i="87" a="1"/>
  <c r="F6338" i="87" a="1"/>
  <c r="F6384" i="87" a="1"/>
  <c r="F6853" i="87" a="1"/>
  <c r="F6837" i="87" a="1"/>
  <c r="F6078" i="87" a="1"/>
  <c r="F905" i="87" a="1"/>
  <c r="F7529" i="87" a="1"/>
  <c r="F4266" i="87" a="1"/>
  <c r="F5608" i="87" a="1"/>
  <c r="F7415" i="87" a="1"/>
  <c r="F661" i="87" a="1"/>
  <c r="F816" i="87" a="1"/>
  <c r="F7018" i="87" a="1"/>
  <c r="F7362" i="87" a="1"/>
  <c r="F7031" i="87" a="1"/>
  <c r="F7619" i="87" a="1"/>
  <c r="F5641" i="87" a="1"/>
  <c r="F4174" i="87" a="1"/>
  <c r="F6401" i="87" a="1"/>
  <c r="F839" i="87" a="1"/>
  <c r="F6892" i="87" a="1"/>
  <c r="F57" i="87" a="1"/>
  <c r="F4018" i="87" a="1"/>
  <c r="F6519" i="87" a="1"/>
  <c r="F3571" i="87" a="1"/>
  <c r="F6068" i="87" a="1"/>
  <c r="F6104" i="87" a="1"/>
  <c r="F6878" i="87" a="1"/>
  <c r="F1381" i="87" a="1"/>
  <c r="F4353" i="87" a="1"/>
  <c r="F6709" i="87" a="1"/>
  <c r="F6233" i="87" a="1"/>
  <c r="F3203" i="87" a="1"/>
  <c r="F1189" i="87" a="1"/>
  <c r="F7340" i="87" a="1"/>
  <c r="F7509" i="87" a="1"/>
  <c r="F5429" i="87" a="1"/>
  <c r="F5464" i="87" a="1"/>
  <c r="F4808" i="87" a="1"/>
  <c r="F6119" i="87" a="1"/>
  <c r="F6866" i="87" a="1"/>
  <c r="F830" i="87" a="1"/>
  <c r="F1256" i="87" a="1"/>
  <c r="F1197" i="87" a="1"/>
  <c r="F7718" i="87" a="1"/>
  <c r="F7427" i="87" a="1"/>
  <c r="F5933" i="87" a="1"/>
  <c r="F4324" i="87" a="1"/>
  <c r="F5687" i="87" a="1"/>
  <c r="F916" i="87" a="1"/>
  <c r="F5548" i="87" a="1"/>
  <c r="F4314" i="87" a="1"/>
  <c r="F2902" i="87" a="1"/>
  <c r="F6032" i="87" a="1"/>
  <c r="F4326" i="87" a="1"/>
  <c r="F7001" i="87" a="1"/>
  <c r="F2938" i="87" a="1"/>
  <c r="F3533" i="87" a="1"/>
  <c r="F6961" i="87" a="1"/>
  <c r="F6604" i="87" a="1"/>
  <c r="F692" i="87" a="1"/>
  <c r="F5709" i="87" a="1"/>
  <c r="F6462" i="87" a="1"/>
  <c r="F975" i="87" a="1"/>
  <c r="F7555" i="87" a="1"/>
  <c r="F7712" i="87" a="1"/>
  <c r="F6117" i="87" a="1"/>
  <c r="F7410" i="87" a="1"/>
  <c r="F5115" i="87" a="1"/>
  <c r="F2895" i="87" a="1"/>
  <c r="F5937" i="87" a="1"/>
  <c r="F650" i="87" a="1"/>
  <c r="F6086" i="87" a="1"/>
  <c r="F1350" i="87" a="1"/>
  <c r="F6224" i="87" a="1"/>
  <c r="F7611" i="87" a="1"/>
  <c r="F6675" i="87" a="1"/>
  <c r="F7367" i="87" a="1"/>
  <c r="F159" i="87" a="1"/>
  <c r="F4809" i="87" a="1"/>
  <c r="F6829" i="87" a="1"/>
  <c r="F7632" i="87" a="1"/>
  <c r="F6676" i="87" a="1"/>
  <c r="F898" i="87" a="1"/>
  <c r="F6323" i="87" a="1"/>
  <c r="F6672" i="87" a="1"/>
  <c r="F6786" i="87" a="1"/>
  <c r="F5276" i="87" a="1"/>
  <c r="F1260" i="87" a="1"/>
  <c r="F6181" i="87" a="1"/>
  <c r="F6777" i="87" a="1"/>
  <c r="F3597" i="87" a="1"/>
  <c r="F4145" i="87" a="1"/>
  <c r="F686" i="87" a="1"/>
  <c r="F4755" i="87" a="1"/>
  <c r="F854" i="87" a="1"/>
  <c r="F6002" i="87" a="1"/>
  <c r="F6080" i="87" a="1"/>
  <c r="F7545" i="87" a="1"/>
  <c r="F7418" i="87" a="1"/>
  <c r="F6766" i="87" a="1"/>
  <c r="F6848" i="87" a="1"/>
  <c r="F7710" i="87" a="1"/>
  <c r="F865" i="87" a="1"/>
  <c r="F649" i="87" a="1"/>
  <c r="F731" i="87" a="1"/>
  <c r="F7663" i="87" a="1"/>
  <c r="F5071" i="87" a="1"/>
  <c r="F6804" i="87" a="1"/>
  <c r="F6089" i="87" a="1"/>
  <c r="F6177" i="87" a="1"/>
  <c r="F6052" i="87" a="1"/>
  <c r="F7381" i="87" a="1"/>
  <c r="F7027" i="87" a="1"/>
  <c r="F969" i="87" a="1"/>
  <c r="F6732" i="87" a="1"/>
  <c r="F5305" i="87" a="1"/>
  <c r="F7654" i="87" a="1"/>
  <c r="F6031" i="87" a="1"/>
  <c r="F7035" i="87" a="1"/>
  <c r="F3178" i="87" a="1"/>
  <c r="F6023" i="87" a="1"/>
  <c r="F4029" i="87" a="1"/>
  <c r="F6726" i="87" a="1"/>
  <c r="F5985" i="87" a="1"/>
  <c r="F7328" i="87" a="1"/>
  <c r="F756" i="87" a="1"/>
  <c r="F663" i="87" a="1"/>
  <c r="F7549" i="87" a="1"/>
  <c r="F950" i="87" a="1"/>
  <c r="F695" i="87" a="1"/>
  <c r="F5119" i="87" a="1"/>
  <c r="F1364" i="87" a="1"/>
  <c r="F6035" i="87" a="1"/>
  <c r="F1370" i="87" a="1"/>
  <c r="F7368" i="87" a="1"/>
  <c r="F4062" i="87" a="1"/>
  <c r="F840" i="87" a="1"/>
  <c r="F6952" i="87" a="1"/>
  <c r="F4757" i="87" a="1"/>
  <c r="F4740" i="87" a="1"/>
  <c r="F6702" i="87" a="1"/>
  <c r="F881" i="87" a="1"/>
  <c r="F6261" i="87" a="1"/>
  <c r="F376" i="87" a="1"/>
  <c r="F6876" i="87" a="1"/>
  <c r="F7498" i="87" a="1"/>
  <c r="F7434" i="87" a="1"/>
  <c r="F6882" i="87" a="1"/>
  <c r="F2941" i="87" a="1"/>
  <c r="F7433" i="87" a="1"/>
  <c r="F7591" i="87" a="1"/>
  <c r="F37" i="87" a="1"/>
  <c r="F4161" i="87" a="1"/>
  <c r="F5245" i="87" a="1"/>
  <c r="F3478" i="87" a="1"/>
  <c r="F3474" i="87" a="1"/>
  <c r="F1165" i="87" a="1"/>
  <c r="F7488" i="87" a="1"/>
  <c r="F5019" i="87" a="1"/>
  <c r="F7401" i="87" a="1"/>
  <c r="F5816" i="87" a="1"/>
  <c r="F6176" i="87" a="1"/>
  <c r="F4361" i="87" a="1"/>
  <c r="F836" i="87" a="1"/>
  <c r="F6290" i="87" a="1"/>
  <c r="F906" i="87" a="1"/>
  <c r="F714" i="87" a="1"/>
  <c r="F7349" i="87" a="1"/>
  <c r="F7537" i="87" a="1"/>
  <c r="F4890" i="87" a="1"/>
  <c r="F6073" i="87" a="1"/>
  <c r="F737" i="87" a="1"/>
  <c r="F4322" i="87" a="1"/>
  <c r="F6046" i="87" a="1"/>
  <c r="F683" i="87" a="1"/>
  <c r="F5529" i="87" a="1"/>
  <c r="F6754" i="87" a="1"/>
  <c r="F5472" i="87" a="1"/>
  <c r="F6347" i="87" a="1"/>
  <c r="F7623" i="87" a="1"/>
  <c r="F5797" i="87" a="1"/>
  <c r="F7442" i="87" a="1"/>
  <c r="F4313" i="87" a="1"/>
  <c r="F132" i="87" a="1"/>
  <c r="F6071" i="87" a="1"/>
  <c r="F4320" i="87" a="1"/>
  <c r="F7470" i="87" a="1"/>
  <c r="F6800" i="87" a="1"/>
  <c r="F7602" i="87" a="1"/>
  <c r="F7562" i="87" a="1"/>
  <c r="F6008" i="87" a="1"/>
  <c r="F6313" i="87" a="1"/>
  <c r="F5535" i="87" a="1"/>
  <c r="F5009" i="87" a="1"/>
  <c r="F6037" i="87" a="1"/>
  <c r="F5256" i="87" a="1"/>
  <c r="F1184" i="87" a="1"/>
  <c r="F734" i="87" a="1"/>
  <c r="F6713" i="87" a="1"/>
  <c r="F4892" i="87" a="1"/>
  <c r="F5042" i="87" a="1"/>
  <c r="F6297" i="87" a="1"/>
  <c r="F4365" i="87" a="1"/>
  <c r="F7708" i="87" a="1"/>
  <c r="F4272" i="87" a="1"/>
  <c r="F5528" i="87" a="1"/>
  <c r="F6750" i="87" a="1"/>
  <c r="F741" i="87" a="1"/>
  <c r="F700" i="87" a="1"/>
  <c r="F6412" i="87" a="1"/>
  <c r="F7586" i="87" a="1"/>
  <c r="F6112" i="87" a="1"/>
  <c r="F4257" i="87" a="1"/>
  <c r="F6752" i="87" a="1"/>
  <c r="F6781" i="87" a="1"/>
  <c r="F7360" i="87" a="1"/>
  <c r="F7575" i="87" a="1"/>
  <c r="F4286" i="87" a="1"/>
  <c r="F6379" i="87" a="1"/>
  <c r="F6827" i="87" a="1"/>
  <c r="F952" i="87" a="1"/>
  <c r="F6747" i="87" a="1"/>
  <c r="F155" i="87" a="1"/>
  <c r="F6179" i="87" a="1"/>
  <c r="F3001" i="87" a="1"/>
  <c r="F6887" i="87" a="1"/>
  <c r="F992" i="87" a="1"/>
  <c r="F7856" i="87" a="1"/>
  <c r="F68" i="87" a="1"/>
  <c r="F6100" i="87" a="1"/>
  <c r="F7484" i="87" a="1"/>
  <c r="F2896" i="87" a="1"/>
  <c r="F1356" i="87" a="1"/>
  <c r="F861" i="87" a="1"/>
  <c r="F7579" i="87" a="1"/>
  <c r="F667" i="87" a="1"/>
  <c r="F4159" i="87" a="1"/>
  <c r="F1301" i="87" a="1"/>
  <c r="F36" i="87" a="1"/>
  <c r="F6924" i="87" a="1"/>
  <c r="F7656" i="87" a="1"/>
  <c r="F6863" i="87" a="1"/>
  <c r="F6674" i="87" a="1"/>
  <c r="F6641" i="87" a="1"/>
  <c r="F6128" i="87" a="1"/>
  <c r="F735" i="87" a="1"/>
  <c r="F708" i="87" a="1"/>
  <c r="F6690" i="87" a="1"/>
  <c r="F5851" i="87" a="1"/>
  <c r="F3004" i="87" a="1"/>
  <c r="F6823" i="87" a="1"/>
  <c r="F5303" i="87" a="1"/>
  <c r="F5670" i="87" a="1"/>
  <c r="F2713" i="87" a="1"/>
  <c r="F6956" i="87" a="1"/>
  <c r="F7496" i="87" a="1"/>
  <c r="F691" i="87" a="1"/>
  <c r="F7430" i="87" a="1"/>
  <c r="F7716" i="87" a="1"/>
  <c r="F674" i="87" a="1"/>
  <c r="F1360" i="87" a="1"/>
  <c r="F7866" i="87" a="1"/>
  <c r="F924" i="87" a="1"/>
  <c r="F972" i="87" a="1"/>
  <c r="F6923" i="87" a="1"/>
  <c r="F720" i="87" a="1"/>
  <c r="F7329" i="87" a="1"/>
  <c r="F3665" i="87" a="1"/>
  <c r="F5277" i="87" a="1"/>
  <c r="F3524" i="87" a="1"/>
  <c r="F6684" i="87" a="1"/>
  <c r="F7734" i="87" a="1"/>
  <c r="F777" i="87" a="1"/>
  <c r="F564" i="87" a="1"/>
  <c r="F1209" i="87" a="1"/>
  <c r="F3180" i="87" a="1"/>
  <c r="F3310" i="87" a="1"/>
  <c r="F6289" i="87" a="1"/>
  <c r="F83" i="87" a="1"/>
  <c r="F4888" i="87" a="1"/>
  <c r="F726" i="87" a="1"/>
  <c r="F3321" i="87" a="1"/>
  <c r="F7028" i="87" a="1"/>
  <c r="F7715" i="87" a="1"/>
  <c r="F6022" i="87" a="1"/>
  <c r="F7370" i="87" a="1"/>
  <c r="F7508" i="87" a="1"/>
  <c r="F843" i="87" a="1"/>
  <c r="F5667" i="87" a="1"/>
  <c r="F1493" i="87" a="1"/>
  <c r="F2669" i="87" a="1"/>
  <c r="F7341" i="87" a="1"/>
  <c r="F6191" i="87" a="1"/>
  <c r="F5070" i="87" a="1"/>
  <c r="F5525" i="87" a="1"/>
  <c r="F1317" i="87" a="1"/>
  <c r="F7426" i="87" a="1"/>
  <c r="F7589" i="87" a="1"/>
  <c r="F670" i="87" a="1"/>
  <c r="F4300" i="87" a="1"/>
  <c r="F6221" i="87" a="1"/>
  <c r="F912" i="87" a="1"/>
  <c r="F7644" i="87" a="1"/>
  <c r="F6235" i="87" a="1"/>
  <c r="F6912" i="87" a="1"/>
  <c r="F7594" i="87" a="1"/>
  <c r="F3219" i="87" a="1"/>
  <c r="F7604" i="87" a="1"/>
  <c r="F3426" i="87" a="1"/>
  <c r="F6871" i="87" a="1"/>
  <c r="F6643" i="87" a="1"/>
  <c r="F6745" i="87" a="1"/>
  <c r="F7729" i="87" a="1"/>
  <c r="F6845" i="87" a="1"/>
  <c r="F2702" i="87" a="1"/>
  <c r="F4021" i="87" a="1"/>
  <c r="F5513" i="87" a="1"/>
  <c r="F4337" i="87" a="1"/>
  <c r="F7388" i="87" a="1"/>
  <c r="F5534" i="87" a="1"/>
  <c r="F801" i="87" a="1"/>
  <c r="F7376" i="87" a="1"/>
  <c r="F5699" i="87" a="1"/>
  <c r="F6144" i="87" a="1"/>
  <c r="F5191" i="87" a="1"/>
  <c r="F672" i="87" a="1"/>
  <c r="F6226" i="87" a="1"/>
  <c r="F5066" i="87" a="1"/>
  <c r="F6787" i="87" a="1"/>
  <c r="F6942" i="87" a="1"/>
  <c r="F6807" i="87" a="1"/>
  <c r="F4312" i="87" a="1"/>
  <c r="F6699" i="87" a="1"/>
  <c r="F6103" i="87" a="1"/>
  <c r="F6889" i="87" a="1"/>
  <c r="F7847" i="87" a="1"/>
  <c r="F7257" i="87" a="1"/>
  <c r="F793" i="87" a="1"/>
  <c r="F6670" i="87" a="1"/>
  <c r="F5942" i="87" a="1"/>
  <c r="F4265" i="87" a="1"/>
  <c r="F732" i="87" a="1"/>
  <c r="F7446" i="87" a="1"/>
  <c r="F6195" i="87" a="1"/>
  <c r="F7669" i="87" a="1"/>
  <c r="F7361" i="87" a="1"/>
  <c r="F6238" i="87" a="1"/>
  <c r="F4135" i="87" a="1"/>
  <c r="F857" i="87" a="1"/>
  <c r="F4019" i="87" a="1"/>
  <c r="F1353" i="87" a="1"/>
  <c r="F6739" i="87" a="1"/>
  <c r="F895" i="87" a="1"/>
  <c r="F6165" i="87" a="1"/>
  <c r="F5788" i="87" a="1"/>
  <c r="F6633" i="87" a="1"/>
  <c r="F7534" i="87" a="1"/>
  <c r="F6483" i="87" a="1"/>
  <c r="F7666" i="87" a="1"/>
  <c r="F6355" i="87" a="1"/>
  <c r="F6114" i="87" a="1"/>
  <c r="F6743" i="87" a="1"/>
  <c r="F7345" i="87" a="1"/>
  <c r="F5616" i="87" a="1"/>
  <c r="F803" i="87" a="1"/>
  <c r="F7533" i="87" a="1"/>
  <c r="F6132" i="87" a="1"/>
  <c r="F3526" i="87" a="1"/>
  <c r="F55" i="87" a="1"/>
  <c r="F269" i="87" a="1"/>
  <c r="F6280" i="87" a="1"/>
  <c r="F4739" i="87" a="1"/>
  <c r="F5168" i="87" a="1"/>
  <c r="F6748" i="87" a="1"/>
  <c r="F7455" i="87" a="1"/>
  <c r="F4354" i="87" a="1"/>
  <c r="F7464" i="87" a="1"/>
  <c r="F149" i="87" a="1"/>
  <c r="F2752" i="87" a="1"/>
  <c r="F3316" i="87" a="1"/>
  <c r="F1171" i="87" a="1"/>
  <c r="F6954" i="87" a="1"/>
  <c r="F7693" i="87" a="1"/>
  <c r="F7684" i="87" a="1"/>
  <c r="F6171" i="87" a="1"/>
  <c r="F2663" i="87" a="1"/>
  <c r="F1163" i="87" a="1"/>
  <c r="F6520" i="87" a="1"/>
  <c r="F6172" i="87" a="1"/>
  <c r="F6312" i="87" a="1"/>
  <c r="F5293" i="87" a="1"/>
  <c r="F7458" i="87" a="1"/>
  <c r="F5022" i="87" a="1"/>
  <c r="F4059" i="87" a="1"/>
  <c r="F6359" i="87" a="1"/>
  <c r="F6958" i="87" a="1"/>
  <c r="F264" i="87" a="1"/>
  <c r="F7603" i="87" a="1"/>
  <c r="F7868" i="87" a="1"/>
  <c r="F7581" i="87" a="1"/>
  <c r="F4143" i="87" a="1"/>
  <c r="F6029" i="87" a="1"/>
  <c r="F772" i="87" a="1"/>
  <c r="F6273" i="87" a="1"/>
  <c r="F6630" i="87" a="1"/>
  <c r="F5459" i="87" a="1"/>
  <c r="F3475" i="87" a="1"/>
  <c r="F4797" i="87" a="1"/>
  <c r="F6135" i="87" a="1"/>
  <c r="F3317" i="87" a="1"/>
  <c r="F5684" i="87" a="1"/>
  <c r="F4274" i="87" a="1"/>
  <c r="F5312" i="87" a="1"/>
  <c r="F738" i="87" a="1"/>
  <c r="F6593" i="87" a="1"/>
  <c r="F7722" i="87" a="1"/>
  <c r="F7347" i="87" a="1"/>
  <c r="F798" i="87" a="1"/>
  <c r="F1212" i="87" a="1"/>
  <c r="F846" i="87" a="1"/>
  <c r="F7373" i="87" a="1"/>
  <c r="F6880" i="87" a="1"/>
  <c r="F6229" i="87" a="1"/>
  <c r="F5289" i="87" a="1"/>
  <c r="F6795" i="87" a="1"/>
  <c r="F6236" i="87" a="1"/>
  <c r="F5298" i="87" a="1"/>
  <c r="F7230" i="87" a="1"/>
  <c r="F698" i="87" a="1"/>
  <c r="F6681" i="87" a="1"/>
  <c r="F5682" i="87" a="1"/>
  <c r="F7429" i="87" a="1"/>
  <c r="F7526" i="87" a="1"/>
  <c r="F7012" i="87" a="1"/>
  <c r="F848" i="87" a="1"/>
  <c r="F6857" i="87" a="1"/>
  <c r="F3366" i="87" a="1"/>
  <c r="F5068" i="87" a="1"/>
  <c r="F6016" i="87" a="1"/>
  <c r="F7600" i="87" a="1"/>
  <c r="F5224" i="87" a="1"/>
  <c r="F6361" i="87" a="1"/>
  <c r="F7645" i="87" a="1"/>
  <c r="F4325" i="87" a="1"/>
  <c r="F43" i="87" a="1"/>
  <c r="F4738" i="87" a="1"/>
  <c r="F6113" i="87" a="1"/>
  <c r="F4256" i="87" a="1"/>
  <c r="F6574" i="87" a="1"/>
  <c r="F6094" i="87" a="1"/>
  <c r="F4968" i="87" a="1"/>
  <c r="F5563" i="87" a="1"/>
  <c r="F6263" i="87" a="1"/>
  <c r="F5301" i="87" a="1"/>
  <c r="F4826" i="87" a="1"/>
  <c r="F4863" i="87" a="1"/>
  <c r="F7670" i="87" a="1"/>
  <c r="F7337" i="87" a="1"/>
  <c r="F6760" i="87" a="1"/>
  <c r="F6749" i="87" a="1"/>
  <c r="F22" i="87" a="1"/>
  <c r="F7583" i="87" a="1"/>
  <c r="F7854" i="87" a="1"/>
  <c r="F7660" i="87" a="1"/>
  <c r="F3522" i="87" a="1"/>
  <c r="F1359" i="87" a="1"/>
  <c r="F6607" i="87" a="1"/>
  <c r="F3027" i="87" a="1"/>
  <c r="F6053" i="87" a="1"/>
  <c r="F6975" i="87" a="1"/>
  <c r="F2898" i="87" a="1"/>
  <c r="F5005" i="87" a="1"/>
  <c r="F5051" i="87" a="1"/>
  <c r="F6976" i="87" a="1"/>
  <c r="F7750" i="87" a="1"/>
  <c r="F6885" i="87" a="1"/>
  <c r="F5453" i="87" a="1"/>
  <c r="F6858" i="87" a="1"/>
  <c r="F6051" i="87" a="1"/>
  <c r="F4833" i="87" a="1"/>
  <c r="F6027" i="87" a="1"/>
  <c r="F2736" i="87" a="1"/>
  <c r="F6751" i="87" a="1"/>
  <c r="F3361" i="87" a="1"/>
  <c r="F745" i="87" a="1"/>
  <c r="F6757" i="87" a="1"/>
  <c r="F4891" i="87" a="1"/>
  <c r="F6609" i="87" a="1"/>
  <c r="F6937" i="87" a="1"/>
  <c r="F743" i="87" a="1"/>
  <c r="F1475" i="87" a="1"/>
  <c r="F3172" i="87" a="1"/>
  <c r="F1575" i="87" a="1"/>
  <c r="F970" i="87" a="1"/>
  <c r="F7720" i="87" a="1"/>
  <c r="F7025" i="87" a="1"/>
  <c r="F7420" i="87" a="1"/>
  <c r="F751" i="87" a="1"/>
  <c r="F7495" i="87" a="1"/>
  <c r="F1631" i="87" a="1"/>
  <c r="F7872" i="87" a="1"/>
  <c r="F5820" i="87" a="1"/>
  <c r="F5376" i="87" a="1"/>
  <c r="F4799" i="87" a="1"/>
  <c r="F1463" i="87" a="1"/>
  <c r="F6776" i="87" a="1"/>
  <c r="F6227" i="87" a="1"/>
  <c r="F4743" i="87" a="1"/>
  <c r="F6278" i="87" a="1"/>
  <c r="F6151" i="87" a="1"/>
  <c r="F6973" i="87" a="1"/>
  <c r="F4278" i="87" a="1"/>
  <c r="F7680" i="87" a="1"/>
  <c r="F6353" i="87" a="1"/>
  <c r="F5640" i="87" a="1"/>
  <c r="F6792" i="87" a="1"/>
  <c r="F6418" i="87" a="1"/>
  <c r="F1484" i="87" a="1"/>
  <c r="F6109" i="87" a="1"/>
  <c r="F6376" i="87" a="1"/>
  <c r="F2745" i="87" a="1"/>
  <c r="F6833" i="87" a="1"/>
  <c r="F1195" i="87" a="1"/>
  <c r="F6822" i="87" a="1"/>
  <c r="F4133" i="87" a="1"/>
  <c r="F1369" i="87" a="1"/>
  <c r="F4254" i="87" a="1"/>
  <c r="F4391" i="87" a="1"/>
  <c r="F5111" i="87" a="1"/>
  <c r="F7449" i="87" a="1"/>
  <c r="F6687" i="87" a="1"/>
  <c r="F6050" i="87" a="1"/>
  <c r="F3568" i="87" a="1"/>
  <c r="F4305" i="87" a="1"/>
  <c r="F809" i="87" a="1"/>
  <c r="F5275" i="87" a="1"/>
  <c r="F1254" i="87" a="1"/>
  <c r="F4171" i="87" a="1"/>
  <c r="F7034" i="87" a="1"/>
  <c r="F7599" i="87" a="1"/>
  <c r="F5008" i="87" a="1"/>
  <c r="F850" i="87" a="1"/>
  <c r="F6162" i="87" a="1"/>
  <c r="F5067" i="87" a="1"/>
  <c r="F4749" i="87" a="1"/>
  <c r="F5999" i="87" a="1"/>
  <c r="F5455" i="87" a="1"/>
  <c r="F6793" i="87" a="1"/>
  <c r="F7390" i="87" a="1"/>
  <c r="F6337" i="87" a="1"/>
  <c r="F5998" i="87" a="1"/>
  <c r="F6253" i="87" a="1"/>
  <c r="F6605" i="87" a="1"/>
  <c r="F7425" i="87" a="1"/>
  <c r="F7333" i="87" a="1"/>
  <c r="F7859" i="87" a="1"/>
  <c r="F6069" i="87" a="1"/>
  <c r="F4323" i="87" a="1"/>
  <c r="F7849" i="87" a="1"/>
  <c r="F5668" i="87" a="1"/>
  <c r="F4970" i="87" a="1"/>
  <c r="F3195" i="87" a="1"/>
  <c r="F6844" i="87" a="1"/>
  <c r="F5274" i="87" a="1"/>
  <c r="F5259" i="87" a="1"/>
  <c r="F6011" i="87" a="1"/>
  <c r="F5671" i="87" a="1"/>
  <c r="F1394" i="87" a="1"/>
  <c r="F6993" i="87" a="1"/>
  <c r="F2757" i="87" a="1"/>
  <c r="F7673" i="87" a="1"/>
  <c r="F7869" i="87" a="1"/>
  <c r="F6817" i="87" a="1"/>
  <c r="F6864" i="87" a="1"/>
  <c r="F2735" i="87" a="1"/>
  <c r="F6677" i="87" a="1"/>
  <c r="F2768" i="87" a="1"/>
  <c r="F7739" i="87" a="1"/>
  <c r="F6722" i="87" a="1"/>
  <c r="F7713" i="87" a="1"/>
  <c r="F807" i="87" a="1"/>
  <c r="F668" i="87" a="1"/>
  <c r="F6115" i="87" a="1"/>
  <c r="F5559" i="87" a="1"/>
  <c r="F7598" i="87" a="1"/>
  <c r="F7372" i="87" a="1"/>
  <c r="F5735" i="87" a="1"/>
  <c r="F6765" i="87" a="1"/>
  <c r="F7530" i="87" a="1"/>
  <c r="F6081" i="87" a="1"/>
  <c r="F7744" i="87" a="1"/>
  <c r="F2923" i="87" a="1"/>
  <c r="F7532" i="87" a="1"/>
  <c r="F5860" i="87" a="1"/>
  <c r="F5508" i="87" a="1"/>
  <c r="F6626" i="87" a="1"/>
  <c r="F6147" i="87" a="1"/>
  <c r="F5279" i="87" a="1"/>
  <c r="F4065" i="87" a="1"/>
  <c r="F1279" i="87" a="1"/>
  <c r="F6231" i="87" a="1"/>
  <c r="F3561" i="87" a="1"/>
  <c r="F5652" i="87" a="1"/>
  <c r="F4362" i="87" a="1"/>
  <c r="F6735" i="87" a="1"/>
  <c r="F723" i="87" a="1"/>
  <c r="F6339" i="87" a="1"/>
  <c r="F7628" i="87" a="1"/>
  <c r="F6970" i="87" a="1"/>
  <c r="F151" i="87" a="1"/>
  <c r="F7438" i="87" a="1"/>
  <c r="F6398" i="87" a="1"/>
  <c r="F7606" i="87" a="1"/>
  <c r="F5466" i="87" a="1"/>
  <c r="F1313" i="87" a="1"/>
  <c r="F7553" i="87" a="1"/>
  <c r="F70" i="87" a="1"/>
  <c r="F834" i="87" a="1"/>
  <c r="F7402" i="87" a="1"/>
  <c r="F6791" i="87" a="1"/>
  <c r="F7355" i="87" a="1"/>
  <c r="F7853" i="87" a="1"/>
  <c r="F5468" i="87" a="1"/>
  <c r="F6930" i="87" a="1"/>
  <c r="F7444" i="87" a="1"/>
  <c r="F7353" i="87" a="1"/>
  <c r="F960" i="87" a="1"/>
  <c r="F7665" i="87" a="1"/>
  <c r="F6622" i="87" a="1"/>
  <c r="F4297" i="87" a="1"/>
  <c r="F6834" i="87" a="1"/>
  <c r="F7874" i="87" a="1"/>
  <c r="F445" i="87" a="1"/>
  <c r="F6033" i="87" a="1"/>
  <c r="F4741" i="87" a="1"/>
  <c r="F3527" i="87" a="1"/>
  <c r="F2899" i="87" a="1"/>
  <c r="F1188" i="87" a="1"/>
  <c r="F6487" i="87" a="1"/>
  <c r="F7010" i="87" a="1"/>
  <c r="F7567" i="87" a="1"/>
  <c r="F6612" i="87" a="1"/>
  <c r="F6000" i="87" a="1"/>
  <c r="F3260" i="87" a="1"/>
  <c r="F7724" i="87" a="1"/>
  <c r="F5701" i="87" a="1"/>
  <c r="F656" i="87" a="1"/>
  <c r="F6302" i="87" a="1"/>
  <c r="F7422" i="87" a="1"/>
  <c r="F6959" i="87" a="1"/>
  <c r="F7374" i="87" a="1"/>
  <c r="F1282" i="87" a="1"/>
  <c r="F4864" i="87" a="1"/>
  <c r="F2701" i="87" a="1"/>
  <c r="F20" i="87" a="1"/>
  <c r="F1179" i="87" a="1"/>
  <c r="F6167" i="87" a="1"/>
  <c r="F6293" i="87" a="1"/>
  <c r="F6222" i="87" a="1"/>
  <c r="F5826" i="87" a="1"/>
  <c r="F1472" i="87" a="1"/>
  <c r="F5297" i="87" a="1"/>
  <c r="F5815" i="87" a="1"/>
  <c r="F684" i="87" a="1"/>
  <c r="F927" i="87" a="1"/>
  <c r="F5438" i="87" a="1"/>
  <c r="F6426" i="87" a="1"/>
  <c r="F856" i="87" a="1"/>
  <c r="F6345" i="87" a="1"/>
  <c r="F3029" i="87" a="1"/>
  <c r="F5500" i="87" a="1"/>
  <c r="F6812" i="87" a="1"/>
  <c r="F908" i="87" a="1"/>
  <c r="F5975" i="87" a="1"/>
  <c r="F5672" i="87" a="1"/>
  <c r="F6093" i="87" a="1"/>
  <c r="F3313" i="87" a="1"/>
  <c r="F5935" i="87" a="1"/>
  <c r="F6237" i="87" a="1"/>
  <c r="F872" i="87" a="1"/>
  <c r="F7473" i="87" a="1"/>
  <c r="F6397" i="87" a="1"/>
  <c r="F7522" i="87" a="1"/>
  <c r="F778" i="87" a="1"/>
  <c r="F957" i="87" a="1"/>
  <c r="F3315" i="87" a="1"/>
  <c r="F6905" i="87" a="1"/>
  <c r="F6247" i="87" a="1"/>
  <c r="F5871" i="87" a="1"/>
  <c r="F5282" i="87" a="1"/>
  <c r="F7480" i="87" a="1"/>
  <c r="F5865" i="87" a="1"/>
  <c r="F6943" i="87" a="1"/>
  <c r="F6897" i="87" a="1"/>
  <c r="F680" i="87" a="1"/>
  <c r="F596" i="87" a="1"/>
  <c r="F7727" i="87" a="1"/>
  <c r="F1285" i="87" a="1"/>
  <c r="F6988" i="87" a="1"/>
  <c r="F7595" i="87" a="1"/>
  <c r="F966" i="87" a="1"/>
  <c r="F7587" i="87" a="1"/>
  <c r="F3355" i="87" a="1"/>
  <c r="F893" i="87" a="1"/>
  <c r="F6190" i="87" a="1"/>
  <c r="F6213" i="87" a="1"/>
  <c r="F958" i="87" a="1"/>
  <c r="F6474" i="87" a="1"/>
  <c r="F7029" i="87" a="1"/>
  <c r="F6274" i="87" a="1"/>
  <c r="F6341" i="87" a="1"/>
  <c r="F2904" i="87" a="1"/>
  <c r="F3" i="87" a="1"/>
  <c r="F7033" i="87" a="1"/>
  <c r="F6026" i="87" a="1"/>
  <c r="F2743" i="87" a="1"/>
  <c r="F7416" i="87" a="1"/>
  <c r="F5940" i="87" a="1"/>
  <c r="F6196" i="87" a="1"/>
  <c r="F3476" i="87" a="1"/>
  <c r="F5561" i="87" a="1"/>
  <c r="F5383" i="87" a="1"/>
  <c r="F6904" i="87" a="1"/>
  <c r="F7658" i="87" a="1"/>
  <c r="F5013" i="87" a="1"/>
  <c r="F7733" i="87" a="1"/>
  <c r="F7491" i="87" a="1"/>
  <c r="F5033" i="87" a="1"/>
  <c r="F1196" i="87" a="1"/>
  <c r="F6938" i="87" a="1"/>
  <c r="F5041" i="87" a="1"/>
  <c r="F6371" i="87" a="1"/>
  <c r="F6783" i="87" a="1"/>
  <c r="F1340" i="87" a="1"/>
  <c r="F7457" i="87" a="1"/>
  <c r="F909" i="87" a="1"/>
  <c r="F6780" i="87" a="1"/>
  <c r="F4758" i="87" a="1"/>
  <c r="F6773" i="87" a="1"/>
  <c r="F4363" i="87" a="1"/>
  <c r="F6020" i="87" a="1"/>
  <c r="F6021" i="87" a="1"/>
  <c r="F5028" i="87" a="1"/>
  <c r="F7490" i="87" a="1"/>
  <c r="F6939" i="87" a="1"/>
  <c r="F693" i="87" a="1"/>
  <c r="F7636" i="87" a="1"/>
  <c r="F6935" i="87" a="1"/>
  <c r="F1352" i="87" a="1"/>
  <c r="F7672" i="87" a="1"/>
  <c r="F788" i="87" a="1"/>
  <c r="F7440" i="87" a="1"/>
  <c r="F2751" i="87" a="1"/>
  <c r="F6737" i="87" a="1"/>
  <c r="F6049" i="87" a="1"/>
  <c r="F5984" i="87" a="1"/>
  <c r="F7351" i="87" a="1"/>
  <c r="F5686" i="87" a="1"/>
  <c r="F2666" i="87" a="1"/>
  <c r="F3333" i="87" a="1"/>
  <c r="F662" i="87" a="1"/>
  <c r="F1172" i="87" a="1"/>
  <c r="F5038" i="87" a="1"/>
  <c r="F2770" i="87" a="1"/>
  <c r="F6373" i="87" a="1"/>
  <c r="F6164" i="87" a="1"/>
  <c r="F7559" i="87" a="1"/>
  <c r="F2943" i="87" a="1"/>
  <c r="F6770" i="87" a="1"/>
  <c r="F7597" i="87" a="1"/>
  <c r="F842" i="87" a="1"/>
  <c r="F6984" i="87" a="1"/>
  <c r="F800" i="87" a="1"/>
  <c r="F5799" i="87" a="1"/>
  <c r="F2662" i="87" a="1"/>
  <c r="F6189" i="87" a="1"/>
  <c r="F5938" i="87" a="1"/>
  <c r="F7714" i="87" a="1"/>
  <c r="F6925" i="87" a="1"/>
  <c r="F6389" i="87" a="1"/>
  <c r="F6066" i="87" a="1"/>
  <c r="F6059" i="87" a="1"/>
  <c r="F7574" i="87" a="1"/>
  <c r="F7725" i="87" a="1"/>
  <c r="F6764" i="87" a="1"/>
  <c r="F750" i="87" a="1"/>
  <c r="F6874" i="87" a="1"/>
  <c r="F4154" i="87" a="1"/>
  <c r="F2741" i="87" a="1"/>
  <c r="F7413" i="87" a="1"/>
  <c r="F6719" i="87" a="1"/>
  <c r="F4299" i="87" a="1"/>
  <c r="F6105" i="87" a="1"/>
  <c r="F5108" i="87" a="1"/>
  <c r="F6978" i="87" a="1"/>
  <c r="F6285" i="87" a="1"/>
  <c r="F7638" i="87" a="1"/>
  <c r="F973" i="87" a="1"/>
  <c r="F6301" i="87" a="1"/>
  <c r="F5032" i="87" a="1"/>
  <c r="F5029" i="87" a="1"/>
  <c r="F976" i="87" a="1"/>
  <c r="F985" i="87" a="1"/>
  <c r="F6334" i="87" a="1"/>
  <c r="F6832" i="87" a="1"/>
  <c r="F6798" i="87" a="1"/>
  <c r="F6161" i="87" a="1"/>
  <c r="F724" i="87" a="1"/>
  <c r="F3358" i="87" a="1"/>
  <c r="F1617" i="87" a="1"/>
  <c r="F5044" i="87" a="1"/>
  <c r="F4796" i="87" a="1"/>
  <c r="F7503" i="87" a="1"/>
  <c r="F5499" i="87" a="1"/>
  <c r="F6118" i="87" a="1"/>
  <c r="F6044" i="87" a="1"/>
  <c r="F5016" i="87" a="1"/>
  <c r="F7326" i="87" a="1"/>
  <c r="F4302" i="87" a="1"/>
  <c r="F4829" i="87" a="1"/>
  <c r="F74" i="87" a="1"/>
  <c r="F7483" i="87" a="1"/>
  <c r="F6705" i="87" a="1"/>
  <c r="F2665" i="87" a="1"/>
  <c r="F7540" i="87" a="1"/>
  <c r="F7862" i="87" a="1"/>
  <c r="F867" i="87" a="1"/>
  <c r="F6120" i="87" a="1"/>
  <c r="F3312" i="87" a="1"/>
  <c r="F6203" i="87" a="1"/>
  <c r="F3525" i="87" a="1"/>
  <c r="F783" i="87" a="1"/>
  <c r="F4275" i="87" a="1"/>
  <c r="F6611" i="87" a="1"/>
  <c r="F5302" i="87" a="1"/>
  <c r="F6610" i="87" a="1"/>
  <c r="F4971" i="87" a="1"/>
  <c r="F4830" i="87" a="1"/>
  <c r="F953" i="87" a="1"/>
  <c r="F6267" i="87" a="1"/>
  <c r="F911" i="87" a="1"/>
  <c r="F7542" i="87" a="1"/>
  <c r="F7008" i="87" a="1"/>
  <c r="F4288" i="87" a="1"/>
  <c r="F4295" i="87" a="1"/>
  <c r="F7661" i="87" a="1"/>
  <c r="F6180" i="87" a="1"/>
  <c r="F5186" i="87" a="1"/>
  <c r="F977" i="87" a="1"/>
  <c r="F563" i="87" a="1"/>
  <c r="F7007" i="87" a="1"/>
  <c r="F4360" i="87" a="1"/>
  <c r="F6852" i="87" a="1"/>
  <c r="F930" i="87" a="1"/>
  <c r="F993" i="87" a="1"/>
  <c r="F4296" i="87" a="1"/>
  <c r="F7024" i="87" a="1"/>
  <c r="F7588" i="87" a="1"/>
  <c r="F1367" i="87" a="1"/>
  <c r="F4020" i="87" a="1"/>
  <c r="F7870" i="87" a="1"/>
  <c r="F6243" i="87" a="1"/>
  <c r="F7467" i="87" a="1"/>
  <c r="F5765" i="87" a="1"/>
  <c r="F940" i="87" a="1"/>
  <c r="F956" i="87" a="1"/>
  <c r="F6682" i="87" a="1"/>
  <c r="F7334" i="87" a="1"/>
  <c r="F5673" i="87" a="1"/>
  <c r="F6106" i="87" a="1"/>
  <c r="F2773" i="87" a="1"/>
  <c r="F5929" i="87" a="1"/>
  <c r="F6598" i="87" a="1"/>
  <c r="F666" i="87" a="1"/>
  <c r="F982" i="87" a="1"/>
  <c r="F1206" i="87" a="1"/>
  <c r="F6281" i="87" a="1"/>
  <c r="F6893" i="87" a="1"/>
  <c r="F6862" i="87" a="1"/>
  <c r="F3022" i="87" a="1"/>
  <c r="F7505" i="87" a="1"/>
  <c r="F6013" i="87" a="1"/>
  <c r="F6308" i="87" a="1"/>
  <c r="F7571" i="87" a="1"/>
  <c r="F758" i="87" a="1"/>
  <c r="F1368" i="87" a="1"/>
  <c r="F7674" i="87" a="1"/>
  <c r="F3217" i="87" a="1"/>
  <c r="F4136" i="87" a="1"/>
  <c r="F1201" i="87" a="1"/>
  <c r="F951" i="87" a="1"/>
  <c r="F6241" i="87" a="1"/>
  <c r="F3241" i="87" a="1"/>
  <c r="F7687" i="87" a="1"/>
  <c r="F682" i="87" a="1"/>
  <c r="F6034" i="87" a="1"/>
  <c r="F7723" i="87" a="1"/>
  <c r="F6234" i="87" a="1"/>
  <c r="F7335" i="87" a="1"/>
  <c r="F6980" i="87" a="1"/>
  <c r="F6075" i="87" a="1"/>
  <c r="F5328" i="87" a="1"/>
  <c r="F5012" i="87" a="1"/>
  <c r="F2738" i="87" a="1"/>
  <c r="F6721" i="87" a="1"/>
  <c r="F5199" i="87" a="1"/>
  <c r="F5863" i="87" a="1"/>
  <c r="F4966" i="87" a="1"/>
  <c r="F6410" i="87" a="1"/>
  <c r="F4022" i="87" a="1"/>
  <c r="F6921" i="87" a="1"/>
  <c r="F7354" i="87" a="1"/>
  <c r="F7407" i="87" a="1"/>
  <c r="F6025" i="87" a="1"/>
  <c r="F2744" i="87" a="1"/>
  <c r="F5335" i="87" a="1"/>
  <c r="F6249" i="87" a="1"/>
  <c r="F6718" i="87" a="1"/>
  <c r="F562" i="87" a="1"/>
  <c r="F4283" i="87" a="1"/>
  <c r="F3583" i="87" a="1"/>
  <c r="F7855" i="87" a="1"/>
  <c r="F1255" i="87" a="1"/>
  <c r="F7364" i="87" a="1"/>
  <c r="F7332" i="87" a="1"/>
  <c r="F7649" i="87" a="1"/>
  <c r="F6711" i="87" a="1"/>
  <c r="F5011" i="87" a="1"/>
  <c r="F6328" i="87" a="1"/>
  <c r="F2664" i="87" a="1"/>
  <c r="F6888" i="87" a="1"/>
  <c r="F7343" i="87" a="1"/>
  <c r="F7629" i="87" a="1"/>
  <c r="F4289" i="87" a="1"/>
  <c r="F7717" i="87" a="1"/>
  <c r="F6399" i="87" a="1"/>
  <c r="F5223" i="87" a="1"/>
  <c r="F5337" i="87" a="1"/>
  <c r="F6192" i="87" a="1"/>
  <c r="F6131" i="87" a="1"/>
  <c r="F6977" i="87" a="1"/>
  <c r="F6854" i="87" a="1"/>
  <c r="F6024" i="87" a="1"/>
  <c r="F4352" i="87" a="1"/>
  <c r="F7620" i="87" a="1"/>
  <c r="F5014" i="87" a="1"/>
  <c r="F5037" i="87" a="1"/>
  <c r="F7745" i="87" a="1"/>
  <c r="F5683" i="87" a="1"/>
  <c r="F851" i="87" a="1"/>
  <c r="F6251" i="87" a="1"/>
  <c r="F7331" i="87" a="1"/>
  <c r="F5819" i="87" a="1"/>
  <c r="F4812" i="87" a="1"/>
  <c r="F6712" i="87" a="1"/>
  <c r="F4319" i="87" a="1"/>
  <c r="F5366" i="87" a="1"/>
  <c r="F6929" i="87" a="1"/>
  <c r="F6211" i="87" a="1"/>
  <c r="F7435" i="87" a="1"/>
  <c r="F7737" i="87" a="1"/>
  <c r="F5502" i="87" a="1"/>
  <c r="F5571" i="87" a="1"/>
  <c r="F7330" i="87" a="1"/>
  <c r="F4893" i="87" a="1"/>
  <c r="F964" i="87" a="1"/>
  <c r="F6855" i="87" a="1"/>
  <c r="F4025" i="87" a="1"/>
  <c r="F7677" i="87" a="1"/>
  <c r="F7569" i="87" a="1"/>
  <c r="F6813" i="87" a="1"/>
  <c r="F6210" i="87" a="1"/>
  <c r="F6701" i="87" a="1"/>
  <c r="F5743" i="87" a="1"/>
  <c r="F660" i="87" a="1"/>
  <c r="F6883" i="87" a="1"/>
  <c r="F3002" i="87" a="1"/>
  <c r="F3582" i="87" a="1"/>
  <c r="F19" i="87" a="1"/>
  <c r="F1466" i="87" a="1"/>
  <c r="F5693" i="87" a="1"/>
  <c r="F7637" i="87" a="1"/>
  <c r="F2716" i="87" a="1"/>
  <c r="F782" i="87" a="1"/>
  <c r="F6265" i="87" a="1"/>
  <c r="F5818" i="87" a="1"/>
  <c r="F922" i="87" a="1"/>
  <c r="F7873" i="87" a="1"/>
  <c r="F6814" i="87" a="1"/>
  <c r="F1187" i="87" a="1"/>
  <c r="F7675" i="87" a="1"/>
  <c r="F7391" i="87" a="1"/>
  <c r="F7518" i="87" a="1"/>
  <c r="F6484" i="87" a="1"/>
  <c r="F7377" i="87" a="1"/>
  <c r="F4028" i="87" a="1"/>
  <c r="F7424" i="87" a="1"/>
  <c r="F7507" i="87" a="1"/>
  <c r="F7624" i="87" a="1"/>
  <c r="F6950" i="87" a="1"/>
  <c r="F7486" i="87" a="1"/>
  <c r="F6489" i="87" a="1"/>
  <c r="F6038" i="87" a="1"/>
  <c r="F7837" i="87" a="1"/>
  <c r="F1366" i="87" a="1"/>
  <c r="F4284" i="87" a="1"/>
  <c r="F6134" i="87" a="1"/>
  <c r="F3430" i="87" a="1"/>
  <c r="F3585" i="87" a="1"/>
  <c r="F6322" i="87" a="1"/>
  <c r="F6365" i="87" a="1"/>
  <c r="F974" i="87" a="1"/>
  <c r="F776" i="87" a="1"/>
  <c r="F5083" i="87" a="1"/>
  <c r="F6108" i="87" a="1"/>
  <c r="F7441" i="87" a="1"/>
  <c r="F7605" i="87" a="1"/>
  <c r="F6680" i="87" a="1"/>
  <c r="F5456" i="87" a="1"/>
  <c r="F5742" i="87" a="1"/>
  <c r="F7738" i="87" a="1"/>
  <c r="F7023" i="87" a="1"/>
  <c r="F5941" i="87" a="1"/>
  <c r="F6380" i="87" a="1"/>
  <c r="F6738" i="87" a="1"/>
  <c r="F6840" i="87" a="1"/>
  <c r="F6279" i="87" a="1"/>
  <c r="F6689" i="87" a="1"/>
  <c r="F3564" i="87" a="1"/>
  <c r="F7593" i="87" a="1"/>
  <c r="F6199" i="87" a="1"/>
  <c r="F5096" i="87" a="1"/>
  <c r="F2761" i="87" a="1"/>
  <c r="F795" i="87" a="1"/>
  <c r="F5368" i="87" a="1"/>
  <c r="F7528" i="87" a="1"/>
  <c r="F3578" i="87" a="1"/>
  <c r="F6296" i="87" a="1"/>
  <c r="F6859" i="87" a="1"/>
  <c r="F6839" i="87" a="1"/>
  <c r="F7539" i="87" a="1"/>
  <c r="F6908" i="87" a="1"/>
  <c r="F914" i="87" a="1"/>
  <c r="F3606" i="87" a="1"/>
  <c r="F1386" i="87" a="1"/>
  <c r="F2940" i="87" a="1"/>
  <c r="F7626" i="87" a="1"/>
  <c r="F6047" i="87" a="1"/>
  <c r="F6084" i="87" a="1"/>
  <c r="F6225" i="87" a="1"/>
  <c r="F7378" i="87" a="1"/>
  <c r="F7396" i="87" a="1"/>
  <c r="F785" i="87" a="1"/>
  <c r="F7284" i="87" a="1"/>
  <c r="F4859" i="87" a="1"/>
  <c r="F5831" i="87" a="1"/>
  <c r="F6918" i="87" a="1"/>
  <c r="F6200" i="87" a="1"/>
  <c r="F7502" i="87" a="1"/>
  <c r="F995" i="87" a="1"/>
  <c r="F5200" i="87" a="1"/>
  <c r="F3331" i="87" a="1"/>
  <c r="F5020" i="87" a="1"/>
  <c r="F4308" i="87" a="1"/>
  <c r="F6099" i="87" a="1"/>
  <c r="F6123" i="87" a="1"/>
  <c r="F4831" i="87" a="1"/>
  <c r="F2901" i="87" a="1"/>
  <c r="F5291" i="87" a="1"/>
  <c r="F5030" i="87" a="1"/>
  <c r="F3429" i="87" a="1"/>
  <c r="F5025" i="87" a="1"/>
  <c r="F6669" i="87" a="1"/>
  <c r="F6691" i="87" a="1"/>
  <c r="F7640" i="87" a="1"/>
  <c r="F7520" i="87" a="1"/>
  <c r="F6333" i="87" a="1"/>
  <c r="F6727" i="87" a="1"/>
  <c r="F7397" i="87" a="1"/>
  <c r="F4144" i="87" a="1"/>
  <c r="F4262" i="87" a="1"/>
  <c r="F5406" i="87" a="1"/>
  <c r="F7414" i="87" a="1"/>
  <c r="F980" i="87" a="1"/>
  <c r="F6088" i="87" a="1"/>
  <c r="F5829" i="87" a="1"/>
  <c r="F7616" i="87" a="1"/>
  <c r="F6473" i="87" a="1"/>
  <c r="F4306" i="87" a="1"/>
  <c r="F7668" i="87" a="1"/>
  <c r="F4748" i="87" a="1"/>
  <c r="F4957" i="87" a="1"/>
  <c r="F1478" i="87" a="1"/>
  <c r="F5512" i="87" a="1"/>
  <c r="F7864" i="87" a="1"/>
  <c r="F6631" i="87" a="1"/>
  <c r="F7266" i="87" a="1"/>
  <c r="F7702" i="87" a="1"/>
  <c r="F1346" i="87" a="1"/>
  <c r="F6228" i="87" a="1"/>
  <c r="F5828" i="87" a="1"/>
  <c r="F6472" i="87" a="1"/>
  <c r="F3490" i="87" a="1"/>
  <c r="F1355" i="87" a="1"/>
  <c r="F5469" i="87" a="1"/>
  <c r="F4290" i="87" a="1"/>
  <c r="F6746" i="87" a="1"/>
  <c r="F1192" i="87" a="1"/>
  <c r="F5467" i="87" a="1"/>
  <c r="F6981" i="87" a="1"/>
  <c r="F3024" i="87" a="1"/>
  <c r="F1373" i="87" a="1"/>
  <c r="F6166" i="87" a="1"/>
  <c r="F814" i="87" a="1"/>
  <c r="F7384" i="87" a="1"/>
  <c r="F7679" i="87" a="1"/>
  <c r="F3437" i="87" a="1"/>
  <c r="F6298" i="87" a="1"/>
  <c r="F5869" i="87" a="1"/>
  <c r="F673" i="87" a="1"/>
  <c r="F3197" i="87" a="1"/>
  <c r="F4061" i="87" a="1"/>
  <c r="F7039" i="87" a="1"/>
  <c r="F7400" i="87" a="1"/>
  <c r="F1496" i="87" a="1"/>
  <c r="F2036" i="87" a="1"/>
  <c r="F4309" i="87" a="1"/>
  <c r="F2903" i="87" a="1"/>
  <c r="F6076" i="87" a="1"/>
  <c r="F7846" i="87" a="1"/>
  <c r="F7576" i="87" a="1"/>
  <c r="F6282" i="87" a="1"/>
  <c r="F3427" i="87" a="1"/>
  <c r="F6934" i="87" a="1"/>
  <c r="F6077" i="87" a="1"/>
  <c r="F5027" i="87" a="1"/>
  <c r="F866" i="87" a="1"/>
  <c r="F2924" i="87" a="1"/>
  <c r="F62" i="87" a="1"/>
  <c r="F7511" i="87" a="1"/>
  <c r="F7385" i="87" a="1"/>
  <c r="F6714" i="87" a="1"/>
  <c r="F6695" i="87" a="1"/>
  <c r="F823" i="87" a="1"/>
  <c r="F6799" i="87" a="1"/>
  <c r="F4827" i="87" a="1"/>
  <c r="F5062" i="87" a="1"/>
  <c r="F6307" i="87" a="1"/>
  <c r="F6232" i="87" a="1"/>
  <c r="F3646" i="87" a="1"/>
  <c r="F6476" i="87" a="1"/>
  <c r="F860" i="87" a="1"/>
  <c r="F7216" i="87" a="1"/>
  <c r="F6102" i="87" a="1"/>
  <c r="F6841" i="87" a="1"/>
  <c r="F6987" i="87" a="1"/>
  <c r="F6960" i="87" a="1"/>
  <c r="F765" i="87" a="1"/>
  <c r="F6761" i="87" a="1"/>
  <c r="F6875" i="87" a="1"/>
  <c r="F1358" i="87" a="1"/>
  <c r="F853" i="87" a="1"/>
  <c r="F7325" i="87" a="1"/>
  <c r="F2765" i="87" a="1"/>
  <c r="F5824" i="87" a="1"/>
  <c r="F7432" i="87" a="1"/>
  <c r="F4860" i="87" a="1"/>
  <c r="F7662" i="87" a="1"/>
  <c r="F7748" i="87" a="1"/>
  <c r="F3311" i="87" a="1"/>
  <c r="F4866" i="87" a="1"/>
  <c r="F5254" i="87" a="1"/>
  <c r="F5026" i="87" a="1"/>
  <c r="F6762" i="87" a="1"/>
  <c r="F7395" i="87" a="1"/>
  <c r="F900" i="87" a="1"/>
  <c r="F2787" i="87" a="1"/>
  <c r="F2742" i="87" a="1"/>
  <c r="F6902" i="87" a="1"/>
  <c r="F6906" i="87" a="1"/>
  <c r="F6205" i="87" a="1"/>
  <c r="F6667" i="87" a="1"/>
  <c r="F7421" i="87" a="1"/>
  <c r="F6101" i="87" a="1"/>
  <c r="F5319" i="87" a="1"/>
  <c r="F7610" i="87" a="1"/>
  <c r="F799" i="87" a="1"/>
  <c r="F147" i="87" a="1"/>
  <c r="F7845" i="87" a="1"/>
  <c r="F5762" i="87" a="1"/>
  <c r="F7357" i="87" a="1"/>
  <c r="F4261" i="87" a="1"/>
  <c r="F6065" i="87" a="1"/>
  <c r="F6671" i="87" a="1"/>
  <c r="F5063" i="87" a="1"/>
  <c r="F6606" i="87" a="1"/>
  <c r="F4026" i="87" a="1"/>
  <c r="F6803" i="87" a="1"/>
  <c r="F6725" i="87" a="1"/>
  <c r="F7515" i="87" a="1"/>
  <c r="F7838" i="87" a="1"/>
  <c r="F6204" i="87" a="1"/>
  <c r="F6700" i="87" a="1"/>
  <c r="F7653" i="87" a="1"/>
  <c r="F6141" i="87" a="1"/>
  <c r="F2766" i="87" a="1"/>
  <c r="F5192" i="87" a="1"/>
  <c r="F1487" i="87" a="1"/>
  <c r="F5545" i="87" a="1"/>
  <c r="F6475" i="87" a="1"/>
  <c r="F6974" i="87" a="1"/>
  <c r="F7379" i="87" a="1"/>
  <c r="F6201" i="87" a="1"/>
  <c r="F7454" i="87" a="1"/>
  <c r="F687" i="87" a="1"/>
  <c r="F5285" i="87" a="1"/>
  <c r="F2894" i="87" a="1"/>
  <c r="F6632" i="87" a="1"/>
  <c r="F5284" i="87" a="1"/>
  <c r="F2756" i="87" a="1"/>
  <c r="F5546" i="87" a="1"/>
  <c r="F4338" i="87" a="1"/>
  <c r="F6343" i="87" a="1"/>
  <c r="F1181" i="87" a="1"/>
  <c r="F6194" i="87" a="1"/>
  <c r="F6349" i="87" a="1"/>
  <c r="F6922" i="87" a="1"/>
  <c r="F4828" i="87" a="1"/>
  <c r="F6619" i="87" a="1"/>
  <c r="F6287" i="87" a="1"/>
  <c r="F6758" i="87" a="1"/>
  <c r="F7858" i="87" a="1"/>
  <c r="F1589" i="87" a="1"/>
  <c r="F707" i="87" a="1"/>
  <c r="F5177" i="87" a="1"/>
  <c r="F7558" i="87" a="1"/>
  <c r="F6900" i="87" a="1"/>
  <c r="F7706" i="87" a="1"/>
  <c r="F808" i="87" a="1"/>
  <c r="F6486" i="87" a="1"/>
  <c r="F3265" i="87" a="1"/>
  <c r="F4745" i="87" a="1"/>
  <c r="F7696" i="87" a="1"/>
  <c r="F6847" i="87" a="1"/>
  <c r="F7386" i="87" a="1"/>
  <c r="F7752" i="87" a="1"/>
  <c r="F5866" i="87" a="1"/>
  <c r="F7469" i="87" a="1"/>
  <c r="F7475" i="87" a="1"/>
  <c r="F1384" i="87" a="1"/>
  <c r="F1315" i="87" a="1"/>
  <c r="F6152" i="87" a="1"/>
  <c r="F939" i="87" a="1"/>
  <c r="F5678" i="87" a="1"/>
  <c r="F7577" i="87" a="1"/>
  <c r="F6318" i="87" a="1"/>
  <c r="F1376" i="87" a="1"/>
  <c r="F6316" i="87" a="1"/>
  <c r="F3314" i="87" a="1"/>
  <c r="F6953" i="87" a="1"/>
  <c r="F3601" i="87" a="1"/>
  <c r="F7565" i="87" a="1"/>
  <c r="F742" i="87" a="1"/>
  <c r="F2775" i="87" a="1"/>
  <c r="F5934" i="87" a="1"/>
  <c r="F6575" i="87" a="1"/>
  <c r="F7634" i="87" a="1"/>
  <c r="F963" i="87" a="1"/>
  <c r="F740" i="87" a="1"/>
  <c r="F4123" i="87" a="1"/>
  <c r="F6941" i="87" a="1"/>
  <c r="F6907" i="87" a="1"/>
  <c r="F7850" i="87" a="1"/>
  <c r="F841" i="87" a="1"/>
  <c r="F4760" i="87" a="1"/>
  <c r="F5827" i="87" a="1"/>
  <c r="F6149" i="87" a="1"/>
  <c r="F3436" i="87" a="1"/>
  <c r="F5035" i="87" a="1"/>
  <c r="F6208" i="87" a="1"/>
  <c r="F7659" i="87" a="1"/>
  <c r="F6706" i="87" a="1"/>
  <c r="F2792" i="87" a="1"/>
  <c r="F6576" i="87" a="1"/>
  <c r="F5524" i="87" a="1"/>
  <c r="F5138" i="87" a="1"/>
  <c r="F267" i="87" a="1"/>
  <c r="F6095" i="87" a="1"/>
  <c r="F6206" i="87" a="1"/>
  <c r="F894" i="87" a="1"/>
  <c r="F6872" i="87" a="1"/>
  <c r="F4057" i="87" a="1"/>
  <c r="F6723" i="87" a="1"/>
  <c r="F39" i="87" a="1"/>
  <c r="F7561" i="87" a="1"/>
  <c r="F6218" i="87" a="1"/>
  <c r="F1603" i="87" a="1"/>
  <c r="F4125" i="87" a="1"/>
  <c r="F7463" i="87" a="1"/>
  <c r="F1375" i="87" a="1"/>
  <c r="F7451" i="87" a="1"/>
  <c r="F7694" i="87" a="1"/>
  <c r="F864" i="87" a="1"/>
  <c r="F7848" i="87" a="1"/>
  <c r="F6949" i="87" a="1"/>
  <c r="F2667" i="87" a="1"/>
  <c r="F6082" i="87" a="1"/>
  <c r="F6573" i="87" a="1"/>
  <c r="F6351" i="87" a="1"/>
  <c r="F5603" i="87" a="1"/>
  <c r="F5003" i="87" a="1"/>
  <c r="F5054" i="87" a="1"/>
  <c r="F7383" i="87" a="1"/>
  <c r="F6810" i="87" a="1"/>
  <c r="F6926" i="87" a="1"/>
  <c r="F7275" i="87" a="1"/>
  <c r="F1259" i="87" a="1"/>
  <c r="F6202" i="87" a="1"/>
  <c r="F6915" i="87" a="1"/>
  <c r="F5280" i="87" a="1"/>
  <c r="F837" i="87" a="1"/>
  <c r="F6693" i="87" a="1"/>
  <c r="F6110" i="87" a="1"/>
  <c r="F3434" i="87" a="1"/>
  <c r="F6828" i="87" a="1"/>
  <c r="F6150" i="87" a="1"/>
  <c r="F6215" i="87" a="1"/>
  <c r="F6009" i="87" a="1"/>
  <c r="F5036" i="87" a="1"/>
  <c r="F4260" i="87" a="1"/>
  <c r="F902" i="87" a="1"/>
  <c r="F7627" i="87" a="1"/>
  <c r="F4746" i="87" a="1"/>
  <c r="F6372" i="87" a="1"/>
  <c r="F7844" i="87" a="1"/>
  <c r="F919" i="87" a="1"/>
  <c r="F806" i="87" a="1"/>
  <c r="F3239" i="87" a="1"/>
  <c r="F67" i="87" a="1"/>
  <c r="F4023" i="87" a="1"/>
  <c r="F6388" i="87" a="1"/>
  <c r="F6917" i="87" a="1"/>
  <c r="F6775" i="87" a="1"/>
  <c r="F5864" i="87" a="1"/>
  <c r="F5598" i="87" a="1"/>
  <c r="F7477" i="87" a="1"/>
  <c r="F5821" i="87" a="1"/>
  <c r="F6090" i="87" a="1"/>
  <c r="F7568" i="87" a="1"/>
  <c r="F6936" i="87" a="1"/>
  <c r="F7650" i="87" a="1"/>
  <c r="F1168" i="87" a="1"/>
  <c r="F7497" i="87" a="1"/>
  <c r="F6139" i="87" a="1"/>
  <c r="F7338" i="87" a="1"/>
  <c r="F7471" i="87" a="1"/>
  <c r="F5665" i="87" a="1"/>
  <c r="F6870" i="87" a="1"/>
  <c r="F6175" i="87" a="1"/>
  <c r="F665" i="87" a="1"/>
  <c r="F5049" i="87" a="1"/>
  <c r="F6894" i="87" a="1"/>
  <c r="F6797" i="87" a="1"/>
  <c r="F6321" i="87" a="1"/>
  <c r="F744" i="87" a="1"/>
  <c r="F7302" i="87" a="1"/>
  <c r="F7584" i="87" a="1"/>
  <c r="F719" i="87" a="1"/>
  <c r="F789" i="87" a="1"/>
  <c r="F718" i="87" a="1"/>
  <c r="F5021" i="87" a="1"/>
  <c r="F7439" i="87" a="1"/>
  <c r="F2704" i="87" a="1"/>
  <c r="F6143" i="87" a="1"/>
  <c r="F7021" i="87" a="1"/>
  <c r="F3318" i="87" a="1"/>
  <c r="F5081" i="87" a="1"/>
  <c r="F5294" i="87" a="1"/>
  <c r="F7538" i="87" a="1"/>
  <c r="F6825" i="87" a="1"/>
  <c r="F2893" i="87" a="1"/>
  <c r="F6802" i="87" a="1"/>
  <c r="F3201" i="87" a="1"/>
  <c r="F7735" i="87" a="1"/>
  <c r="F7492" i="87" a="1"/>
  <c r="F1205" i="87" a="1"/>
  <c r="F6286" i="87" a="1"/>
  <c r="F5079" i="87" a="1"/>
  <c r="F892" i="87" a="1"/>
  <c r="F5043" i="87" a="1"/>
  <c r="F7499" i="87" a="1"/>
  <c r="F4280" i="87" a="1"/>
  <c r="F811" i="87" a="1"/>
  <c r="F7596" i="87" a="1"/>
  <c r="F7544" i="87" a="1"/>
  <c r="F6148" i="87" a="1"/>
  <c r="F3575" i="87" a="1"/>
  <c r="F1374" i="87" a="1"/>
  <c r="F1561" i="87" a="1"/>
  <c r="F6869" i="87" a="1"/>
  <c r="F5463" i="87" a="1"/>
  <c r="F6957" i="87" a="1"/>
  <c r="F1389" i="87" a="1"/>
  <c r="F265" i="87" a="1"/>
  <c r="F5057" i="87" a="1"/>
  <c r="F1288" i="87" a="1"/>
  <c r="F7359" i="87" a="1"/>
  <c r="F153" i="87" a="1"/>
  <c r="F7552" i="87" a="1"/>
  <c r="F6471" i="87" a="1"/>
  <c r="F5932" i="87" a="1"/>
  <c r="F6920" i="87" a="1"/>
  <c r="F7851" i="87" a="1"/>
  <c r="F157" i="87" a="1"/>
  <c r="F103" i="87" a="1"/>
  <c r="F2891" i="87" a="1"/>
  <c r="F2897" i="87" a="1"/>
  <c r="F1307" i="87" a="1"/>
  <c r="F721" i="87" a="1"/>
  <c r="F6947" i="87" a="1"/>
  <c r="F6796" i="87" a="1"/>
  <c r="F6400" i="87" a="1"/>
  <c r="F4750" i="87" a="1"/>
  <c r="F7409" i="87" a="1"/>
  <c r="F4255" i="87" a="1"/>
  <c r="F143" i="87" a="1"/>
  <c r="F7697" i="87" a="1"/>
  <c r="F1173" i="87" a="1"/>
  <c r="F7393" i="87" a="1"/>
  <c r="F4030" i="87" a="1"/>
  <c r="F2933" i="87" a="1"/>
  <c r="F5077" i="87" a="1"/>
  <c r="F7728" i="87" a="1"/>
  <c r="F1357" i="87" a="1"/>
  <c r="F753" i="87" a="1"/>
  <c r="F6295" i="87" a="1"/>
  <c r="F1" i="87" a="1"/>
  <c r="F7026" i="87" a="1"/>
  <c r="F4705" i="87" a="1"/>
  <c r="F5050" i="87" a="1"/>
  <c r="F1164" i="87" a="1"/>
  <c r="F6304" i="87" a="1"/>
  <c r="F5059" i="87" a="1"/>
  <c r="F7405" i="87" a="1"/>
  <c r="F4304" i="87" a="1"/>
  <c r="F679" i="87" a="1"/>
  <c r="F6396" i="87" a="1"/>
  <c r="F6276" i="87" a="1"/>
  <c r="F962" i="87" a="1"/>
  <c r="F5503" i="87" a="1"/>
  <c r="F677" i="87" a="1"/>
  <c r="F6325" i="87" a="1"/>
  <c r="F4134" i="87" a="1"/>
  <c r="F6083" i="87" a="1"/>
  <c r="F1393" i="87" a="1"/>
  <c r="F5505" i="87" a="1"/>
  <c r="F5944" i="87" a="1"/>
  <c r="F6145" i="87" a="1"/>
  <c r="F6836" i="87" a="1"/>
  <c r="F6193" i="87" a="1"/>
  <c r="F7358" i="87" a="1"/>
  <c r="F7479" i="87" a="1"/>
  <c r="F6097" i="87" a="1"/>
  <c r="F5000" i="87" a="1"/>
  <c r="F6785" i="87" a="1"/>
  <c r="F6168" i="87" a="1"/>
  <c r="F5930" i="87" a="1"/>
  <c r="F6275" i="87" a="1"/>
  <c r="F5140" i="87" a="1"/>
  <c r="F7501" i="87" a="1"/>
  <c r="F7676" i="87" a="1"/>
  <c r="F7681" i="87" a="1"/>
  <c r="F923" i="87" a="1"/>
  <c r="F2746" i="87" a="1"/>
  <c r="F5185" i="87" a="1"/>
  <c r="F6896" i="87" a="1"/>
  <c r="F5504" i="87" a="1"/>
  <c r="F6216" i="87" a="1"/>
  <c r="F6245" i="87" a="1"/>
  <c r="F6521" i="87" a="1"/>
  <c r="F3363" i="87" a="1"/>
  <c r="F6678" i="87" a="1"/>
  <c r="F792" i="87" a="1"/>
  <c r="F3428" i="87" a="1"/>
  <c r="F7514" i="87" a="1"/>
  <c r="F6951" i="87" a="1"/>
  <c r="F6692" i="87" a="1"/>
  <c r="F6884" i="87" a="1"/>
  <c r="F7740" i="87" a="1"/>
  <c r="F7512" i="87" a="1"/>
  <c r="F5511" i="87" a="1"/>
  <c r="F5047" i="87" a="1"/>
  <c r="F7336" i="87" a="1"/>
  <c r="F6146" i="87" a="1"/>
  <c r="F3026" i="87" a="1"/>
  <c r="F1490" i="87" a="1"/>
  <c r="F7863" i="87" a="1"/>
  <c r="F6873" i="87" a="1"/>
  <c r="F5060" i="87" a="1"/>
  <c r="F5997" i="87" a="1"/>
  <c r="F3562" i="87" a="1"/>
  <c r="F7614" i="87" a="1"/>
  <c r="F6124" i="87" a="1"/>
  <c r="F7506" i="87" a="1"/>
  <c r="F2769" i="87" a="1"/>
  <c r="F130" i="87" a="1"/>
  <c r="F6303" i="87" a="1"/>
  <c r="F3008" i="87" a="1"/>
  <c r="F4335" i="87" a="1"/>
  <c r="F5538" i="87" a="1"/>
  <c r="F6271" i="87" a="1"/>
  <c r="F7590" i="87" a="1"/>
  <c r="F6036" i="87" a="1"/>
  <c r="F7711" i="87" a="1"/>
  <c r="F6997" i="87" a="1"/>
  <c r="F5945" i="87" a="1"/>
  <c r="F5306" i="87" a="1"/>
  <c r="F6809" i="87" a="1"/>
  <c r="F6868" i="87" a="1"/>
  <c r="F5261" i="87" a="1"/>
  <c r="F5287" i="87" a="1"/>
  <c r="F7032" i="87" a="1"/>
  <c r="F6010" i="87" a="1"/>
  <c r="F7746" i="87" a="1"/>
  <c r="F3523" i="87" a="1"/>
  <c r="F3569" i="87" a="1"/>
  <c r="F1180" i="87" a="1"/>
  <c r="F5617" i="87" a="1"/>
  <c r="F6767" i="87" a="1"/>
  <c r="F595" i="87" a="1"/>
  <c r="F5061" i="87" a="1"/>
  <c r="F6842" i="87" a="1"/>
  <c r="F5097" i="87" a="1"/>
  <c r="F2934" i="87" a="1"/>
  <c r="F6683" i="87" a="1"/>
  <c r="F5370" i="87" a="1"/>
  <c r="F7030" i="87" a="1"/>
  <c r="F7459" i="87" a="1"/>
  <c r="F6074" i="87" a="1"/>
  <c r="F6070" i="87" a="1"/>
  <c r="F7392" i="87" a="1"/>
  <c r="F4862" i="87" a="1"/>
  <c r="F6064" i="87" a="1"/>
  <c r="F6788" i="87" a="1"/>
  <c r="F5288" i="87" a="1"/>
  <c r="F4279" i="87" a="1"/>
  <c r="F981" i="87" a="1"/>
  <c r="F6378" i="87" a="1"/>
  <c r="F3371" i="87" a="1"/>
  <c r="F5078" i="87" a="1"/>
  <c r="F4298" i="87" a="1"/>
  <c r="F6742" i="87" a="1"/>
  <c r="F6242" i="87" a="1"/>
  <c r="F7536" i="87" a="1"/>
  <c r="F5832" i="87" a="1"/>
  <c r="F7465" i="87" a="1"/>
  <c r="F6017" i="87" a="1"/>
  <c r="F5767" i="87" a="1"/>
  <c r="F4737" i="87" a="1"/>
  <c r="F7690" i="87" a="1"/>
  <c r="F7248" i="87" a="1"/>
  <c r="F4287" i="87" a="1"/>
  <c r="F2936" i="87" a="1"/>
  <c r="F2788" i="87" a="1"/>
  <c r="F5002" i="87" a="1"/>
  <c r="F5530" i="87" a="1"/>
  <c r="F7382" i="87" a="1"/>
  <c r="F4958" i="87" a="1"/>
  <c r="F6197" i="87" a="1"/>
  <c r="F7519" i="87" a="1"/>
  <c r="F7705" i="87" a="1"/>
  <c r="F882" i="87" a="1"/>
  <c r="F7408" i="87" a="1"/>
  <c r="F3477" i="87" a="1"/>
  <c r="F6522" i="87" a="1"/>
  <c r="F3431" i="87" a="1"/>
  <c r="F5510" i="87" a="1"/>
  <c r="F1213" i="87" a="1"/>
  <c r="F6240" i="87" a="1"/>
  <c r="F2937" i="87" a="1"/>
  <c r="F3332" i="87" a="1"/>
  <c r="F5345" i="87" a="1"/>
  <c r="F6919" i="87" a="1"/>
  <c r="F6794" i="87" a="1"/>
  <c r="F6485" i="87" a="1"/>
  <c r="F7652" i="87" a="1"/>
  <c r="F7380" i="87" a="1"/>
  <c r="F6597" i="87" a="1"/>
  <c r="F5222" i="87" a="1"/>
  <c r="F983" i="87" a="1"/>
  <c r="F97" i="87" a="1"/>
  <c r="F1294" i="87" a="1"/>
  <c r="F6983" i="87" a="1"/>
  <c r="F7622" i="87" a="1"/>
  <c r="F6774" i="87" a="1"/>
  <c r="F5017" i="87" a="1"/>
  <c r="F5473" i="87" a="1"/>
  <c r="F5868" i="87" a="1"/>
  <c r="F7698" i="87" a="1"/>
  <c r="F5518" i="87" a="1"/>
  <c r="F7704" i="87" a="1"/>
  <c r="F3369" i="87" a="1"/>
  <c r="F6121" i="87" a="1"/>
  <c r="F7450" i="87" a="1"/>
  <c r="F6877" i="87" a="1"/>
  <c r="F786" i="87" a="1"/>
  <c r="F6488" i="87" a="1"/>
  <c r="F784" i="87" a="1"/>
  <c r="F6107" i="87" a="1"/>
  <c r="F6363" i="87" a="1"/>
  <c r="F6782" i="87" a="1"/>
  <c r="F7871" i="87" a="1"/>
  <c r="F7547" i="87" a="1"/>
  <c r="F5461" i="87" a="1"/>
  <c r="F6992" i="87" a="1"/>
  <c r="F6790" i="87" a="1"/>
  <c r="F7582" i="87" a="1"/>
  <c r="F7700" i="87" a="1"/>
  <c r="F7643" i="87" a="1"/>
  <c r="F6816" i="87" a="1"/>
  <c r="F1383" i="87" a="1"/>
  <c r="F5314" i="87" a="1"/>
  <c r="F7667" i="87" a="1"/>
  <c r="F5442" i="87" a="1"/>
  <c r="F790" i="87" a="1"/>
  <c r="F2939" i="87" a="1"/>
  <c r="F5873" i="87" a="1"/>
  <c r="F4271" i="87" a="1"/>
  <c r="F847" i="87" a="1"/>
  <c r="F6315" i="87" a="1"/>
  <c r="F7531" i="87" a="1"/>
  <c r="F6928" i="87" a="1"/>
  <c r="F7721" i="87" a="1"/>
  <c r="F5112" i="87" a="1"/>
  <c r="F6927" i="87" a="1"/>
  <c r="F3319" i="87" a="1"/>
  <c r="F4060" i="87" a="1"/>
  <c r="F6898" i="87" a="1"/>
  <c r="F7685" i="87" a="1"/>
  <c r="F7016" i="87" a="1"/>
  <c r="F7221" i="87" a="1"/>
  <c r="F3023" i="87" a="1"/>
  <c r="F7648" i="87" a="1"/>
  <c r="F901" i="87" a="1"/>
  <c r="F5187" i="87" a="1"/>
  <c r="F6818" i="87" a="1"/>
  <c r="F4124" i="87" a="1"/>
  <c r="F5544" i="87" a="1"/>
  <c r="F5550" i="87" a="1"/>
  <c r="F6697" i="87" a="1"/>
  <c r="F6685" i="87" a="1"/>
  <c r="F6385" i="87" a="1"/>
  <c r="F7452" i="87" a="1"/>
  <c r="F6717" i="87" a="1"/>
  <c r="F6096" i="87" a="1"/>
  <c r="F5086" i="87" a="1"/>
  <c r="F6645" i="87" a="1"/>
  <c r="F3320" i="87" a="1"/>
  <c r="F6129" i="87" a="1"/>
  <c r="F4310" i="87" a="1"/>
  <c r="F6272" i="87" a="1"/>
  <c r="F5804" i="87" a="1"/>
  <c r="F444" i="87" a="1"/>
  <c r="F7865" i="87" a="1"/>
  <c r="F3589" i="87" a="1"/>
  <c r="F7389" i="87" a="1"/>
  <c r="F7732" i="87" a="1"/>
  <c r="F7481" i="87" a="1"/>
  <c r="F5281" i="87" a="1"/>
  <c r="F4390" i="87" a="1"/>
  <c r="F7239" i="87" a="1"/>
  <c r="F1291" i="87" a="1"/>
  <c r="F6708" i="87" a="1"/>
  <c r="F2925" i="87" a="1"/>
  <c r="F5018" i="87" a="1"/>
  <c r="F915" i="87" a="1"/>
  <c r="F5296" i="87" a="1"/>
  <c r="F6982" i="87" a="1"/>
  <c r="F2784" i="87" a="1"/>
  <c r="F3521" i="87" a="1"/>
  <c r="F1304" i="87" a="1"/>
  <c r="F6806" i="87" a="1"/>
  <c r="F6736" i="87" a="1"/>
  <c r="F6311" i="87" a="1"/>
  <c r="F1310" i="87" a="1"/>
  <c r="F7580" i="87" a="1"/>
  <c r="F6174" i="87" a="1"/>
  <c r="F6703" i="87" a="1"/>
  <c r="F6314" i="87" a="1"/>
  <c r="F6724" i="87" a="1"/>
  <c r="F899" i="87" a="1"/>
  <c r="F959" i="87" a="1"/>
  <c r="F6058" i="87" a="1"/>
  <c r="F4364" i="87" a="1"/>
  <c r="F7543" i="87" a="1"/>
  <c r="F7609" i="87" a="1"/>
  <c r="F4285" i="87" a="1"/>
  <c r="F5654" i="87" a="1"/>
  <c r="F7293" i="87" a="1"/>
  <c r="F6838" i="87" a="1"/>
  <c r="F5509" i="87" a="1"/>
  <c r="F5107" i="87" a="1"/>
  <c r="F7546" i="87" a="1"/>
  <c r="F5175" i="87" a="1"/>
  <c r="F4172" i="87" a="1"/>
  <c r="F4027" i="87" a="1"/>
  <c r="F7646" i="87" a="1"/>
  <c r="F6138" i="87" a="1"/>
  <c r="F946" i="87" a="1"/>
  <c r="F4359" i="87" a="1"/>
  <c r="F6042" i="87" a="1"/>
  <c r="F918" i="87" a="1"/>
  <c r="F5052" i="87" a="1"/>
  <c r="F7036" i="87" a="1"/>
  <c r="F4754" i="87" a="1"/>
  <c r="F1469" i="87" a="1"/>
  <c r="F5635" i="87" a="1"/>
  <c r="F766" i="87" a="1"/>
  <c r="F5458" i="87" a="1"/>
  <c r="F7657" i="87" a="1"/>
  <c r="F6637" i="87" a="1"/>
  <c r="F6686" i="87" a="1"/>
  <c r="F6734" i="87" a="1"/>
  <c r="F6122" i="87" a="1"/>
  <c r="F4956" i="87" a="1"/>
  <c r="F3174" i="87" a="1"/>
  <c r="F730" i="87" a="1"/>
  <c r="F6309" i="87" a="1"/>
  <c r="F6374" i="87" a="1"/>
  <c r="F5055" i="87" a="1"/>
  <c r="F5219" i="87" a="1"/>
  <c r="F6288" i="87" a="1"/>
  <c r="F5007" i="87" a="1"/>
  <c r="F5521" i="87" a="1"/>
  <c r="F7578" i="87" a="1"/>
  <c r="F6979" i="87" a="1"/>
  <c r="F7607" i="87" a="1"/>
  <c r="F6899" i="87" a="1"/>
  <c r="F3000" i="87" a="1"/>
  <c r="F824" i="87" a="1"/>
  <c r="F4752" i="87" a="1"/>
  <c r="F4967" i="87" a="1"/>
  <c r="F7630" i="87" a="1"/>
  <c r="F7566" i="87" a="1"/>
  <c r="F7352" i="87" a="1"/>
  <c r="F1395" i="87" a="1"/>
  <c r="F7686" i="87" a="1"/>
  <c r="F6219" i="87" a="1"/>
  <c r="F6223" i="87" a="1"/>
  <c r="F3590" i="87" a="1"/>
  <c r="F5295" i="87" a="1"/>
  <c r="F967" i="87" a="1"/>
  <c r="F7437" i="87" a="1"/>
  <c r="F685" i="87" a="1"/>
  <c r="F7689" i="87" a="1"/>
  <c r="F6324" i="87" a="1"/>
  <c r="F6142" i="87" a="1"/>
  <c r="F6779" i="87" a="1"/>
  <c r="F859" i="87" a="1"/>
  <c r="F6408" i="87" a="1"/>
  <c r="F5460" i="87" a="1"/>
  <c r="F6805" i="87" a="1"/>
  <c r="F725" i="87" a="1"/>
  <c r="F6524" i="87" a="1"/>
  <c r="F7366" i="87" a="1"/>
  <c r="F1316" i="87" a="1"/>
  <c r="F728" i="87" a="1"/>
  <c r="F6753" i="87" a="1"/>
  <c r="F7375" i="87" a="1"/>
  <c r="F7348" i="87" a="1"/>
  <c r="F7709" i="87" a="1"/>
  <c r="F6730" i="87" a="1"/>
  <c r="F5507" i="87" a="1"/>
  <c r="F7472" i="87" a="1"/>
  <c r="F5983" i="87" a="1"/>
  <c r="F6230" i="87" a="1"/>
  <c r="F781" i="87" a="1"/>
  <c r="F5861" i="87" a="1"/>
  <c r="F6330" i="87" a="1"/>
  <c r="F6707" i="87" a="1"/>
  <c r="F6317" i="87" a="1"/>
  <c r="F5680" i="87" a="1"/>
  <c r="F5290" i="87" a="1"/>
  <c r="F6111" i="87" a="1"/>
  <c r="F5639" i="87" a="1"/>
  <c r="F3599" i="87" a="1"/>
  <c r="F1391" i="87" a="1"/>
  <c r="F1481" i="87" a="1"/>
  <c r="F4861" i="87" a="1"/>
  <c r="F1377" i="87" a="1"/>
  <c r="F6867" i="87" a="1"/>
  <c r="F7839" i="87" a="1"/>
  <c r="F108" i="87" a="1"/>
  <c r="F6628" i="87" a="1"/>
  <c r="F6846" i="87" a="1"/>
  <c r="F6815" i="87" a="1"/>
  <c r="F7556" i="87" a="1"/>
  <c r="F6153" i="87" a="1"/>
  <c r="F4715" i="87" a="1"/>
  <c r="F6464" i="87" a="1"/>
  <c r="F5121" i="87" a="1"/>
  <c r="F1351" i="87" a="1"/>
  <c r="F5053" i="87" a="1"/>
  <c r="F7494" i="87" a="1"/>
  <c r="F7585" i="87" a="1"/>
  <c r="F749" i="87" a="1"/>
  <c r="F7741" i="87" a="1"/>
  <c r="F7445" i="87" a="1"/>
  <c r="F6811" i="87" a="1"/>
  <c r="F2707" i="87" a="1"/>
  <c r="F5519" i="87" a="1"/>
  <c r="F1362" i="87" a="1"/>
  <c r="F5375" i="87" a="1"/>
  <c r="F6310" i="87" a="1"/>
  <c r="F6377" i="87" a="1"/>
  <c r="F988" i="87" a="1"/>
  <c r="F5527" i="87" a="1"/>
  <c r="F6756" i="87" a="1"/>
  <c r="F5407" i="87" a="1"/>
  <c r="F4336" i="87" a="1"/>
  <c r="F5707" i="87" a="1"/>
  <c r="F7573" i="87" a="1"/>
  <c r="F6255" i="87" a="1"/>
  <c r="F6728" i="87" a="1"/>
  <c r="F6583" i="87" a="1"/>
  <c r="F6778" i="87" a="1"/>
  <c r="F4281" i="87" a="1"/>
  <c r="F6163" i="87" a="1"/>
  <c r="F7305" i="87" a="1"/>
  <c r="F1382" i="87" a="1"/>
  <c r="F6214" i="87" a="1"/>
  <c r="F5331" i="87" a="1"/>
  <c r="F2999" i="87" a="1"/>
  <c r="F6843" i="87" a="1"/>
  <c r="F6217" i="87" a="1"/>
  <c r="F5517" i="87" a="1"/>
  <c r="F7692" i="87" a="1"/>
  <c r="F4736" i="87" a="1"/>
  <c r="F6995" i="87" a="1"/>
  <c r="F2900" i="87" a="1"/>
  <c r="F7406" i="87" a="1"/>
  <c r="F5045" i="87" a="1"/>
  <c r="F6137" i="87" a="1"/>
  <c r="F4889" i="87" a="1"/>
  <c r="F5039" i="87" a="1"/>
  <c r="F888" i="87" a="1"/>
  <c r="F5569" i="87" a="1"/>
  <c r="F5125" i="87" a="1"/>
  <c r="F6772" i="87" a="1"/>
  <c r="F4109" i="87" a="1"/>
  <c r="F5698" i="87" a="1"/>
  <c r="F4392" i="87" a="1"/>
  <c r="F7664" i="87" a="1"/>
  <c r="F5339" i="87" a="1"/>
  <c r="F5004" i="87" a="1"/>
  <c r="F5516" i="87" a="1"/>
  <c r="F6608" i="87" a="1"/>
  <c r="F6716" i="87" a="1"/>
  <c r="F6525" i="87" a="1"/>
  <c r="F6769" i="87" a="1"/>
  <c r="F7487" i="87" a="1"/>
  <c r="F779" i="87" a="1"/>
  <c r="F1176" i="87" a="1"/>
  <c r="F7642" i="87" a="1"/>
  <c r="F1372" i="87" a="1"/>
  <c r="F5666" i="87" a="1"/>
  <c r="F5522" i="87" a="1"/>
  <c r="F727" i="87" a="1"/>
  <c r="F5553" i="87" a="1"/>
  <c r="F5218" i="87" a="1"/>
  <c r="F5515" i="87" a="1"/>
  <c r="F5272" i="87" a="1"/>
  <c r="F6091" i="87" a="1"/>
  <c r="F7022" i="87" a="1"/>
  <c r="F6048" i="87" a="1"/>
  <c r="F7461" i="87" a="1"/>
  <c r="F4273" i="87" a="1"/>
  <c r="F3576" i="87" a="1"/>
  <c r="F5408" i="87" a="1"/>
  <c r="F5023" i="87" a="1"/>
  <c r="F7485" i="87" a="1"/>
  <c r="F5403" i="87" a="1"/>
  <c r="F5131" i="87" a="1"/>
  <c r="F6212" i="87" a="1"/>
  <c r="F7535" i="87" a="1"/>
  <c r="F6329" i="87" a="1"/>
  <c r="F7857" i="87" a="1"/>
  <c r="F5497" i="87" a="1"/>
  <c r="F6931" i="87" a="1"/>
  <c r="F5676" i="87" a="1"/>
  <c r="F6696" i="87" a="1"/>
  <c r="F7617" i="87" a="1"/>
  <c r="F2771" i="87" a="1"/>
  <c r="F6523" i="87" a="1"/>
  <c r="F52" i="87" a="1"/>
  <c r="F7005" i="87" a="1"/>
  <c r="F7428" i="87" a="1"/>
  <c r="F925" i="87" a="1"/>
  <c r="F4351" i="87" a="1"/>
  <c r="F2750" i="87" a="1"/>
  <c r="F6368" i="87" a="1"/>
  <c r="F1214" i="87" a="1"/>
  <c r="F6188" i="87" a="1"/>
  <c r="F869" i="87" a="1"/>
  <c r="F6019" i="87" a="1"/>
  <c r="F6063" i="87" a="1"/>
  <c r="F7327" i="87" a="1"/>
  <c r="F7563" i="87" a="1"/>
  <c r="F5514" i="87" a="1"/>
  <c r="F2706" i="87" a="1"/>
  <c r="F6946" i="87" a="1"/>
  <c r="F6679" i="87" a="1"/>
  <c r="F6277" i="87" a="1"/>
  <c r="F4058" i="87" a="1"/>
  <c r="F268" i="87" a="1"/>
  <c r="F5533" i="87" a="1"/>
  <c r="F5802" i="87" a="1"/>
  <c r="F6865" i="87" a="1"/>
  <c r="F6585" i="87" a="1"/>
  <c r="F7365" i="87" a="1"/>
  <c r="F6945" i="87" a="1"/>
  <c r="F5537" i="87" a="1"/>
  <c r="F597" i="87" a="1"/>
  <c r="F6629" i="87" a="1"/>
  <c r="F7516" i="87" a="1"/>
  <c r="F23" i="87" a="1"/>
  <c r="F1204" i="87" a="1"/>
  <c r="F6154" i="87" a="1"/>
  <c r="F5520" i="87" a="1"/>
  <c r="F3647" i="87" a="1"/>
  <c r="F6589" i="87" a="1"/>
  <c r="F2" i="87" a="1"/>
  <c r="F6940" i="87" a="1"/>
  <c r="F6755" i="87" a="1"/>
  <c r="F7456" i="87" a="1"/>
  <c r="F7521" i="87" a="1"/>
  <c r="F6357" i="87" a="1"/>
  <c r="F7852" i="87" a="1"/>
  <c r="F802" i="87" a="1"/>
  <c r="F6826" i="87" a="1"/>
  <c r="F6971" i="87" a="1"/>
  <c r="F7747" i="87" a="1"/>
  <c r="F2776" i="87" a="1"/>
  <c r="F7875" i="87" a="1"/>
  <c r="F5184" i="87" a="1"/>
  <c r="F6116" i="87" a="1"/>
  <c r="F2935" i="87" a="1"/>
  <c r="F7691" i="87" a="1"/>
  <c r="F7683" i="87" a="1"/>
  <c r="F6045" i="87" a="1"/>
  <c r="F6018" i="87" a="1"/>
  <c r="F955" i="87" a="1"/>
  <c r="F6405" i="87" a="1"/>
  <c r="F6627" i="87" a="1"/>
  <c r="F7641" i="87" a="1"/>
  <c r="F874" i="87" a="1"/>
  <c r="F31" i="87" a="1"/>
  <c r="F6178" i="87" a="1"/>
  <c r="F6098" i="87" a="1"/>
  <c r="F5001" i="87" a="1"/>
  <c r="F7513" i="87" a="1"/>
  <c r="F2710" i="87" a="1"/>
  <c r="F88" i="87" a="1"/>
  <c r="F5990" i="87" a="1"/>
  <c r="F7412" i="87" a="1"/>
  <c r="F6688" i="87" a="1"/>
  <c r="F6001" i="87" a="1"/>
  <c r="F1198" i="87" a="1"/>
  <c r="F1257" i="87" a="1"/>
  <c r="F7860" i="87" a="1"/>
  <c r="F5440" i="87" a="1"/>
  <c r="F5729" i="87" a="1"/>
  <c r="F6784" i="87" a="1"/>
  <c r="F7423" i="87" a="1"/>
  <c r="F1363" i="87" a="1"/>
  <c r="F5761" i="87" a="1"/>
  <c r="F917" i="87" a="1"/>
  <c r="F5766" i="87" a="1"/>
  <c r="F858" i="87" a="1"/>
  <c r="F6133" i="87" a="1"/>
  <c r="F7621" i="87" a="1"/>
  <c r="F6824" i="87" a="1"/>
  <c r="F6092" i="87" a="1"/>
  <c r="F7615" i="87" a="1"/>
  <c r="F6079" i="87" a="1"/>
  <c r="F796" i="87" a="1"/>
  <c r="F3028" i="87" a="1"/>
  <c r="F7550" i="87" a="1"/>
  <c r="F6694" i="87" a="1"/>
  <c r="F1378" i="87" a="1"/>
  <c r="F7403" i="87" a="1"/>
  <c r="F6136" i="87" a="1"/>
  <c r="F4282" i="87" a="1"/>
  <c r="F4253" i="87" a="1"/>
  <c r="F6014" i="87" a="1"/>
  <c r="F5048" i="87" a="1"/>
  <c r="F5318" i="87" a="1"/>
  <c r="F5092" i="87" a="1"/>
  <c r="F6414" i="87" a="1"/>
  <c r="F4259" i="87" a="1"/>
  <c r="F3003" i="87" a="1"/>
  <c r="F7651" i="87" a="1"/>
  <c r="F6404" i="87" a="1"/>
  <c r="F5024" i="87" a="1"/>
  <c r="F6294" i="87" a="1"/>
  <c r="F6710" i="87" a="1"/>
  <c r="F7482" i="87" a="1"/>
  <c r="F7431" i="87" a="1"/>
  <c r="F5609" i="87" a="1"/>
  <c r="F6366" i="87" a="1"/>
  <c r="F7342" i="87" a="1"/>
  <c r="F6375" i="87" a="1"/>
  <c r="F6911" i="87" a="1"/>
  <c r="F4321" i="87" a="1"/>
  <c r="F6207" i="87" a="1"/>
  <c r="F6933" i="87" a="1"/>
  <c r="F844" i="87" a="1"/>
  <c r="F7527" i="87" a="1"/>
  <c r="F6856" i="87" a="1"/>
  <c r="F6126" i="87" a="1"/>
  <c r="F4303" i="87" a="1"/>
  <c r="F4277" i="87" a="1"/>
  <c r="F5734" i="87" a="1"/>
  <c r="F6886" i="87" a="1"/>
  <c r="F5649" i="87" a="1"/>
  <c r="F5723" i="87" a="1"/>
  <c r="F5384" i="87" a="1"/>
  <c r="F835" i="87" a="1"/>
  <c r="F6850" i="87" a="1"/>
  <c r="F6901" i="87" a="1"/>
  <c r="F6955" i="87" a="1"/>
  <c r="F5636" i="87" a="1"/>
  <c r="F7554" i="87" a="1"/>
  <c r="F85" i="87" a="1"/>
  <c r="F5823" i="87" a="1"/>
  <c r="F6835" i="87" a="1"/>
  <c r="F7448" i="87" a="1"/>
  <c r="F1298" i="87" a="1"/>
  <c r="F7399" i="87" a="1"/>
  <c r="F7867" i="87" a="1"/>
  <c r="F5402" i="87" a="1"/>
  <c r="F7731" i="87" a="1"/>
  <c r="F7489" i="87" a="1"/>
  <c r="F6720" i="87" a="1"/>
  <c r="F6903" i="87" a="1"/>
  <c r="F690" i="87" a="1"/>
  <c r="F6715" i="87" a="1"/>
  <c r="F7635" i="87" a="1"/>
  <c r="F6808" i="87" a="1"/>
  <c r="F6932" i="87" a="1"/>
  <c r="F6972" i="87" a="1"/>
  <c r="F7699" i="87" a="1"/>
  <c r="F3592" i="87" a="1"/>
  <c r="F6733" i="87" a="1"/>
  <c r="F748" i="87" a="1"/>
  <c r="F2942" i="87" a="1"/>
  <c r="F7742" i="87" a="1"/>
  <c r="F6948" i="87" a="1"/>
  <c r="F6948" i="87" l="1"/>
  <c r="F7742" i="87"/>
  <c r="E7742" i="87" s="1"/>
  <c r="F2942" i="87"/>
  <c r="F748" i="87"/>
  <c r="F6733" i="87"/>
  <c r="F3592" i="87"/>
  <c r="F7699" i="87"/>
  <c r="E7699" i="87" s="1"/>
  <c r="F6972" i="87"/>
  <c r="E6972" i="87" s="1"/>
  <c r="F6932" i="87"/>
  <c r="F6808" i="87"/>
  <c r="F7635" i="87"/>
  <c r="E7635" i="87" s="1"/>
  <c r="F6715" i="87"/>
  <c r="F690" i="87"/>
  <c r="F6903" i="87"/>
  <c r="F6720" i="87"/>
  <c r="F7489" i="87"/>
  <c r="E7489" i="87" s="1"/>
  <c r="F7731" i="87"/>
  <c r="E7731" i="87" s="1"/>
  <c r="F5402" i="87"/>
  <c r="F7867" i="87"/>
  <c r="E7867" i="87" s="1"/>
  <c r="F7399" i="87"/>
  <c r="E7399" i="87" s="1"/>
  <c r="F1298" i="87"/>
  <c r="F7448" i="87"/>
  <c r="E7448" i="87" s="1"/>
  <c r="F6835" i="87"/>
  <c r="F5823" i="87"/>
  <c r="F85" i="87"/>
  <c r="E85" i="87" s="1"/>
  <c r="F7554" i="87"/>
  <c r="E7554" i="87" s="1"/>
  <c r="F5636" i="87"/>
  <c r="F6955" i="87"/>
  <c r="F6901" i="87"/>
  <c r="F6850" i="87"/>
  <c r="F835" i="87"/>
  <c r="F5384" i="87"/>
  <c r="F5723" i="87"/>
  <c r="F5649" i="87"/>
  <c r="F6886" i="87"/>
  <c r="F5734" i="87"/>
  <c r="F4277" i="87"/>
  <c r="F4303" i="87"/>
  <c r="F6126" i="87"/>
  <c r="F6856" i="87"/>
  <c r="F7527" i="87"/>
  <c r="E7527" i="87" s="1"/>
  <c r="F844" i="87"/>
  <c r="F6933" i="87"/>
  <c r="F6207" i="87"/>
  <c r="F4321" i="87"/>
  <c r="F6911" i="87"/>
  <c r="F6375" i="87"/>
  <c r="F7342" i="87"/>
  <c r="E7342" i="87" s="1"/>
  <c r="F6366" i="87"/>
  <c r="F5609" i="87"/>
  <c r="F7431" i="87"/>
  <c r="E7431" i="87" s="1"/>
  <c r="F7482" i="87"/>
  <c r="E7482" i="87" s="1"/>
  <c r="F6710" i="87"/>
  <c r="F6294" i="87"/>
  <c r="F5024" i="87"/>
  <c r="F6404" i="87"/>
  <c r="F7651" i="87"/>
  <c r="E7651" i="87" s="1"/>
  <c r="F3003" i="87"/>
  <c r="F4259" i="87"/>
  <c r="F6414" i="87"/>
  <c r="F5092" i="87"/>
  <c r="F5318" i="87"/>
  <c r="F5048" i="87"/>
  <c r="F6014" i="87"/>
  <c r="F4253" i="87"/>
  <c r="F4282" i="87"/>
  <c r="F6136" i="87"/>
  <c r="F7403" i="87"/>
  <c r="E7403" i="87" s="1"/>
  <c r="F1378" i="87"/>
  <c r="F6694" i="87"/>
  <c r="F7550" i="87"/>
  <c r="E7550" i="87" s="1"/>
  <c r="F3028" i="87"/>
  <c r="F796" i="87"/>
  <c r="F6079" i="87"/>
  <c r="F7615" i="87"/>
  <c r="E7615" i="87" s="1"/>
  <c r="F6092" i="87"/>
  <c r="F6824" i="87"/>
  <c r="F7621" i="87"/>
  <c r="E7621" i="87" s="1"/>
  <c r="F6133" i="87"/>
  <c r="F858" i="87"/>
  <c r="F5766" i="87"/>
  <c r="F917" i="87"/>
  <c r="F5761" i="87"/>
  <c r="F1363" i="87"/>
  <c r="F7423" i="87"/>
  <c r="E7423" i="87" s="1"/>
  <c r="F6784" i="87"/>
  <c r="F5729" i="87"/>
  <c r="F5440" i="87"/>
  <c r="F7860" i="87"/>
  <c r="E7860" i="87" s="1"/>
  <c r="F1257" i="87"/>
  <c r="F1198" i="87"/>
  <c r="F6001" i="87"/>
  <c r="F6688" i="87"/>
  <c r="F7412" i="87"/>
  <c r="E7412" i="87" s="1"/>
  <c r="F5990" i="87"/>
  <c r="F88" i="87"/>
  <c r="E88" i="87" s="1"/>
  <c r="F2710" i="87"/>
  <c r="F7513" i="87"/>
  <c r="E7513" i="87" s="1"/>
  <c r="F5001" i="87"/>
  <c r="F6098" i="87"/>
  <c r="F6178" i="87"/>
  <c r="F31" i="87"/>
  <c r="E31" i="87" s="1"/>
  <c r="F874" i="87"/>
  <c r="F7641" i="87"/>
  <c r="E7641" i="87" s="1"/>
  <c r="F6627" i="87"/>
  <c r="F6405" i="87"/>
  <c r="F955" i="87"/>
  <c r="F6018" i="87"/>
  <c r="F6045" i="87"/>
  <c r="E6045" i="87" s="1"/>
  <c r="F7683" i="87"/>
  <c r="E7683" i="87" s="1"/>
  <c r="F7691" i="87"/>
  <c r="E7691" i="87" s="1"/>
  <c r="F2935" i="87"/>
  <c r="F6116" i="87"/>
  <c r="F5184" i="87"/>
  <c r="F7875" i="87"/>
  <c r="E7875" i="87" s="1"/>
  <c r="F2776" i="87"/>
  <c r="F7747" i="87"/>
  <c r="E7747" i="87" s="1"/>
  <c r="F6971" i="87"/>
  <c r="E6971" i="87" s="1"/>
  <c r="F6826" i="87"/>
  <c r="F802" i="87"/>
  <c r="F7852" i="87"/>
  <c r="E7852" i="87" s="1"/>
  <c r="F6357" i="87"/>
  <c r="F7521" i="87"/>
  <c r="E7521" i="87" s="1"/>
  <c r="F7456" i="87"/>
  <c r="E7456" i="87" s="1"/>
  <c r="F6755" i="87"/>
  <c r="F6940" i="87"/>
  <c r="F2" i="87"/>
  <c r="F6589" i="87"/>
  <c r="F3647" i="87"/>
  <c r="F5520" i="87"/>
  <c r="F6154" i="87"/>
  <c r="F1204" i="87"/>
  <c r="F23" i="87"/>
  <c r="E23" i="87" s="1"/>
  <c r="F7516" i="87"/>
  <c r="E7516" i="87" s="1"/>
  <c r="F6629" i="87"/>
  <c r="F597" i="87"/>
  <c r="F5537" i="87"/>
  <c r="F6945" i="87"/>
  <c r="F7365" i="87"/>
  <c r="E7365" i="87" s="1"/>
  <c r="F6585" i="87"/>
  <c r="F6865" i="87"/>
  <c r="F5802" i="87"/>
  <c r="F5533" i="87"/>
  <c r="F268" i="87"/>
  <c r="F4058" i="87"/>
  <c r="F6277" i="87"/>
  <c r="F6679" i="87"/>
  <c r="F6946" i="87"/>
  <c r="F2706" i="87"/>
  <c r="F5514" i="87"/>
  <c r="F7563" i="87"/>
  <c r="E7563" i="87" s="1"/>
  <c r="F7327" i="87"/>
  <c r="E7327" i="87" s="1"/>
  <c r="F6063" i="87"/>
  <c r="F6019" i="87"/>
  <c r="F869" i="87"/>
  <c r="F6188" i="87"/>
  <c r="F1214" i="87"/>
  <c r="F6368" i="87"/>
  <c r="F2750" i="87"/>
  <c r="F4351" i="87"/>
  <c r="F925" i="87"/>
  <c r="F7428" i="87"/>
  <c r="E7428" i="87" s="1"/>
  <c r="F7005" i="87"/>
  <c r="F52" i="87"/>
  <c r="E52" i="87" s="1"/>
  <c r="F6523" i="87"/>
  <c r="F2771" i="87"/>
  <c r="F7617" i="87"/>
  <c r="E7617" i="87" s="1"/>
  <c r="F6696" i="87"/>
  <c r="F5676" i="87"/>
  <c r="F6931" i="87"/>
  <c r="F5497" i="87"/>
  <c r="F7857" i="87"/>
  <c r="E7857" i="87" s="1"/>
  <c r="F6329" i="87"/>
  <c r="F7535" i="87"/>
  <c r="E7535" i="87" s="1"/>
  <c r="F6212" i="87"/>
  <c r="F5131" i="87"/>
  <c r="F5403" i="87"/>
  <c r="F7485" i="87"/>
  <c r="E7485" i="87" s="1"/>
  <c r="F5023" i="87"/>
  <c r="F5408" i="87"/>
  <c r="F3576" i="87"/>
  <c r="F4273" i="87"/>
  <c r="F7461" i="87"/>
  <c r="E7461" i="87" s="1"/>
  <c r="F6048" i="87"/>
  <c r="E6048" i="87" s="1"/>
  <c r="F7022" i="87"/>
  <c r="F6091" i="87"/>
  <c r="F5272" i="87"/>
  <c r="F5515" i="87"/>
  <c r="F5218" i="87"/>
  <c r="F5553" i="87"/>
  <c r="F727" i="87"/>
  <c r="F5522" i="87"/>
  <c r="F5666" i="87"/>
  <c r="F1372" i="87"/>
  <c r="F7642" i="87"/>
  <c r="E7642" i="87" s="1"/>
  <c r="F1176" i="87"/>
  <c r="F779" i="87"/>
  <c r="F7487" i="87"/>
  <c r="E7487" i="87" s="1"/>
  <c r="F6769" i="87"/>
  <c r="F6525" i="87"/>
  <c r="F6716" i="87"/>
  <c r="F6608" i="87"/>
  <c r="E6608" i="87" s="1"/>
  <c r="F5516" i="87"/>
  <c r="F5004" i="87"/>
  <c r="F5339" i="87"/>
  <c r="F7664" i="87"/>
  <c r="E7664" i="87" s="1"/>
  <c r="F4392" i="87"/>
  <c r="F5698" i="87"/>
  <c r="F4109" i="87"/>
  <c r="F6772" i="87"/>
  <c r="F5125" i="87"/>
  <c r="F5569" i="87"/>
  <c r="F888" i="87"/>
  <c r="F5039" i="87"/>
  <c r="F4889" i="87"/>
  <c r="F6137" i="87"/>
  <c r="F5045" i="87"/>
  <c r="F7406" i="87"/>
  <c r="E7406" i="87" s="1"/>
  <c r="F2900" i="87"/>
  <c r="F6995" i="87"/>
  <c r="F4736" i="87"/>
  <c r="F7692" i="87"/>
  <c r="E7692" i="87" s="1"/>
  <c r="F5517" i="87"/>
  <c r="F6217" i="87"/>
  <c r="F6843" i="87"/>
  <c r="F2999" i="87"/>
  <c r="F5331" i="87"/>
  <c r="F6214" i="87"/>
  <c r="F1382" i="87"/>
  <c r="F7305" i="87"/>
  <c r="E7305" i="87" s="1"/>
  <c r="F6163" i="87"/>
  <c r="F4281" i="87"/>
  <c r="F6778" i="87"/>
  <c r="F6583" i="87"/>
  <c r="F6728" i="87"/>
  <c r="F6255" i="87"/>
  <c r="F7573" i="87"/>
  <c r="E7573" i="87" s="1"/>
  <c r="F5707" i="87"/>
  <c r="F4336" i="87"/>
  <c r="F5407" i="87"/>
  <c r="F6756" i="87"/>
  <c r="F5527" i="87"/>
  <c r="F988" i="87"/>
  <c r="F6377" i="87"/>
  <c r="F6310" i="87"/>
  <c r="F5375" i="87"/>
  <c r="F1362" i="87"/>
  <c r="F5519" i="87"/>
  <c r="F2707" i="87"/>
  <c r="F6811" i="87"/>
  <c r="F7445" i="87"/>
  <c r="E7445" i="87" s="1"/>
  <c r="F7741" i="87"/>
  <c r="E7741" i="87" s="1"/>
  <c r="F749" i="87"/>
  <c r="F7585" i="87"/>
  <c r="E7585" i="87" s="1"/>
  <c r="F7494" i="87"/>
  <c r="E7494" i="87" s="1"/>
  <c r="F5053" i="87"/>
  <c r="F1351" i="87"/>
  <c r="F5121" i="87"/>
  <c r="F6464" i="87"/>
  <c r="F4715" i="87"/>
  <c r="F6153" i="87"/>
  <c r="F7556" i="87"/>
  <c r="E7556" i="87" s="1"/>
  <c r="F6815" i="87"/>
  <c r="F6846" i="87"/>
  <c r="F6628" i="87"/>
  <c r="F108" i="87"/>
  <c r="E108" i="87" s="1"/>
  <c r="F7839" i="87"/>
  <c r="E7839" i="87" s="1"/>
  <c r="F6867" i="87"/>
  <c r="F1377" i="87"/>
  <c r="F4861" i="87"/>
  <c r="F1481" i="87"/>
  <c r="F1391" i="87"/>
  <c r="F3599" i="87"/>
  <c r="F5639" i="87"/>
  <c r="F6111" i="87"/>
  <c r="F5290" i="87"/>
  <c r="F5680" i="87"/>
  <c r="F6317" i="87"/>
  <c r="F6707" i="87"/>
  <c r="F6330" i="87"/>
  <c r="F5861" i="87"/>
  <c r="F781" i="87"/>
  <c r="F6230" i="87"/>
  <c r="F5983" i="87"/>
  <c r="F7472" i="87"/>
  <c r="E7472" i="87" s="1"/>
  <c r="F5507" i="87"/>
  <c r="F6730" i="87"/>
  <c r="F7709" i="87"/>
  <c r="E7709" i="87" s="1"/>
  <c r="F7348" i="87"/>
  <c r="E7348" i="87" s="1"/>
  <c r="F7375" i="87"/>
  <c r="E7375" i="87" s="1"/>
  <c r="F6753" i="87"/>
  <c r="F728" i="87"/>
  <c r="F1316" i="87"/>
  <c r="F7366" i="87"/>
  <c r="E7366" i="87" s="1"/>
  <c r="F6524" i="87"/>
  <c r="F725" i="87"/>
  <c r="F6805" i="87"/>
  <c r="F5460" i="87"/>
  <c r="F6408" i="87"/>
  <c r="F859" i="87"/>
  <c r="F6779" i="87"/>
  <c r="F6142" i="87"/>
  <c r="F6324" i="87"/>
  <c r="F7689" i="87"/>
  <c r="E7689" i="87" s="1"/>
  <c r="F685" i="87"/>
  <c r="F7437" i="87"/>
  <c r="E7437" i="87" s="1"/>
  <c r="F967" i="87"/>
  <c r="F5295" i="87"/>
  <c r="F3590" i="87"/>
  <c r="F6223" i="87"/>
  <c r="F6219" i="87"/>
  <c r="F7686" i="87"/>
  <c r="E7686" i="87" s="1"/>
  <c r="F1395" i="87"/>
  <c r="F7352" i="87"/>
  <c r="E7352" i="87" s="1"/>
  <c r="F7566" i="87"/>
  <c r="E7566" i="87" s="1"/>
  <c r="F7630" i="87"/>
  <c r="E7630" i="87" s="1"/>
  <c r="F4967" i="87"/>
  <c r="F4752" i="87"/>
  <c r="F824" i="87"/>
  <c r="F3000" i="87"/>
  <c r="F6899" i="87"/>
  <c r="F7607" i="87"/>
  <c r="E7607" i="87" s="1"/>
  <c r="F6979" i="87"/>
  <c r="E6979" i="87" s="1"/>
  <c r="F7578" i="87"/>
  <c r="E7578" i="87" s="1"/>
  <c r="F5521" i="87"/>
  <c r="F5007" i="87"/>
  <c r="F6288" i="87"/>
  <c r="F5219" i="87"/>
  <c r="F5055" i="87"/>
  <c r="F6374" i="87"/>
  <c r="F6309" i="87"/>
  <c r="F730" i="87"/>
  <c r="F3174" i="87"/>
  <c r="F4956" i="87"/>
  <c r="F6122" i="87"/>
  <c r="F6734" i="87"/>
  <c r="F6686" i="87"/>
  <c r="F6637" i="87"/>
  <c r="F7657" i="87"/>
  <c r="E7657" i="87" s="1"/>
  <c r="F5458" i="87"/>
  <c r="F766" i="87"/>
  <c r="F5635" i="87"/>
  <c r="F1469" i="87"/>
  <c r="F4754" i="87"/>
  <c r="F7036" i="87"/>
  <c r="F5052" i="87"/>
  <c r="F918" i="87"/>
  <c r="F6042" i="87"/>
  <c r="E6042" i="87" s="1"/>
  <c r="F4359" i="87"/>
  <c r="F946" i="87"/>
  <c r="F6138" i="87"/>
  <c r="F7646" i="87"/>
  <c r="E7646" i="87" s="1"/>
  <c r="F4027" i="87"/>
  <c r="F4172" i="87"/>
  <c r="F5175" i="87"/>
  <c r="F7546" i="87"/>
  <c r="E7546" i="87" s="1"/>
  <c r="F5107" i="87"/>
  <c r="F5509" i="87"/>
  <c r="F6838" i="87"/>
  <c r="F7293" i="87"/>
  <c r="E7293" i="87" s="1"/>
  <c r="F5654" i="87"/>
  <c r="F4285" i="87"/>
  <c r="F7609" i="87"/>
  <c r="E7609" i="87" s="1"/>
  <c r="F7543" i="87"/>
  <c r="E7543" i="87" s="1"/>
  <c r="F4364" i="87"/>
  <c r="F6058" i="87"/>
  <c r="E6058" i="87" s="1"/>
  <c r="F959" i="87"/>
  <c r="F899" i="87"/>
  <c r="F6724" i="87"/>
  <c r="F6314" i="87"/>
  <c r="F6703" i="87"/>
  <c r="F6174" i="87"/>
  <c r="F7580" i="87"/>
  <c r="E7580" i="87" s="1"/>
  <c r="F1310" i="87"/>
  <c r="F6311" i="87"/>
  <c r="F6736" i="87"/>
  <c r="F6806" i="87"/>
  <c r="F1304" i="87"/>
  <c r="F3521" i="87"/>
  <c r="F2784" i="87"/>
  <c r="F6982" i="87"/>
  <c r="F5296" i="87"/>
  <c r="F915" i="87"/>
  <c r="F5018" i="87"/>
  <c r="F2925" i="87"/>
  <c r="F6708" i="87"/>
  <c r="F1291" i="87"/>
  <c r="F7239" i="87"/>
  <c r="E7239" i="87" s="1"/>
  <c r="F4390" i="87"/>
  <c r="F5281" i="87"/>
  <c r="F7481" i="87"/>
  <c r="E7481" i="87" s="1"/>
  <c r="F7732" i="87"/>
  <c r="E7732" i="87" s="1"/>
  <c r="F7389" i="87"/>
  <c r="E7389" i="87" s="1"/>
  <c r="F3589" i="87"/>
  <c r="F7865" i="87"/>
  <c r="E7865" i="87" s="1"/>
  <c r="F444" i="87"/>
  <c r="F5804" i="87"/>
  <c r="F6272" i="87"/>
  <c r="F4310" i="87"/>
  <c r="F6129" i="87"/>
  <c r="F3320" i="87"/>
  <c r="F6645" i="87"/>
  <c r="F5086" i="87"/>
  <c r="F6096" i="87"/>
  <c r="F6717" i="87"/>
  <c r="F7452" i="87"/>
  <c r="E7452" i="87" s="1"/>
  <c r="F6385" i="87"/>
  <c r="F6685" i="87"/>
  <c r="F6697" i="87"/>
  <c r="F5550" i="87"/>
  <c r="F5544" i="87"/>
  <c r="F4124" i="87"/>
  <c r="F6818" i="87"/>
  <c r="F5187" i="87"/>
  <c r="F901" i="87"/>
  <c r="F7648" i="87"/>
  <c r="E7648" i="87" s="1"/>
  <c r="F3023" i="87"/>
  <c r="F7221" i="87"/>
  <c r="E7221" i="87" s="1"/>
  <c r="F7016" i="87"/>
  <c r="F7685" i="87"/>
  <c r="E7685" i="87" s="1"/>
  <c r="F6898" i="87"/>
  <c r="F4060" i="87"/>
  <c r="F3319" i="87"/>
  <c r="F6927" i="87"/>
  <c r="F5112" i="87"/>
  <c r="F7721" i="87"/>
  <c r="E7721" i="87" s="1"/>
  <c r="F6928" i="87"/>
  <c r="F7531" i="87"/>
  <c r="E7531" i="87" s="1"/>
  <c r="F6315" i="87"/>
  <c r="F847" i="87"/>
  <c r="F4271" i="87"/>
  <c r="F5873" i="87"/>
  <c r="F2939" i="87"/>
  <c r="F790" i="87"/>
  <c r="F5442" i="87"/>
  <c r="F7667" i="87"/>
  <c r="E7667" i="87" s="1"/>
  <c r="F5314" i="87"/>
  <c r="F1383" i="87"/>
  <c r="F6816" i="87"/>
  <c r="F7643" i="87"/>
  <c r="E7643" i="87" s="1"/>
  <c r="F7700" i="87"/>
  <c r="E7700" i="87" s="1"/>
  <c r="F7582" i="87"/>
  <c r="E7582" i="87" s="1"/>
  <c r="F6790" i="87"/>
  <c r="F6992" i="87"/>
  <c r="F5461" i="87"/>
  <c r="F7547" i="87"/>
  <c r="E7547" i="87" s="1"/>
  <c r="F7871" i="87"/>
  <c r="E7871" i="87" s="1"/>
  <c r="F6782" i="87"/>
  <c r="F6363" i="87"/>
  <c r="F6107" i="87"/>
  <c r="F784" i="87"/>
  <c r="F6488" i="87"/>
  <c r="F786" i="87"/>
  <c r="F6877" i="87"/>
  <c r="F7450" i="87"/>
  <c r="E7450" i="87" s="1"/>
  <c r="F6121" i="87"/>
  <c r="F3369" i="87"/>
  <c r="E3369" i="87" s="1"/>
  <c r="F7704" i="87"/>
  <c r="E7704" i="87" s="1"/>
  <c r="F5518" i="87"/>
  <c r="F7698" i="87"/>
  <c r="E7698" i="87" s="1"/>
  <c r="F5868" i="87"/>
  <c r="F5473" i="87"/>
  <c r="F5017" i="87"/>
  <c r="F6774" i="87"/>
  <c r="F7622" i="87"/>
  <c r="E7622" i="87" s="1"/>
  <c r="F6983" i="87"/>
  <c r="F1294" i="87"/>
  <c r="F97" i="87"/>
  <c r="E97" i="87" s="1"/>
  <c r="F983" i="87"/>
  <c r="F5222" i="87"/>
  <c r="F6597" i="87"/>
  <c r="E6597" i="87" s="1"/>
  <c r="F7380" i="87"/>
  <c r="E7380" i="87" s="1"/>
  <c r="F7652" i="87"/>
  <c r="E7652" i="87" s="1"/>
  <c r="F6485" i="87"/>
  <c r="F6794" i="87"/>
  <c r="F6919" i="87"/>
  <c r="F5345" i="87"/>
  <c r="F3332" i="87"/>
  <c r="F2937" i="87"/>
  <c r="F6240" i="87"/>
  <c r="F1213" i="87"/>
  <c r="F5510" i="87"/>
  <c r="F3431" i="87"/>
  <c r="F6522" i="87"/>
  <c r="F3477" i="87"/>
  <c r="F7408" i="87"/>
  <c r="E7408" i="87" s="1"/>
  <c r="F882" i="87"/>
  <c r="F7705" i="87"/>
  <c r="E7705" i="87" s="1"/>
  <c r="F7519" i="87"/>
  <c r="E7519" i="87" s="1"/>
  <c r="F6197" i="87"/>
  <c r="F4958" i="87"/>
  <c r="F7382" i="87"/>
  <c r="E7382" i="87" s="1"/>
  <c r="F5530" i="87"/>
  <c r="F5002" i="87"/>
  <c r="F2788" i="87"/>
  <c r="F2936" i="87"/>
  <c r="F4287" i="87"/>
  <c r="F7248" i="87"/>
  <c r="E7248" i="87" s="1"/>
  <c r="F7690" i="87"/>
  <c r="E7690" i="87" s="1"/>
  <c r="F4737" i="87"/>
  <c r="F5767" i="87"/>
  <c r="F6017" i="87"/>
  <c r="F7465" i="87"/>
  <c r="E7465" i="87" s="1"/>
  <c r="F5832" i="87"/>
  <c r="F7536" i="87"/>
  <c r="E7536" i="87" s="1"/>
  <c r="F6242" i="87"/>
  <c r="F6742" i="87"/>
  <c r="F4298" i="87"/>
  <c r="F5078" i="87"/>
  <c r="F3371" i="87"/>
  <c r="E3371" i="87" s="1"/>
  <c r="F6378" i="87"/>
  <c r="F981" i="87"/>
  <c r="F4279" i="87"/>
  <c r="F5288" i="87"/>
  <c r="F6788" i="87"/>
  <c r="F6064" i="87"/>
  <c r="F4862" i="87"/>
  <c r="F7392" i="87"/>
  <c r="E7392" i="87" s="1"/>
  <c r="F6070" i="87"/>
  <c r="F6074" i="87"/>
  <c r="F7459" i="87"/>
  <c r="E7459" i="87" s="1"/>
  <c r="F7030" i="87"/>
  <c r="F5370" i="87"/>
  <c r="F6683" i="87"/>
  <c r="F2934" i="87"/>
  <c r="F5097" i="87"/>
  <c r="F6842" i="87"/>
  <c r="F5061" i="87"/>
  <c r="F595" i="87"/>
  <c r="F6767" i="87"/>
  <c r="F5617" i="87"/>
  <c r="F1180" i="87"/>
  <c r="F3569" i="87"/>
  <c r="F3523" i="87"/>
  <c r="F7746" i="87"/>
  <c r="E7746" i="87" s="1"/>
  <c r="F6010" i="87"/>
  <c r="F7032" i="87"/>
  <c r="F5287" i="87"/>
  <c r="F5261" i="87"/>
  <c r="F6868" i="87"/>
  <c r="F6809" i="87"/>
  <c r="F5306" i="87"/>
  <c r="F5945" i="87"/>
  <c r="F6997" i="87"/>
  <c r="F7711" i="87"/>
  <c r="E7711" i="87" s="1"/>
  <c r="F6036" i="87"/>
  <c r="F7590" i="87"/>
  <c r="E7590" i="87" s="1"/>
  <c r="F6271" i="87"/>
  <c r="F5538" i="87"/>
  <c r="F4335" i="87"/>
  <c r="F3008" i="87"/>
  <c r="F6303" i="87"/>
  <c r="F130" i="87"/>
  <c r="E130" i="87" s="1"/>
  <c r="F2769" i="87"/>
  <c r="F7506" i="87"/>
  <c r="E7506" i="87" s="1"/>
  <c r="F6124" i="87"/>
  <c r="F7614" i="87"/>
  <c r="E7614" i="87" s="1"/>
  <c r="F3562" i="87"/>
  <c r="F5997" i="87"/>
  <c r="F5060" i="87"/>
  <c r="F6873" i="87"/>
  <c r="F7863" i="87"/>
  <c r="E7863" i="87" s="1"/>
  <c r="F1490" i="87"/>
  <c r="F3026" i="87"/>
  <c r="F6146" i="87"/>
  <c r="F7336" i="87"/>
  <c r="E7336" i="87" s="1"/>
  <c r="F5047" i="87"/>
  <c r="F5511" i="87"/>
  <c r="F7512" i="87"/>
  <c r="E7512" i="87" s="1"/>
  <c r="F7740" i="87"/>
  <c r="E7740" i="87" s="1"/>
  <c r="F6884" i="87"/>
  <c r="F6692" i="87"/>
  <c r="F6951" i="87"/>
  <c r="F7514" i="87"/>
  <c r="E7514" i="87" s="1"/>
  <c r="F3428" i="87"/>
  <c r="F792" i="87"/>
  <c r="F6678" i="87"/>
  <c r="F3363" i="87"/>
  <c r="E3363" i="87" s="1"/>
  <c r="F6521" i="87"/>
  <c r="F6245" i="87"/>
  <c r="F6216" i="87"/>
  <c r="F5504" i="87"/>
  <c r="F6896" i="87"/>
  <c r="F5185" i="87"/>
  <c r="F2746" i="87"/>
  <c r="F923" i="87"/>
  <c r="F7681" i="87"/>
  <c r="E7681" i="87" s="1"/>
  <c r="F7676" i="87"/>
  <c r="E7676" i="87" s="1"/>
  <c r="F7501" i="87"/>
  <c r="E7501" i="87" s="1"/>
  <c r="F5140" i="87"/>
  <c r="F6275" i="87"/>
  <c r="F5930" i="87"/>
  <c r="F6168" i="87"/>
  <c r="F6785" i="87"/>
  <c r="F5000" i="87"/>
  <c r="F6097" i="87"/>
  <c r="F7479" i="87"/>
  <c r="E7479" i="87" s="1"/>
  <c r="F7358" i="87"/>
  <c r="E7358" i="87" s="1"/>
  <c r="F6193" i="87"/>
  <c r="F6836" i="87"/>
  <c r="F6145" i="87"/>
  <c r="F5944" i="87"/>
  <c r="F5505" i="87"/>
  <c r="F1393" i="87"/>
  <c r="F6083" i="87"/>
  <c r="F4134" i="87"/>
  <c r="F6325" i="87"/>
  <c r="F677" i="87"/>
  <c r="F5503" i="87"/>
  <c r="F962" i="87"/>
  <c r="F6276" i="87"/>
  <c r="F6396" i="87"/>
  <c r="F679" i="87"/>
  <c r="F4304" i="87"/>
  <c r="F7405" i="87"/>
  <c r="E7405" i="87" s="1"/>
  <c r="F5059" i="87"/>
  <c r="F6304" i="87"/>
  <c r="F1164" i="87"/>
  <c r="F5050" i="87"/>
  <c r="F4705" i="87"/>
  <c r="F7026" i="87"/>
  <c r="F1" i="87"/>
  <c r="F6295" i="87"/>
  <c r="F753" i="87"/>
  <c r="F1357" i="87"/>
  <c r="F7728" i="87"/>
  <c r="E7728" i="87" s="1"/>
  <c r="F5077" i="87"/>
  <c r="F2933" i="87"/>
  <c r="F4030" i="87"/>
  <c r="F7393" i="87"/>
  <c r="E7393" i="87" s="1"/>
  <c r="F1173" i="87"/>
  <c r="F7697" i="87"/>
  <c r="E7697" i="87" s="1"/>
  <c r="F143" i="87"/>
  <c r="F4255" i="87"/>
  <c r="F7409" i="87"/>
  <c r="E7409" i="87" s="1"/>
  <c r="F4750" i="87"/>
  <c r="F6400" i="87"/>
  <c r="F6796" i="87"/>
  <c r="F6947" i="87"/>
  <c r="F721" i="87"/>
  <c r="F1307" i="87"/>
  <c r="F2897" i="87"/>
  <c r="F2891" i="87"/>
  <c r="F103" i="87"/>
  <c r="E103" i="87" s="1"/>
  <c r="F157" i="87"/>
  <c r="F7851" i="87"/>
  <c r="E7851" i="87" s="1"/>
  <c r="F6920" i="87"/>
  <c r="F5932" i="87"/>
  <c r="F6471" i="87"/>
  <c r="F7552" i="87"/>
  <c r="E7552" i="87" s="1"/>
  <c r="F153" i="87"/>
  <c r="F7359" i="87"/>
  <c r="E7359" i="87" s="1"/>
  <c r="F1288" i="87"/>
  <c r="F5057" i="87"/>
  <c r="F265" i="87"/>
  <c r="F1389" i="87"/>
  <c r="F6957" i="87"/>
  <c r="F5463" i="87"/>
  <c r="F6869" i="87"/>
  <c r="F1561" i="87"/>
  <c r="F1374" i="87"/>
  <c r="F3575" i="87"/>
  <c r="F6148" i="87"/>
  <c r="F7544" i="87"/>
  <c r="E7544" i="87" s="1"/>
  <c r="F7596" i="87"/>
  <c r="E7596" i="87" s="1"/>
  <c r="F811" i="87"/>
  <c r="F4280" i="87"/>
  <c r="F7499" i="87"/>
  <c r="E7499" i="87" s="1"/>
  <c r="F5043" i="87"/>
  <c r="F892" i="87"/>
  <c r="F5079" i="87"/>
  <c r="F6286" i="87"/>
  <c r="F1205" i="87"/>
  <c r="F7492" i="87"/>
  <c r="E7492" i="87" s="1"/>
  <c r="F7735" i="87"/>
  <c r="E7735" i="87" s="1"/>
  <c r="F3201" i="87"/>
  <c r="F6802" i="87"/>
  <c r="F2893" i="87"/>
  <c r="F6825" i="87"/>
  <c r="F7538" i="87"/>
  <c r="E7538" i="87" s="1"/>
  <c r="F5294" i="87"/>
  <c r="F5081" i="87"/>
  <c r="F3318" i="87"/>
  <c r="F7021" i="87"/>
  <c r="F6143" i="87"/>
  <c r="F2704" i="87"/>
  <c r="F7439" i="87"/>
  <c r="E7439" i="87" s="1"/>
  <c r="F5021" i="87"/>
  <c r="F718" i="87"/>
  <c r="F789" i="87"/>
  <c r="F719" i="87"/>
  <c r="F7584" i="87"/>
  <c r="E7584" i="87" s="1"/>
  <c r="F7302" i="87"/>
  <c r="E7302" i="87" s="1"/>
  <c r="F744" i="87"/>
  <c r="F6321" i="87"/>
  <c r="F6797" i="87"/>
  <c r="F6894" i="87"/>
  <c r="F5049" i="87"/>
  <c r="F665" i="87"/>
  <c r="F6175" i="87"/>
  <c r="F6870" i="87"/>
  <c r="F5665" i="87"/>
  <c r="F7471" i="87"/>
  <c r="E7471" i="87" s="1"/>
  <c r="F7338" i="87"/>
  <c r="E7338" i="87" s="1"/>
  <c r="F6139" i="87"/>
  <c r="F7497" i="87"/>
  <c r="E7497" i="87" s="1"/>
  <c r="F1168" i="87"/>
  <c r="F7650" i="87"/>
  <c r="E7650" i="87" s="1"/>
  <c r="F6936" i="87"/>
  <c r="F7568" i="87"/>
  <c r="E7568" i="87" s="1"/>
  <c r="F6090" i="87"/>
  <c r="F5821" i="87"/>
  <c r="F7477" i="87"/>
  <c r="E7477" i="87" s="1"/>
  <c r="F5598" i="87"/>
  <c r="F5864" i="87"/>
  <c r="F6775" i="87"/>
  <c r="F6917" i="87"/>
  <c r="F6388" i="87"/>
  <c r="F4023" i="87"/>
  <c r="F67" i="87"/>
  <c r="E67" i="87" s="1"/>
  <c r="F3239" i="87"/>
  <c r="F806" i="87"/>
  <c r="F919" i="87"/>
  <c r="F7844" i="87"/>
  <c r="E7844" i="87" s="1"/>
  <c r="F6372" i="87"/>
  <c r="F4746" i="87"/>
  <c r="F7627" i="87"/>
  <c r="E7627" i="87" s="1"/>
  <c r="F902" i="87"/>
  <c r="F4260" i="87"/>
  <c r="F5036" i="87"/>
  <c r="F6009" i="87"/>
  <c r="F6215" i="87"/>
  <c r="F6150" i="87"/>
  <c r="F6828" i="87"/>
  <c r="F3434" i="87"/>
  <c r="F6110" i="87"/>
  <c r="F6693" i="87"/>
  <c r="F837" i="87"/>
  <c r="F5280" i="87"/>
  <c r="F6915" i="87"/>
  <c r="F6202" i="87"/>
  <c r="F1259" i="87"/>
  <c r="F7275" i="87"/>
  <c r="E7275" i="87" s="1"/>
  <c r="F6926" i="87"/>
  <c r="F6810" i="87"/>
  <c r="F7383" i="87"/>
  <c r="E7383" i="87" s="1"/>
  <c r="F5054" i="87"/>
  <c r="F5003" i="87"/>
  <c r="F5603" i="87"/>
  <c r="F6351" i="87"/>
  <c r="F6573" i="87"/>
  <c r="E6573" i="87" s="1"/>
  <c r="F6082" i="87"/>
  <c r="F2667" i="87"/>
  <c r="F6949" i="87"/>
  <c r="F7848" i="87"/>
  <c r="E7848" i="87" s="1"/>
  <c r="F864" i="87"/>
  <c r="F7694" i="87"/>
  <c r="E7694" i="87" s="1"/>
  <c r="F7451" i="87"/>
  <c r="E7451" i="87" s="1"/>
  <c r="F1375" i="87"/>
  <c r="F7463" i="87"/>
  <c r="E7463" i="87" s="1"/>
  <c r="F4125" i="87"/>
  <c r="F1603" i="87"/>
  <c r="F6218" i="87"/>
  <c r="F7561" i="87"/>
  <c r="E7561" i="87" s="1"/>
  <c r="F39" i="87"/>
  <c r="E39" i="87" s="1"/>
  <c r="F6723" i="87"/>
  <c r="F4057" i="87"/>
  <c r="F6872" i="87"/>
  <c r="F894" i="87"/>
  <c r="F6206" i="87"/>
  <c r="F6095" i="87"/>
  <c r="F267" i="87"/>
  <c r="F5138" i="87"/>
  <c r="F5524" i="87"/>
  <c r="F6576" i="87"/>
  <c r="E6576" i="87" s="1"/>
  <c r="F2792" i="87"/>
  <c r="F6706" i="87"/>
  <c r="F7659" i="87"/>
  <c r="E7659" i="87" s="1"/>
  <c r="F6208" i="87"/>
  <c r="F5035" i="87"/>
  <c r="F3436" i="87"/>
  <c r="F6149" i="87"/>
  <c r="F5827" i="87"/>
  <c r="F4760" i="87"/>
  <c r="F841" i="87"/>
  <c r="F7850" i="87"/>
  <c r="E7850" i="87" s="1"/>
  <c r="F6907" i="87"/>
  <c r="F6941" i="87"/>
  <c r="F4123" i="87"/>
  <c r="F740" i="87"/>
  <c r="F963" i="87"/>
  <c r="F7634" i="87"/>
  <c r="E7634" i="87" s="1"/>
  <c r="F6575" i="87"/>
  <c r="E6575" i="87" s="1"/>
  <c r="F5934" i="87"/>
  <c r="F2775" i="87"/>
  <c r="F742" i="87"/>
  <c r="F7565" i="87"/>
  <c r="E7565" i="87" s="1"/>
  <c r="F3601" i="87"/>
  <c r="F6953" i="87"/>
  <c r="F3314" i="87"/>
  <c r="F6316" i="87"/>
  <c r="F1376" i="87"/>
  <c r="F6318" i="87"/>
  <c r="F7577" i="87"/>
  <c r="E7577" i="87" s="1"/>
  <c r="F5678" i="87"/>
  <c r="F939" i="87"/>
  <c r="F6152" i="87"/>
  <c r="F1315" i="87"/>
  <c r="F1384" i="87"/>
  <c r="F7475" i="87"/>
  <c r="E7475" i="87" s="1"/>
  <c r="F7469" i="87"/>
  <c r="E7469" i="87" s="1"/>
  <c r="F5866" i="87"/>
  <c r="F7752" i="87"/>
  <c r="E7752" i="87" s="1"/>
  <c r="F7386" i="87"/>
  <c r="E7386" i="87" s="1"/>
  <c r="F6847" i="87"/>
  <c r="F7696" i="87"/>
  <c r="E7696" i="87" s="1"/>
  <c r="F4745" i="87"/>
  <c r="F3265" i="87"/>
  <c r="F6486" i="87"/>
  <c r="F808" i="87"/>
  <c r="F7706" i="87"/>
  <c r="E7706" i="87" s="1"/>
  <c r="F6900" i="87"/>
  <c r="F7558" i="87"/>
  <c r="E7558" i="87" s="1"/>
  <c r="F5177" i="87"/>
  <c r="F707" i="87"/>
  <c r="F1589" i="87"/>
  <c r="F7858" i="87"/>
  <c r="E7858" i="87" s="1"/>
  <c r="F6758" i="87"/>
  <c r="F6287" i="87"/>
  <c r="F6619" i="87"/>
  <c r="F4828" i="87"/>
  <c r="F6922" i="87"/>
  <c r="F6349" i="87"/>
  <c r="F6194" i="87"/>
  <c r="F1181" i="87"/>
  <c r="F6343" i="87"/>
  <c r="F4338" i="87"/>
  <c r="F5546" i="87"/>
  <c r="F2756" i="87"/>
  <c r="F5284" i="87"/>
  <c r="F6632" i="87"/>
  <c r="F2894" i="87"/>
  <c r="F5285" i="87"/>
  <c r="F687" i="87"/>
  <c r="F7454" i="87"/>
  <c r="E7454" i="87" s="1"/>
  <c r="F6201" i="87"/>
  <c r="F7379" i="87"/>
  <c r="E7379" i="87" s="1"/>
  <c r="F6974" i="87"/>
  <c r="E6974" i="87" s="1"/>
  <c r="F6475" i="87"/>
  <c r="F5545" i="87"/>
  <c r="F1487" i="87"/>
  <c r="F5192" i="87"/>
  <c r="F2766" i="87"/>
  <c r="F6141" i="87"/>
  <c r="F7653" i="87"/>
  <c r="E7653" i="87" s="1"/>
  <c r="F6700" i="87"/>
  <c r="F6204" i="87"/>
  <c r="F7838" i="87"/>
  <c r="E7838" i="87" s="1"/>
  <c r="F7515" i="87"/>
  <c r="E7515" i="87" s="1"/>
  <c r="F6725" i="87"/>
  <c r="F6803" i="87"/>
  <c r="F4026" i="87"/>
  <c r="F6606" i="87"/>
  <c r="E6606" i="87" s="1"/>
  <c r="F5063" i="87"/>
  <c r="F6671" i="87"/>
  <c r="F6065" i="87"/>
  <c r="F4261" i="87"/>
  <c r="F7357" i="87"/>
  <c r="E7357" i="87" s="1"/>
  <c r="F5762" i="87"/>
  <c r="F7845" i="87"/>
  <c r="E7845" i="87" s="1"/>
  <c r="F147" i="87"/>
  <c r="F799" i="87"/>
  <c r="F7610" i="87"/>
  <c r="E7610" i="87" s="1"/>
  <c r="F5319" i="87"/>
  <c r="F6101" i="87"/>
  <c r="F7421" i="87"/>
  <c r="E7421" i="87" s="1"/>
  <c r="F6667" i="87"/>
  <c r="F6205" i="87"/>
  <c r="F6906" i="87"/>
  <c r="F6902" i="87"/>
  <c r="F2742" i="87"/>
  <c r="F2787" i="87"/>
  <c r="F900" i="87"/>
  <c r="F7395" i="87"/>
  <c r="E7395" i="87" s="1"/>
  <c r="F6762" i="87"/>
  <c r="F5026" i="87"/>
  <c r="F5254" i="87"/>
  <c r="F4866" i="87"/>
  <c r="F3311" i="87"/>
  <c r="F7748" i="87"/>
  <c r="E7748" i="87" s="1"/>
  <c r="F7662" i="87"/>
  <c r="E7662" i="87" s="1"/>
  <c r="F4860" i="87"/>
  <c r="F7432" i="87"/>
  <c r="E7432" i="87" s="1"/>
  <c r="F5824" i="87"/>
  <c r="F2765" i="87"/>
  <c r="F7325" i="87"/>
  <c r="E7325" i="87" s="1"/>
  <c r="F853" i="87"/>
  <c r="F1358" i="87"/>
  <c r="F6875" i="87"/>
  <c r="F6761" i="87"/>
  <c r="F765" i="87"/>
  <c r="F6960" i="87"/>
  <c r="F6987" i="87"/>
  <c r="F6841" i="87"/>
  <c r="F6102" i="87"/>
  <c r="F7216" i="87"/>
  <c r="E7216" i="87" s="1"/>
  <c r="F860" i="87"/>
  <c r="F6476" i="87"/>
  <c r="F3646" i="87"/>
  <c r="F6232" i="87"/>
  <c r="F6307" i="87"/>
  <c r="F5062" i="87"/>
  <c r="F4827" i="87"/>
  <c r="F6799" i="87"/>
  <c r="F823" i="87"/>
  <c r="F6695" i="87"/>
  <c r="F6714" i="87"/>
  <c r="F7385" i="87"/>
  <c r="E7385" i="87" s="1"/>
  <c r="F7511" i="87"/>
  <c r="E7511" i="87" s="1"/>
  <c r="F62" i="87"/>
  <c r="E62" i="87" s="1"/>
  <c r="F2924" i="87"/>
  <c r="F866" i="87"/>
  <c r="F5027" i="87"/>
  <c r="F6077" i="87"/>
  <c r="F6934" i="87"/>
  <c r="F3427" i="87"/>
  <c r="F6282" i="87"/>
  <c r="F7576" i="87"/>
  <c r="E7576" i="87" s="1"/>
  <c r="F7846" i="87"/>
  <c r="E7846" i="87" s="1"/>
  <c r="F6076" i="87"/>
  <c r="F2903" i="87"/>
  <c r="F4309" i="87"/>
  <c r="F2036" i="87"/>
  <c r="F1496" i="87"/>
  <c r="F7400" i="87"/>
  <c r="E7400" i="87" s="1"/>
  <c r="F7039" i="87"/>
  <c r="E7039" i="87" s="1"/>
  <c r="F4061" i="87"/>
  <c r="F3197" i="87"/>
  <c r="F673" i="87"/>
  <c r="F5869" i="87"/>
  <c r="F6298" i="87"/>
  <c r="F3437" i="87"/>
  <c r="F7679" i="87"/>
  <c r="E7679" i="87" s="1"/>
  <c r="F7384" i="87"/>
  <c r="E7384" i="87" s="1"/>
  <c r="F814" i="87"/>
  <c r="F6166" i="87"/>
  <c r="F1373" i="87"/>
  <c r="F3024" i="87"/>
  <c r="F6981" i="87"/>
  <c r="E6981" i="87" s="1"/>
  <c r="F5467" i="87"/>
  <c r="F1192" i="87"/>
  <c r="F6746" i="87"/>
  <c r="F4290" i="87"/>
  <c r="F5469" i="87"/>
  <c r="F1355" i="87"/>
  <c r="F3490" i="87"/>
  <c r="E3490" i="87" s="1"/>
  <c r="F6472" i="87"/>
  <c r="F5828" i="87"/>
  <c r="F6228" i="87"/>
  <c r="F1346" i="87"/>
  <c r="F7702" i="87"/>
  <c r="E7702" i="87" s="1"/>
  <c r="F7266" i="87"/>
  <c r="E7266" i="87" s="1"/>
  <c r="F6631" i="87"/>
  <c r="F7864" i="87"/>
  <c r="E7864" i="87" s="1"/>
  <c r="F5512" i="87"/>
  <c r="F1478" i="87"/>
  <c r="F4957" i="87"/>
  <c r="F4748" i="87"/>
  <c r="F7668" i="87"/>
  <c r="E7668" i="87" s="1"/>
  <c r="F4306" i="87"/>
  <c r="F6473" i="87"/>
  <c r="F7616" i="87"/>
  <c r="E7616" i="87" s="1"/>
  <c r="F5829" i="87"/>
  <c r="F6088" i="87"/>
  <c r="F980" i="87"/>
  <c r="F7414" i="87"/>
  <c r="E7414" i="87" s="1"/>
  <c r="F5406" i="87"/>
  <c r="F4262" i="87"/>
  <c r="F4144" i="87"/>
  <c r="F7397" i="87"/>
  <c r="E7397" i="87" s="1"/>
  <c r="F6727" i="87"/>
  <c r="F6333" i="87"/>
  <c r="F7520" i="87"/>
  <c r="E7520" i="87" s="1"/>
  <c r="F7640" i="87"/>
  <c r="E7640" i="87" s="1"/>
  <c r="F6691" i="87"/>
  <c r="F6669" i="87"/>
  <c r="F5025" i="87"/>
  <c r="F3429" i="87"/>
  <c r="F5030" i="87"/>
  <c r="F5291" i="87"/>
  <c r="F2901" i="87"/>
  <c r="F4831" i="87"/>
  <c r="F6123" i="87"/>
  <c r="F6099" i="87"/>
  <c r="F4308" i="87"/>
  <c r="F5020" i="87"/>
  <c r="F3331" i="87"/>
  <c r="F5200" i="87"/>
  <c r="F995" i="87"/>
  <c r="F7502" i="87"/>
  <c r="E7502" i="87" s="1"/>
  <c r="F6200" i="87"/>
  <c r="F6918" i="87"/>
  <c r="F5831" i="87"/>
  <c r="F4859" i="87"/>
  <c r="F7284" i="87"/>
  <c r="E7284" i="87" s="1"/>
  <c r="F785" i="87"/>
  <c r="F7396" i="87"/>
  <c r="E7396" i="87" s="1"/>
  <c r="F7378" i="87"/>
  <c r="E7378" i="87" s="1"/>
  <c r="F6225" i="87"/>
  <c r="F6084" i="87"/>
  <c r="F6047" i="87"/>
  <c r="E6047" i="87" s="1"/>
  <c r="F7626" i="87"/>
  <c r="E7626" i="87" s="1"/>
  <c r="F2940" i="87"/>
  <c r="F1386" i="87"/>
  <c r="F3606" i="87"/>
  <c r="F914" i="87"/>
  <c r="F6908" i="87"/>
  <c r="F7539" i="87"/>
  <c r="E7539" i="87" s="1"/>
  <c r="F6839" i="87"/>
  <c r="F6859" i="87"/>
  <c r="F6296" i="87"/>
  <c r="F3578" i="87"/>
  <c r="F7528" i="87"/>
  <c r="E7528" i="87" s="1"/>
  <c r="F5368" i="87"/>
  <c r="F795" i="87"/>
  <c r="F2761" i="87"/>
  <c r="F5096" i="87"/>
  <c r="F6199" i="87"/>
  <c r="F7593" i="87"/>
  <c r="E7593" i="87" s="1"/>
  <c r="F3564" i="87"/>
  <c r="F6689" i="87"/>
  <c r="F6279" i="87"/>
  <c r="F6840" i="87"/>
  <c r="F6738" i="87"/>
  <c r="F6380" i="87"/>
  <c r="F5941" i="87"/>
  <c r="F7023" i="87"/>
  <c r="F7738" i="87"/>
  <c r="E7738" i="87" s="1"/>
  <c r="F5742" i="87"/>
  <c r="F5456" i="87"/>
  <c r="F6680" i="87"/>
  <c r="F7605" i="87"/>
  <c r="E7605" i="87" s="1"/>
  <c r="F7441" i="87"/>
  <c r="E7441" i="87" s="1"/>
  <c r="F6108" i="87"/>
  <c r="F5083" i="87"/>
  <c r="F776" i="87"/>
  <c r="F974" i="87"/>
  <c r="F6365" i="87"/>
  <c r="F6322" i="87"/>
  <c r="F3585" i="87"/>
  <c r="F3430" i="87"/>
  <c r="F6134" i="87"/>
  <c r="F4284" i="87"/>
  <c r="F1366" i="87"/>
  <c r="F7837" i="87"/>
  <c r="E7837" i="87" s="1"/>
  <c r="F6038" i="87"/>
  <c r="F6489" i="87"/>
  <c r="F7486" i="87"/>
  <c r="E7486" i="87" s="1"/>
  <c r="F6950" i="87"/>
  <c r="F7624" i="87"/>
  <c r="E7624" i="87" s="1"/>
  <c r="F7507" i="87"/>
  <c r="E7507" i="87" s="1"/>
  <c r="F7424" i="87"/>
  <c r="E7424" i="87" s="1"/>
  <c r="F4028" i="87"/>
  <c r="F7377" i="87"/>
  <c r="E7377" i="87" s="1"/>
  <c r="F6484" i="87"/>
  <c r="F7518" i="87"/>
  <c r="E7518" i="87" s="1"/>
  <c r="F7391" i="87"/>
  <c r="E7391" i="87" s="1"/>
  <c r="F7675" i="87"/>
  <c r="E7675" i="87" s="1"/>
  <c r="F1187" i="87"/>
  <c r="F6814" i="87"/>
  <c r="F7873" i="87"/>
  <c r="E7873" i="87" s="1"/>
  <c r="F922" i="87"/>
  <c r="F5818" i="87"/>
  <c r="F6265" i="87"/>
  <c r="F782" i="87"/>
  <c r="F2716" i="87"/>
  <c r="F7637" i="87"/>
  <c r="E7637" i="87" s="1"/>
  <c r="F5693" i="87"/>
  <c r="F1466" i="87"/>
  <c r="F19" i="87"/>
  <c r="F3582" i="87"/>
  <c r="F3002" i="87"/>
  <c r="F6883" i="87"/>
  <c r="F660" i="87"/>
  <c r="F5743" i="87"/>
  <c r="F6701" i="87"/>
  <c r="F6210" i="87"/>
  <c r="F6813" i="87"/>
  <c r="F7569" i="87"/>
  <c r="E7569" i="87" s="1"/>
  <c r="F7677" i="87"/>
  <c r="E7677" i="87" s="1"/>
  <c r="F4025" i="87"/>
  <c r="F6855" i="87"/>
  <c r="F964" i="87"/>
  <c r="F4893" i="87"/>
  <c r="F7330" i="87"/>
  <c r="E7330" i="87" s="1"/>
  <c r="F5571" i="87"/>
  <c r="F5502" i="87"/>
  <c r="F7737" i="87"/>
  <c r="E7737" i="87" s="1"/>
  <c r="F7435" i="87"/>
  <c r="E7435" i="87" s="1"/>
  <c r="F6211" i="87"/>
  <c r="F6929" i="87"/>
  <c r="F5366" i="87"/>
  <c r="F4319" i="87"/>
  <c r="F6712" i="87"/>
  <c r="F4812" i="87"/>
  <c r="F5819" i="87"/>
  <c r="F7331" i="87"/>
  <c r="E7331" i="87" s="1"/>
  <c r="F6251" i="87"/>
  <c r="F851" i="87"/>
  <c r="F5683" i="87"/>
  <c r="F7745" i="87"/>
  <c r="E7745" i="87" s="1"/>
  <c r="F5037" i="87"/>
  <c r="F5014" i="87"/>
  <c r="F7620" i="87"/>
  <c r="E7620" i="87" s="1"/>
  <c r="F4352" i="87"/>
  <c r="F6024" i="87"/>
  <c r="F6854" i="87"/>
  <c r="F6977" i="87"/>
  <c r="E6977" i="87" s="1"/>
  <c r="F6131" i="87"/>
  <c r="F6192" i="87"/>
  <c r="F5337" i="87"/>
  <c r="F5223" i="87"/>
  <c r="F6399" i="87"/>
  <c r="F7717" i="87"/>
  <c r="E7717" i="87" s="1"/>
  <c r="F4289" i="87"/>
  <c r="F7629" i="87"/>
  <c r="E7629" i="87" s="1"/>
  <c r="F7343" i="87"/>
  <c r="E7343" i="87" s="1"/>
  <c r="F6888" i="87"/>
  <c r="F2664" i="87"/>
  <c r="F6328" i="87"/>
  <c r="F5011" i="87"/>
  <c r="F6711" i="87"/>
  <c r="F7649" i="87"/>
  <c r="E7649" i="87" s="1"/>
  <c r="F7332" i="87"/>
  <c r="E7332" i="87" s="1"/>
  <c r="F7364" i="87"/>
  <c r="E7364" i="87" s="1"/>
  <c r="F1255" i="87"/>
  <c r="F7855" i="87"/>
  <c r="E7855" i="87" s="1"/>
  <c r="F3583" i="87"/>
  <c r="F4283" i="87"/>
  <c r="F562" i="87"/>
  <c r="F6718" i="87"/>
  <c r="F6249" i="87"/>
  <c r="F5335" i="87"/>
  <c r="F2744" i="87"/>
  <c r="F6025" i="87"/>
  <c r="F7407" i="87"/>
  <c r="E7407" i="87" s="1"/>
  <c r="F7354" i="87"/>
  <c r="E7354" i="87" s="1"/>
  <c r="F6921" i="87"/>
  <c r="F4022" i="87"/>
  <c r="F6410" i="87"/>
  <c r="F4966" i="87"/>
  <c r="F5863" i="87"/>
  <c r="F5199" i="87"/>
  <c r="F6721" i="87"/>
  <c r="F2738" i="87"/>
  <c r="F5012" i="87"/>
  <c r="F5328" i="87"/>
  <c r="F6075" i="87"/>
  <c r="F6980" i="87"/>
  <c r="E6980" i="87" s="1"/>
  <c r="F7335" i="87"/>
  <c r="E7335" i="87" s="1"/>
  <c r="F6234" i="87"/>
  <c r="F7723" i="87"/>
  <c r="E7723" i="87" s="1"/>
  <c r="F6034" i="87"/>
  <c r="F682" i="87"/>
  <c r="F7687" i="87"/>
  <c r="E7687" i="87" s="1"/>
  <c r="F3241" i="87"/>
  <c r="F6241" i="87"/>
  <c r="F951" i="87"/>
  <c r="F1201" i="87"/>
  <c r="F4136" i="87"/>
  <c r="F3217" i="87"/>
  <c r="F7674" i="87"/>
  <c r="E7674" i="87" s="1"/>
  <c r="F1368" i="87"/>
  <c r="F758" i="87"/>
  <c r="F7571" i="87"/>
  <c r="E7571" i="87" s="1"/>
  <c r="F6308" i="87"/>
  <c r="F6013" i="87"/>
  <c r="F7505" i="87"/>
  <c r="E7505" i="87" s="1"/>
  <c r="F3022" i="87"/>
  <c r="F6862" i="87"/>
  <c r="F6893" i="87"/>
  <c r="F6281" i="87"/>
  <c r="F1206" i="87"/>
  <c r="F982" i="87"/>
  <c r="F666" i="87"/>
  <c r="F6598" i="87"/>
  <c r="E6598" i="87" s="1"/>
  <c r="F5929" i="87"/>
  <c r="F2773" i="87"/>
  <c r="F6106" i="87"/>
  <c r="F5673" i="87"/>
  <c r="F7334" i="87"/>
  <c r="E7334" i="87" s="1"/>
  <c r="F6682" i="87"/>
  <c r="F956" i="87"/>
  <c r="F940" i="87"/>
  <c r="F5765" i="87"/>
  <c r="F7467" i="87"/>
  <c r="E7467" i="87" s="1"/>
  <c r="F6243" i="87"/>
  <c r="F7870" i="87"/>
  <c r="E7870" i="87" s="1"/>
  <c r="F4020" i="87"/>
  <c r="F1367" i="87"/>
  <c r="F7588" i="87"/>
  <c r="E7588" i="87" s="1"/>
  <c r="F7024" i="87"/>
  <c r="F4296" i="87"/>
  <c r="F993" i="87"/>
  <c r="F930" i="87"/>
  <c r="F6852" i="87"/>
  <c r="F4360" i="87"/>
  <c r="F7007" i="87"/>
  <c r="F563" i="87"/>
  <c r="F977" i="87"/>
  <c r="F5186" i="87"/>
  <c r="F6180" i="87"/>
  <c r="F7661" i="87"/>
  <c r="E7661" i="87" s="1"/>
  <c r="F4295" i="87"/>
  <c r="F4288" i="87"/>
  <c r="F7008" i="87"/>
  <c r="F7542" i="87"/>
  <c r="E7542" i="87" s="1"/>
  <c r="F911" i="87"/>
  <c r="F6267" i="87"/>
  <c r="F953" i="87"/>
  <c r="F4830" i="87"/>
  <c r="F4971" i="87"/>
  <c r="F6610" i="87"/>
  <c r="E6610" i="87" s="1"/>
  <c r="F5302" i="87"/>
  <c r="F6611" i="87"/>
  <c r="E6611" i="87" s="1"/>
  <c r="F4275" i="87"/>
  <c r="F783" i="87"/>
  <c r="F3525" i="87"/>
  <c r="F6203" i="87"/>
  <c r="F3312" i="87"/>
  <c r="F6120" i="87"/>
  <c r="F867" i="87"/>
  <c r="F7862" i="87"/>
  <c r="E7862" i="87" s="1"/>
  <c r="F7540" i="87"/>
  <c r="E7540" i="87" s="1"/>
  <c r="F2665" i="87"/>
  <c r="F6705" i="87"/>
  <c r="F7483" i="87"/>
  <c r="E7483" i="87" s="1"/>
  <c r="F74" i="87"/>
  <c r="E74" i="87" s="1"/>
  <c r="F4829" i="87"/>
  <c r="F4302" i="87"/>
  <c r="F7326" i="87"/>
  <c r="E7326" i="87" s="1"/>
  <c r="F5016" i="87"/>
  <c r="F6044" i="87"/>
  <c r="E6044" i="87" s="1"/>
  <c r="F6118" i="87"/>
  <c r="F5499" i="87"/>
  <c r="F7503" i="87"/>
  <c r="E7503" i="87" s="1"/>
  <c r="F4796" i="87"/>
  <c r="F5044" i="87"/>
  <c r="F1617" i="87"/>
  <c r="F3358" i="87"/>
  <c r="E3358" i="87" s="1"/>
  <c r="F724" i="87"/>
  <c r="F6161" i="87"/>
  <c r="F6798" i="87"/>
  <c r="F6832" i="87"/>
  <c r="F6334" i="87"/>
  <c r="F985" i="87"/>
  <c r="F976" i="87"/>
  <c r="F5029" i="87"/>
  <c r="F5032" i="87"/>
  <c r="F6301" i="87"/>
  <c r="F973" i="87"/>
  <c r="F7638" i="87"/>
  <c r="E7638" i="87" s="1"/>
  <c r="F6285" i="87"/>
  <c r="F6978" i="87"/>
  <c r="E6978" i="87" s="1"/>
  <c r="F5108" i="87"/>
  <c r="F6105" i="87"/>
  <c r="F4299" i="87"/>
  <c r="F6719" i="87"/>
  <c r="F7413" i="87"/>
  <c r="E7413" i="87" s="1"/>
  <c r="F2741" i="87"/>
  <c r="F4154" i="87"/>
  <c r="F6874" i="87"/>
  <c r="F750" i="87"/>
  <c r="F6764" i="87"/>
  <c r="F7725" i="87"/>
  <c r="E7725" i="87" s="1"/>
  <c r="F7574" i="87"/>
  <c r="E7574" i="87" s="1"/>
  <c r="F6059" i="87"/>
  <c r="E6059" i="87" s="1"/>
  <c r="F6066" i="87"/>
  <c r="F6389" i="87"/>
  <c r="F6925" i="87"/>
  <c r="F7714" i="87"/>
  <c r="E7714" i="87" s="1"/>
  <c r="F5938" i="87"/>
  <c r="F6189" i="87"/>
  <c r="F2662" i="87"/>
  <c r="F5799" i="87"/>
  <c r="F800" i="87"/>
  <c r="F6984" i="87"/>
  <c r="F842" i="87"/>
  <c r="F7597" i="87"/>
  <c r="E7597" i="87" s="1"/>
  <c r="F6770" i="87"/>
  <c r="F2943" i="87"/>
  <c r="F7559" i="87"/>
  <c r="E7559" i="87" s="1"/>
  <c r="F6164" i="87"/>
  <c r="F6373" i="87"/>
  <c r="F2770" i="87"/>
  <c r="F5038" i="87"/>
  <c r="F1172" i="87"/>
  <c r="F662" i="87"/>
  <c r="F3333" i="87"/>
  <c r="F2666" i="87"/>
  <c r="F5686" i="87"/>
  <c r="F7351" i="87"/>
  <c r="E7351" i="87" s="1"/>
  <c r="F5984" i="87"/>
  <c r="F6049" i="87"/>
  <c r="E6049" i="87" s="1"/>
  <c r="F6737" i="87"/>
  <c r="F2751" i="87"/>
  <c r="F7440" i="87"/>
  <c r="E7440" i="87" s="1"/>
  <c r="F788" i="87"/>
  <c r="F7672" i="87"/>
  <c r="E7672" i="87" s="1"/>
  <c r="F1352" i="87"/>
  <c r="F6935" i="87"/>
  <c r="F7636" i="87"/>
  <c r="E7636" i="87" s="1"/>
  <c r="F693" i="87"/>
  <c r="F6939" i="87"/>
  <c r="F7490" i="87"/>
  <c r="E7490" i="87" s="1"/>
  <c r="F5028" i="87"/>
  <c r="F6021" i="87"/>
  <c r="F6020" i="87"/>
  <c r="F4363" i="87"/>
  <c r="F6773" i="87"/>
  <c r="F4758" i="87"/>
  <c r="F6780" i="87"/>
  <c r="F909" i="87"/>
  <c r="F7457" i="87"/>
  <c r="E7457" i="87" s="1"/>
  <c r="F1340" i="87"/>
  <c r="F6783" i="87"/>
  <c r="F6371" i="87"/>
  <c r="F5041" i="87"/>
  <c r="F6938" i="87"/>
  <c r="F1196" i="87"/>
  <c r="F5033" i="87"/>
  <c r="F7491" i="87"/>
  <c r="E7491" i="87" s="1"/>
  <c r="F7733" i="87"/>
  <c r="E7733" i="87" s="1"/>
  <c r="F5013" i="87"/>
  <c r="F7658" i="87"/>
  <c r="E7658" i="87" s="1"/>
  <c r="F6904" i="87"/>
  <c r="F5383" i="87"/>
  <c r="F5561" i="87"/>
  <c r="F3476" i="87"/>
  <c r="F6196" i="87"/>
  <c r="F5940" i="87"/>
  <c r="F7416" i="87"/>
  <c r="E7416" i="87" s="1"/>
  <c r="F2743" i="87"/>
  <c r="F6026" i="87"/>
  <c r="F7033" i="87"/>
  <c r="F3" i="87"/>
  <c r="E3" i="87" s="1"/>
  <c r="F2904" i="87"/>
  <c r="F6341" i="87"/>
  <c r="F6274" i="87"/>
  <c r="F7029" i="87"/>
  <c r="F6474" i="87"/>
  <c r="F958" i="87"/>
  <c r="F6213" i="87"/>
  <c r="F6190" i="87"/>
  <c r="F893" i="87"/>
  <c r="F3355" i="87"/>
  <c r="E3355" i="87" s="1"/>
  <c r="F7587" i="87"/>
  <c r="E7587" i="87" s="1"/>
  <c r="F966" i="87"/>
  <c r="F7595" i="87"/>
  <c r="E7595" i="87" s="1"/>
  <c r="F6988" i="87"/>
  <c r="F1285" i="87"/>
  <c r="F7727" i="87"/>
  <c r="E7727" i="87" s="1"/>
  <c r="F596" i="87"/>
  <c r="F680" i="87"/>
  <c r="F6897" i="87"/>
  <c r="F6943" i="87"/>
  <c r="F5865" i="87"/>
  <c r="F7480" i="87"/>
  <c r="E7480" i="87" s="1"/>
  <c r="F5282" i="87"/>
  <c r="F5871" i="87"/>
  <c r="F6247" i="87"/>
  <c r="F6905" i="87"/>
  <c r="F3315" i="87"/>
  <c r="F957" i="87"/>
  <c r="F778" i="87"/>
  <c r="F7522" i="87"/>
  <c r="E7522" i="87" s="1"/>
  <c r="F6397" i="87"/>
  <c r="F7473" i="87"/>
  <c r="E7473" i="87" s="1"/>
  <c r="F872" i="87"/>
  <c r="F6237" i="87"/>
  <c r="F5935" i="87"/>
  <c r="F3313" i="87"/>
  <c r="F6093" i="87"/>
  <c r="F5672" i="87"/>
  <c r="F5975" i="87"/>
  <c r="F908" i="87"/>
  <c r="F6812" i="87"/>
  <c r="F5500" i="87"/>
  <c r="F3029" i="87"/>
  <c r="F6345" i="87"/>
  <c r="F856" i="87"/>
  <c r="F6426" i="87"/>
  <c r="F5438" i="87"/>
  <c r="F927" i="87"/>
  <c r="F684" i="87"/>
  <c r="F5815" i="87"/>
  <c r="F5297" i="87"/>
  <c r="F1472" i="87"/>
  <c r="F5826" i="87"/>
  <c r="F6222" i="87"/>
  <c r="F6293" i="87"/>
  <c r="F6167" i="87"/>
  <c r="F1179" i="87"/>
  <c r="F20" i="87"/>
  <c r="F2701" i="87"/>
  <c r="F4864" i="87"/>
  <c r="F1282" i="87"/>
  <c r="F7374" i="87"/>
  <c r="E7374" i="87" s="1"/>
  <c r="F6959" i="87"/>
  <c r="F7422" i="87"/>
  <c r="E7422" i="87" s="1"/>
  <c r="F6302" i="87"/>
  <c r="F656" i="87"/>
  <c r="F5701" i="87"/>
  <c r="F7724" i="87"/>
  <c r="E7724" i="87" s="1"/>
  <c r="F3260" i="87"/>
  <c r="F6000" i="87"/>
  <c r="F6612" i="87"/>
  <c r="E6612" i="87" s="1"/>
  <c r="F7567" i="87"/>
  <c r="E7567" i="87" s="1"/>
  <c r="F7010" i="87"/>
  <c r="E7010" i="87" s="1"/>
  <c r="F6487" i="87"/>
  <c r="F1188" i="87"/>
  <c r="F2899" i="87"/>
  <c r="F3527" i="87"/>
  <c r="F4741" i="87"/>
  <c r="F6033" i="87"/>
  <c r="F445" i="87"/>
  <c r="F7874" i="87"/>
  <c r="E7874" i="87" s="1"/>
  <c r="F6834" i="87"/>
  <c r="F4297" i="87"/>
  <c r="F6622" i="87"/>
  <c r="F7665" i="87"/>
  <c r="E7665" i="87" s="1"/>
  <c r="F960" i="87"/>
  <c r="F7353" i="87"/>
  <c r="E7353" i="87" s="1"/>
  <c r="F7444" i="87"/>
  <c r="E7444" i="87" s="1"/>
  <c r="F6930" i="87"/>
  <c r="F5468" i="87"/>
  <c r="F7853" i="87"/>
  <c r="E7853" i="87" s="1"/>
  <c r="F7355" i="87"/>
  <c r="E7355" i="87" s="1"/>
  <c r="F6791" i="87"/>
  <c r="F7402" i="87"/>
  <c r="E7402" i="87" s="1"/>
  <c r="F834" i="87"/>
  <c r="F70" i="87"/>
  <c r="E70" i="87" s="1"/>
  <c r="F7553" i="87"/>
  <c r="E7553" i="87" s="1"/>
  <c r="F1313" i="87"/>
  <c r="F5466" i="87"/>
  <c r="F7606" i="87"/>
  <c r="E7606" i="87" s="1"/>
  <c r="F6398" i="87"/>
  <c r="F7438" i="87"/>
  <c r="E7438" i="87" s="1"/>
  <c r="F151" i="87"/>
  <c r="F6970" i="87"/>
  <c r="E6970" i="87" s="1"/>
  <c r="F7628" i="87"/>
  <c r="E7628" i="87" s="1"/>
  <c r="F6339" i="87"/>
  <c r="F723" i="87"/>
  <c r="F6735" i="87"/>
  <c r="F4362" i="87"/>
  <c r="F5652" i="87"/>
  <c r="F3561" i="87"/>
  <c r="F6231" i="87"/>
  <c r="F1279" i="87"/>
  <c r="F4065" i="87"/>
  <c r="F5279" i="87"/>
  <c r="F6147" i="87"/>
  <c r="F6626" i="87"/>
  <c r="F5508" i="87"/>
  <c r="F5860" i="87"/>
  <c r="F7532" i="87"/>
  <c r="E7532" i="87" s="1"/>
  <c r="F2923" i="87"/>
  <c r="F7744" i="87"/>
  <c r="E7744" i="87" s="1"/>
  <c r="F6081" i="87"/>
  <c r="F7530" i="87"/>
  <c r="E7530" i="87" s="1"/>
  <c r="F6765" i="87"/>
  <c r="F5735" i="87"/>
  <c r="F7372" i="87"/>
  <c r="E7372" i="87" s="1"/>
  <c r="F7598" i="87"/>
  <c r="E7598" i="87" s="1"/>
  <c r="F5559" i="87"/>
  <c r="F6115" i="87"/>
  <c r="F668" i="87"/>
  <c r="F807" i="87"/>
  <c r="F7713" i="87"/>
  <c r="E7713" i="87" s="1"/>
  <c r="F6722" i="87"/>
  <c r="F7739" i="87"/>
  <c r="E7739" i="87" s="1"/>
  <c r="F2768" i="87"/>
  <c r="F6677" i="87"/>
  <c r="F2735" i="87"/>
  <c r="F6864" i="87"/>
  <c r="F6817" i="87"/>
  <c r="F7869" i="87"/>
  <c r="E7869" i="87" s="1"/>
  <c r="F7673" i="87"/>
  <c r="E7673" i="87" s="1"/>
  <c r="F2757" i="87"/>
  <c r="F6993" i="87"/>
  <c r="F1394" i="87"/>
  <c r="F5671" i="87"/>
  <c r="F6011" i="87"/>
  <c r="F5259" i="87"/>
  <c r="F5274" i="87"/>
  <c r="F6844" i="87"/>
  <c r="F3195" i="87"/>
  <c r="F4970" i="87"/>
  <c r="F5668" i="87"/>
  <c r="F7849" i="87"/>
  <c r="E7849" i="87" s="1"/>
  <c r="F4323" i="87"/>
  <c r="F6069" i="87"/>
  <c r="F7859" i="87"/>
  <c r="E7859" i="87" s="1"/>
  <c r="F7333" i="87"/>
  <c r="E7333" i="87" s="1"/>
  <c r="F7425" i="87"/>
  <c r="E7425" i="87" s="1"/>
  <c r="F6605" i="87"/>
  <c r="E6605" i="87" s="1"/>
  <c r="F6253" i="87"/>
  <c r="F5998" i="87"/>
  <c r="F6337" i="87"/>
  <c r="F7390" i="87"/>
  <c r="E7390" i="87" s="1"/>
  <c r="F6793" i="87"/>
  <c r="F5455" i="87"/>
  <c r="F5999" i="87"/>
  <c r="F4749" i="87"/>
  <c r="F5067" i="87"/>
  <c r="F6162" i="87"/>
  <c r="F850" i="87"/>
  <c r="F5008" i="87"/>
  <c r="F7599" i="87"/>
  <c r="E7599" i="87" s="1"/>
  <c r="F7034" i="87"/>
  <c r="F4171" i="87"/>
  <c r="F1254" i="87"/>
  <c r="F5275" i="87"/>
  <c r="F809" i="87"/>
  <c r="F4305" i="87"/>
  <c r="F3568" i="87"/>
  <c r="F6050" i="87"/>
  <c r="E6050" i="87" s="1"/>
  <c r="F6687" i="87"/>
  <c r="F7449" i="87"/>
  <c r="E7449" i="87" s="1"/>
  <c r="F5111" i="87"/>
  <c r="F4391" i="87"/>
  <c r="F4254" i="87"/>
  <c r="F1369" i="87"/>
  <c r="F4133" i="87"/>
  <c r="F6822" i="87"/>
  <c r="F1195" i="87"/>
  <c r="F6833" i="87"/>
  <c r="F2745" i="87"/>
  <c r="F6376" i="87"/>
  <c r="F6109" i="87"/>
  <c r="F1484" i="87"/>
  <c r="F6418" i="87"/>
  <c r="F6792" i="87"/>
  <c r="F5640" i="87"/>
  <c r="F6353" i="87"/>
  <c r="F7680" i="87"/>
  <c r="E7680" i="87" s="1"/>
  <c r="F4278" i="87"/>
  <c r="F6973" i="87"/>
  <c r="E6973" i="87" s="1"/>
  <c r="F6151" i="87"/>
  <c r="F6278" i="87"/>
  <c r="F4743" i="87"/>
  <c r="F6227" i="87"/>
  <c r="F6776" i="87"/>
  <c r="F1463" i="87"/>
  <c r="F4799" i="87"/>
  <c r="F5376" i="87"/>
  <c r="F5820" i="87"/>
  <c r="F7872" i="87"/>
  <c r="E7872" i="87" s="1"/>
  <c r="F1631" i="87"/>
  <c r="F7495" i="87"/>
  <c r="E7495" i="87" s="1"/>
  <c r="F751" i="87"/>
  <c r="F7420" i="87"/>
  <c r="E7420" i="87" s="1"/>
  <c r="F7025" i="87"/>
  <c r="F7720" i="87"/>
  <c r="E7720" i="87" s="1"/>
  <c r="F970" i="87"/>
  <c r="F1575" i="87"/>
  <c r="F3172" i="87"/>
  <c r="F1475" i="87"/>
  <c r="F743" i="87"/>
  <c r="F6937" i="87"/>
  <c r="F6609" i="87"/>
  <c r="E6609" i="87" s="1"/>
  <c r="F4891" i="87"/>
  <c r="F6757" i="87"/>
  <c r="F745" i="87"/>
  <c r="F3361" i="87"/>
  <c r="E3361" i="87" s="1"/>
  <c r="F6751" i="87"/>
  <c r="F2736" i="87"/>
  <c r="F6027" i="87"/>
  <c r="F4833" i="87"/>
  <c r="F6051" i="87"/>
  <c r="E6051" i="87" s="1"/>
  <c r="F6858" i="87"/>
  <c r="F5453" i="87"/>
  <c r="F6885" i="87"/>
  <c r="F7750" i="87"/>
  <c r="E7750" i="87" s="1"/>
  <c r="F6976" i="87"/>
  <c r="E6976" i="87" s="1"/>
  <c r="F5051" i="87"/>
  <c r="F5005" i="87"/>
  <c r="F2898" i="87"/>
  <c r="F6975" i="87"/>
  <c r="E6975" i="87" s="1"/>
  <c r="F6053" i="87"/>
  <c r="E6053" i="87" s="1"/>
  <c r="F3027" i="87"/>
  <c r="F6607" i="87"/>
  <c r="E6607" i="87" s="1"/>
  <c r="F1359" i="87"/>
  <c r="F3522" i="87"/>
  <c r="F7660" i="87"/>
  <c r="E7660" i="87" s="1"/>
  <c r="F7854" i="87"/>
  <c r="E7854" i="87" s="1"/>
  <c r="F7583" i="87"/>
  <c r="E7583" i="87" s="1"/>
  <c r="F22" i="87"/>
  <c r="F6749" i="87"/>
  <c r="F6760" i="87"/>
  <c r="F7337" i="87"/>
  <c r="E7337" i="87" s="1"/>
  <c r="F7670" i="87"/>
  <c r="E7670" i="87" s="1"/>
  <c r="F4863" i="87"/>
  <c r="F4826" i="87"/>
  <c r="F5301" i="87"/>
  <c r="F6263" i="87"/>
  <c r="F5563" i="87"/>
  <c r="F4968" i="87"/>
  <c r="F6094" i="87"/>
  <c r="F6574" i="87"/>
  <c r="E6574" i="87" s="1"/>
  <c r="F4256" i="87"/>
  <c r="F6113" i="87"/>
  <c r="F4738" i="87"/>
  <c r="F43" i="87"/>
  <c r="E43" i="87" s="1"/>
  <c r="F4325" i="87"/>
  <c r="F7645" i="87"/>
  <c r="E7645" i="87" s="1"/>
  <c r="F6361" i="87"/>
  <c r="F5224" i="87"/>
  <c r="F7600" i="87"/>
  <c r="E7600" i="87" s="1"/>
  <c r="F6016" i="87"/>
  <c r="F5068" i="87"/>
  <c r="F3366" i="87"/>
  <c r="E3366" i="87" s="1"/>
  <c r="F6857" i="87"/>
  <c r="F848" i="87"/>
  <c r="F7012" i="87"/>
  <c r="E7012" i="87" s="1"/>
  <c r="F7526" i="87"/>
  <c r="E7526" i="87" s="1"/>
  <c r="F7429" i="87"/>
  <c r="E7429" i="87" s="1"/>
  <c r="F5682" i="87"/>
  <c r="F6681" i="87"/>
  <c r="F698" i="87"/>
  <c r="F7230" i="87"/>
  <c r="E7230" i="87" s="1"/>
  <c r="F5298" i="87"/>
  <c r="F6236" i="87"/>
  <c r="F6795" i="87"/>
  <c r="F5289" i="87"/>
  <c r="F6229" i="87"/>
  <c r="F6880" i="87"/>
  <c r="F7373" i="87"/>
  <c r="E7373" i="87" s="1"/>
  <c r="F846" i="87"/>
  <c r="F1212" i="87"/>
  <c r="F798" i="87"/>
  <c r="F7347" i="87"/>
  <c r="E7347" i="87" s="1"/>
  <c r="F7722" i="87"/>
  <c r="E7722" i="87" s="1"/>
  <c r="F6593" i="87"/>
  <c r="F738" i="87"/>
  <c r="F5312" i="87"/>
  <c r="F4274" i="87"/>
  <c r="F5684" i="87"/>
  <c r="F3317" i="87"/>
  <c r="F6135" i="87"/>
  <c r="F4797" i="87"/>
  <c r="F3475" i="87"/>
  <c r="F5459" i="87"/>
  <c r="F6630" i="87"/>
  <c r="F6273" i="87"/>
  <c r="F772" i="87"/>
  <c r="F6029" i="87"/>
  <c r="F4143" i="87"/>
  <c r="F7581" i="87"/>
  <c r="E7581" i="87" s="1"/>
  <c r="F7868" i="87"/>
  <c r="E7868" i="87" s="1"/>
  <c r="F7603" i="87"/>
  <c r="E7603" i="87" s="1"/>
  <c r="F264" i="87"/>
  <c r="F6958" i="87"/>
  <c r="F6359" i="87"/>
  <c r="F4059" i="87"/>
  <c r="F5022" i="87"/>
  <c r="F7458" i="87"/>
  <c r="E7458" i="87" s="1"/>
  <c r="F5293" i="87"/>
  <c r="F6312" i="87"/>
  <c r="F6172" i="87"/>
  <c r="F6520" i="87"/>
  <c r="F1163" i="87"/>
  <c r="F2663" i="87"/>
  <c r="F6171" i="87"/>
  <c r="F7684" i="87"/>
  <c r="E7684" i="87" s="1"/>
  <c r="F7693" i="87"/>
  <c r="E7693" i="87" s="1"/>
  <c r="F6954" i="87"/>
  <c r="F1171" i="87"/>
  <c r="F3316" i="87"/>
  <c r="F2752" i="87"/>
  <c r="F149" i="87"/>
  <c r="F7464" i="87"/>
  <c r="E7464" i="87" s="1"/>
  <c r="F4354" i="87"/>
  <c r="F7455" i="87"/>
  <c r="E7455" i="87" s="1"/>
  <c r="F6748" i="87"/>
  <c r="F5168" i="87"/>
  <c r="F4739" i="87"/>
  <c r="F6280" i="87"/>
  <c r="F269" i="87"/>
  <c r="F55" i="87"/>
  <c r="F3526" i="87"/>
  <c r="F6132" i="87"/>
  <c r="F7533" i="87"/>
  <c r="E7533" i="87" s="1"/>
  <c r="F803" i="87"/>
  <c r="F5616" i="87"/>
  <c r="F7345" i="87"/>
  <c r="E7345" i="87" s="1"/>
  <c r="F6743" i="87"/>
  <c r="F6114" i="87"/>
  <c r="F6355" i="87"/>
  <c r="F7666" i="87"/>
  <c r="E7666" i="87" s="1"/>
  <c r="F6483" i="87"/>
  <c r="F7534" i="87"/>
  <c r="E7534" i="87" s="1"/>
  <c r="F6633" i="87"/>
  <c r="F5788" i="87"/>
  <c r="F6165" i="87"/>
  <c r="F895" i="87"/>
  <c r="F6739" i="87"/>
  <c r="F1353" i="87"/>
  <c r="F4019" i="87"/>
  <c r="F857" i="87"/>
  <c r="F4135" i="87"/>
  <c r="F6238" i="87"/>
  <c r="F7361" i="87"/>
  <c r="E7361" i="87" s="1"/>
  <c r="F7669" i="87"/>
  <c r="E7669" i="87" s="1"/>
  <c r="F6195" i="87"/>
  <c r="F7446" i="87"/>
  <c r="E7446" i="87" s="1"/>
  <c r="F732" i="87"/>
  <c r="F4265" i="87"/>
  <c r="F5942" i="87"/>
  <c r="F6670" i="87"/>
  <c r="F793" i="87"/>
  <c r="F7257" i="87"/>
  <c r="E7257" i="87" s="1"/>
  <c r="F7847" i="87"/>
  <c r="E7847" i="87" s="1"/>
  <c r="F6889" i="87"/>
  <c r="F6103" i="87"/>
  <c r="F6699" i="87"/>
  <c r="F4312" i="87"/>
  <c r="F6807" i="87"/>
  <c r="F6942" i="87"/>
  <c r="F6787" i="87"/>
  <c r="F5066" i="87"/>
  <c r="F6226" i="87"/>
  <c r="F672" i="87"/>
  <c r="F5191" i="87"/>
  <c r="F6144" i="87"/>
  <c r="F5699" i="87"/>
  <c r="F7376" i="87"/>
  <c r="E7376" i="87" s="1"/>
  <c r="F801" i="87"/>
  <c r="F5534" i="87"/>
  <c r="F7388" i="87"/>
  <c r="E7388" i="87" s="1"/>
  <c r="F4337" i="87"/>
  <c r="F5513" i="87"/>
  <c r="F4021" i="87"/>
  <c r="F2702" i="87"/>
  <c r="F6845" i="87"/>
  <c r="F7729" i="87"/>
  <c r="E7729" i="87" s="1"/>
  <c r="F6745" i="87"/>
  <c r="F6643" i="87"/>
  <c r="F6871" i="87"/>
  <c r="F3426" i="87"/>
  <c r="F7604" i="87"/>
  <c r="E7604" i="87" s="1"/>
  <c r="F3219" i="87"/>
  <c r="F7594" i="87"/>
  <c r="E7594" i="87" s="1"/>
  <c r="F6912" i="87"/>
  <c r="F6235" i="87"/>
  <c r="F7644" i="87"/>
  <c r="E7644" i="87" s="1"/>
  <c r="F912" i="87"/>
  <c r="F6221" i="87"/>
  <c r="F4300" i="87"/>
  <c r="F670" i="87"/>
  <c r="F7589" i="87"/>
  <c r="E7589" i="87" s="1"/>
  <c r="F7426" i="87"/>
  <c r="E7426" i="87" s="1"/>
  <c r="F1317" i="87"/>
  <c r="F5525" i="87"/>
  <c r="F5070" i="87"/>
  <c r="F6191" i="87"/>
  <c r="F7341" i="87"/>
  <c r="E7341" i="87" s="1"/>
  <c r="F2669" i="87"/>
  <c r="F1493" i="87"/>
  <c r="F5667" i="87"/>
  <c r="F843" i="87"/>
  <c r="F7508" i="87"/>
  <c r="E7508" i="87" s="1"/>
  <c r="F7370" i="87"/>
  <c r="E7370" i="87" s="1"/>
  <c r="F6022" i="87"/>
  <c r="F7715" i="87"/>
  <c r="E7715" i="87" s="1"/>
  <c r="F7028" i="87"/>
  <c r="F3321" i="87"/>
  <c r="F726" i="87"/>
  <c r="F4888" i="87"/>
  <c r="F83" i="87"/>
  <c r="E83" i="87" s="1"/>
  <c r="F6289" i="87"/>
  <c r="F3310" i="87"/>
  <c r="F3180" i="87"/>
  <c r="F1209" i="87"/>
  <c r="F564" i="87"/>
  <c r="F777" i="87"/>
  <c r="F7734" i="87"/>
  <c r="E7734" i="87" s="1"/>
  <c r="F6684" i="87"/>
  <c r="F3524" i="87"/>
  <c r="F5277" i="87"/>
  <c r="F3665" i="87"/>
  <c r="F7329" i="87"/>
  <c r="E7329" i="87" s="1"/>
  <c r="F720" i="87"/>
  <c r="F6923" i="87"/>
  <c r="F972" i="87"/>
  <c r="F924" i="87"/>
  <c r="F7866" i="87"/>
  <c r="E7866" i="87" s="1"/>
  <c r="F1360" i="87"/>
  <c r="F674" i="87"/>
  <c r="F7716" i="87"/>
  <c r="E7716" i="87" s="1"/>
  <c r="F7430" i="87"/>
  <c r="E7430" i="87" s="1"/>
  <c r="F691" i="87"/>
  <c r="F7496" i="87"/>
  <c r="E7496" i="87" s="1"/>
  <c r="F6956" i="87"/>
  <c r="F2713" i="87"/>
  <c r="F5670" i="87"/>
  <c r="F5303" i="87"/>
  <c r="F6823" i="87"/>
  <c r="F3004" i="87"/>
  <c r="F5851" i="87"/>
  <c r="F6690" i="87"/>
  <c r="F708" i="87"/>
  <c r="F735" i="87"/>
  <c r="F6128" i="87"/>
  <c r="F6641" i="87"/>
  <c r="F6674" i="87"/>
  <c r="F6863" i="87"/>
  <c r="F7656" i="87"/>
  <c r="E7656" i="87" s="1"/>
  <c r="F6924" i="87"/>
  <c r="F36" i="87"/>
  <c r="E36" i="87" s="1"/>
  <c r="F1301" i="87"/>
  <c r="F4159" i="87"/>
  <c r="F667" i="87"/>
  <c r="F7579" i="87"/>
  <c r="E7579" i="87" s="1"/>
  <c r="F861" i="87"/>
  <c r="F1356" i="87"/>
  <c r="F2896" i="87"/>
  <c r="F7484" i="87"/>
  <c r="E7484" i="87" s="1"/>
  <c r="F6100" i="87"/>
  <c r="F68" i="87"/>
  <c r="E68" i="87" s="1"/>
  <c r="F7856" i="87"/>
  <c r="E7856" i="87" s="1"/>
  <c r="F992" i="87"/>
  <c r="F6887" i="87"/>
  <c r="F3001" i="87"/>
  <c r="F6179" i="87"/>
  <c r="F155" i="87"/>
  <c r="F6747" i="87"/>
  <c r="F952" i="87"/>
  <c r="F6827" i="87"/>
  <c r="F6379" i="87"/>
  <c r="F4286" i="87"/>
  <c r="F7575" i="87"/>
  <c r="E7575" i="87" s="1"/>
  <c r="F7360" i="87"/>
  <c r="E7360" i="87" s="1"/>
  <c r="F6781" i="87"/>
  <c r="F6752" i="87"/>
  <c r="F4257" i="87"/>
  <c r="F6112" i="87"/>
  <c r="F7586" i="87"/>
  <c r="E7586" i="87" s="1"/>
  <c r="F6412" i="87"/>
  <c r="F700" i="87"/>
  <c r="F741" i="87"/>
  <c r="F6750" i="87"/>
  <c r="F5528" i="87"/>
  <c r="F4272" i="87"/>
  <c r="F7708" i="87"/>
  <c r="E7708" i="87" s="1"/>
  <c r="F4365" i="87"/>
  <c r="F6297" i="87"/>
  <c r="F5042" i="87"/>
  <c r="F4892" i="87"/>
  <c r="F6713" i="87"/>
  <c r="F734" i="87"/>
  <c r="F1184" i="87"/>
  <c r="F5256" i="87"/>
  <c r="F6037" i="87"/>
  <c r="F5009" i="87"/>
  <c r="F5535" i="87"/>
  <c r="F6313" i="87"/>
  <c r="F6008" i="87"/>
  <c r="F7562" i="87"/>
  <c r="E7562" i="87" s="1"/>
  <c r="F7602" i="87"/>
  <c r="E7602" i="87" s="1"/>
  <c r="F6800" i="87"/>
  <c r="F7470" i="87"/>
  <c r="E7470" i="87" s="1"/>
  <c r="F4320" i="87"/>
  <c r="F6071" i="87"/>
  <c r="F132" i="87"/>
  <c r="E132" i="87" s="1"/>
  <c r="F4313" i="87"/>
  <c r="F7442" i="87"/>
  <c r="E7442" i="87" s="1"/>
  <c r="F5797" i="87"/>
  <c r="F7623" i="87"/>
  <c r="E7623" i="87" s="1"/>
  <c r="F6347" i="87"/>
  <c r="F5472" i="87"/>
  <c r="F6754" i="87"/>
  <c r="F5529" i="87"/>
  <c r="F683" i="87"/>
  <c r="F6046" i="87"/>
  <c r="E6046" i="87" s="1"/>
  <c r="F4322" i="87"/>
  <c r="F737" i="87"/>
  <c r="F6073" i="87"/>
  <c r="F4890" i="87"/>
  <c r="F7537" i="87"/>
  <c r="E7537" i="87" s="1"/>
  <c r="F7349" i="87"/>
  <c r="E7349" i="87" s="1"/>
  <c r="F714" i="87"/>
  <c r="F906" i="87"/>
  <c r="F6290" i="87"/>
  <c r="F836" i="87"/>
  <c r="F4361" i="87"/>
  <c r="F6176" i="87"/>
  <c r="F5816" i="87"/>
  <c r="F7401" i="87"/>
  <c r="E7401" i="87" s="1"/>
  <c r="F5019" i="87"/>
  <c r="F7488" i="87"/>
  <c r="E7488" i="87" s="1"/>
  <c r="F1165" i="87"/>
  <c r="F3474" i="87"/>
  <c r="F3478" i="87"/>
  <c r="F5245" i="87"/>
  <c r="F4161" i="87"/>
  <c r="F37" i="87"/>
  <c r="E37" i="87" s="1"/>
  <c r="F7591" i="87"/>
  <c r="E7591" i="87" s="1"/>
  <c r="F7433" i="87"/>
  <c r="E7433" i="87" s="1"/>
  <c r="F2941" i="87"/>
  <c r="F6882" i="87"/>
  <c r="F7434" i="87"/>
  <c r="E7434" i="87" s="1"/>
  <c r="F7498" i="87"/>
  <c r="E7498" i="87" s="1"/>
  <c r="F6876" i="87"/>
  <c r="F376" i="87"/>
  <c r="F6261" i="87"/>
  <c r="F881" i="87"/>
  <c r="F6702" i="87"/>
  <c r="F4740" i="87"/>
  <c r="F4757" i="87"/>
  <c r="F6952" i="87"/>
  <c r="F840" i="87"/>
  <c r="F4062" i="87"/>
  <c r="F7368" i="87"/>
  <c r="E7368" i="87" s="1"/>
  <c r="F1370" i="87"/>
  <c r="F6035" i="87"/>
  <c r="F1364" i="87"/>
  <c r="F5119" i="87"/>
  <c r="F695" i="87"/>
  <c r="F950" i="87"/>
  <c r="F7549" i="87"/>
  <c r="E7549" i="87" s="1"/>
  <c r="F663" i="87"/>
  <c r="F756" i="87"/>
  <c r="F7328" i="87"/>
  <c r="E7328" i="87" s="1"/>
  <c r="F5985" i="87"/>
  <c r="F6726" i="87"/>
  <c r="F4029" i="87"/>
  <c r="F6023" i="87"/>
  <c r="F3178" i="87"/>
  <c r="F7035" i="87"/>
  <c r="F6031" i="87"/>
  <c r="F7654" i="87"/>
  <c r="E7654" i="87" s="1"/>
  <c r="F5305" i="87"/>
  <c r="F6732" i="87"/>
  <c r="F969" i="87"/>
  <c r="F7027" i="87"/>
  <c r="F7381" i="87"/>
  <c r="E7381" i="87" s="1"/>
  <c r="F6052" i="87"/>
  <c r="E6052" i="87" s="1"/>
  <c r="F6177" i="87"/>
  <c r="F6089" i="87"/>
  <c r="F6804" i="87"/>
  <c r="F5071" i="87"/>
  <c r="F7663" i="87"/>
  <c r="E7663" i="87" s="1"/>
  <c r="F731" i="87"/>
  <c r="F649" i="87"/>
  <c r="F865" i="87"/>
  <c r="F7710" i="87"/>
  <c r="E7710" i="87" s="1"/>
  <c r="F6848" i="87"/>
  <c r="F6766" i="87"/>
  <c r="F7418" i="87"/>
  <c r="E7418" i="87" s="1"/>
  <c r="F7545" i="87"/>
  <c r="E7545" i="87" s="1"/>
  <c r="F6080" i="87"/>
  <c r="F6002" i="87"/>
  <c r="F854" i="87"/>
  <c r="F4755" i="87"/>
  <c r="F686" i="87"/>
  <c r="F4145" i="87"/>
  <c r="F3597" i="87"/>
  <c r="F6777" i="87"/>
  <c r="F6181" i="87"/>
  <c r="F1260" i="87"/>
  <c r="F5276" i="87"/>
  <c r="F6786" i="87"/>
  <c r="F6672" i="87"/>
  <c r="F6323" i="87"/>
  <c r="F898" i="87"/>
  <c r="F6676" i="87"/>
  <c r="F7632" i="87"/>
  <c r="E7632" i="87" s="1"/>
  <c r="F6829" i="87"/>
  <c r="F4809" i="87"/>
  <c r="F159" i="87"/>
  <c r="F7367" i="87"/>
  <c r="E7367" i="87" s="1"/>
  <c r="F6675" i="87"/>
  <c r="F7611" i="87"/>
  <c r="E7611" i="87" s="1"/>
  <c r="F6224" i="87"/>
  <c r="F1350" i="87"/>
  <c r="F6086" i="87"/>
  <c r="F650" i="87"/>
  <c r="F5937" i="87"/>
  <c r="F2895" i="87"/>
  <c r="F5115" i="87"/>
  <c r="F7410" i="87"/>
  <c r="E7410" i="87" s="1"/>
  <c r="F6117" i="87"/>
  <c r="F7712" i="87"/>
  <c r="E7712" i="87" s="1"/>
  <c r="F7555" i="87"/>
  <c r="E7555" i="87" s="1"/>
  <c r="F975" i="87"/>
  <c r="F6462" i="87"/>
  <c r="F5709" i="87"/>
  <c r="F692" i="87"/>
  <c r="F6604" i="87"/>
  <c r="E6604" i="87" s="1"/>
  <c r="F6961" i="87"/>
  <c r="F3533" i="87"/>
  <c r="F2938" i="87"/>
  <c r="F7001" i="87"/>
  <c r="F4326" i="87"/>
  <c r="F6032" i="87"/>
  <c r="F2902" i="87"/>
  <c r="F4314" i="87"/>
  <c r="F5548" i="87"/>
  <c r="F916" i="87"/>
  <c r="F5687" i="87"/>
  <c r="F4324" i="87"/>
  <c r="F5933" i="87"/>
  <c r="F7427" i="87"/>
  <c r="E7427" i="87" s="1"/>
  <c r="F7718" i="87"/>
  <c r="E7718" i="87" s="1"/>
  <c r="F1197" i="87"/>
  <c r="F1256" i="87"/>
  <c r="F830" i="87"/>
  <c r="F6866" i="87"/>
  <c r="F6119" i="87"/>
  <c r="F4808" i="87"/>
  <c r="F5464" i="87"/>
  <c r="F5429" i="87"/>
  <c r="F7509" i="87"/>
  <c r="E7509" i="87" s="1"/>
  <c r="F7340" i="87"/>
  <c r="E7340" i="87" s="1"/>
  <c r="F1189" i="87"/>
  <c r="F3203" i="87"/>
  <c r="F6233" i="87"/>
  <c r="F6709" i="87"/>
  <c r="F4353" i="87"/>
  <c r="F1381" i="87"/>
  <c r="F6878" i="87"/>
  <c r="F6104" i="87"/>
  <c r="F6068" i="87"/>
  <c r="F3571" i="87"/>
  <c r="F6519" i="87"/>
  <c r="F4018" i="87"/>
  <c r="F57" i="87"/>
  <c r="E57" i="87" s="1"/>
  <c r="F6892" i="87"/>
  <c r="F839" i="87"/>
  <c r="F6401" i="87"/>
  <c r="F4174" i="87"/>
  <c r="F5641" i="87"/>
  <c r="F7619" i="87"/>
  <c r="E7619" i="87" s="1"/>
  <c r="F7031" i="87"/>
  <c r="F7362" i="87"/>
  <c r="E7362" i="87" s="1"/>
  <c r="F7018" i="87"/>
  <c r="F816" i="87"/>
  <c r="F661" i="87"/>
  <c r="F7415" i="87"/>
  <c r="E7415" i="87" s="1"/>
  <c r="F5608" i="87"/>
  <c r="F4266" i="87"/>
  <c r="F7529" i="87"/>
  <c r="E7529" i="87" s="1"/>
  <c r="F905" i="87"/>
  <c r="F6078" i="87"/>
  <c r="F6837" i="87"/>
  <c r="F6853" i="87"/>
  <c r="F6384" i="87"/>
  <c r="F6338" i="87"/>
  <c r="F5174" i="87"/>
  <c r="F26" i="87"/>
  <c r="F6257" i="87"/>
  <c r="F904" i="87"/>
  <c r="F7707" i="87"/>
  <c r="E7707" i="87" s="1"/>
  <c r="F7592" i="87"/>
  <c r="E7592" i="87" s="1"/>
  <c r="F669" i="87"/>
  <c r="F6768" i="87"/>
  <c r="F6944" i="87"/>
  <c r="F6030" i="87"/>
  <c r="F4276" i="87"/>
  <c r="F6985" i="87"/>
  <c r="F6087" i="87"/>
  <c r="F6744" i="87"/>
  <c r="F7524" i="87"/>
  <c r="E7524" i="87" s="1"/>
  <c r="F6820" i="87"/>
  <c r="F6673" i="87"/>
  <c r="F3596" i="87"/>
  <c r="F7344" i="87"/>
  <c r="E7344" i="87" s="1"/>
  <c r="F6326" i="87"/>
  <c r="F897" i="87"/>
  <c r="F6895" i="87"/>
  <c r="F14" i="87"/>
  <c r="F5058" i="87"/>
  <c r="F932" i="87"/>
  <c r="F2764" i="87"/>
  <c r="F7861" i="87"/>
  <c r="E7861" i="87" s="1"/>
  <c r="F6259" i="87"/>
  <c r="F7462" i="87"/>
  <c r="E7462" i="87" s="1"/>
  <c r="F7560" i="87"/>
  <c r="E7560" i="87" s="1"/>
  <c r="F7613" i="87"/>
  <c r="E7613" i="87" s="1"/>
  <c r="F676" i="87"/>
  <c r="F990" i="87"/>
  <c r="F6007" i="87"/>
  <c r="F6327" i="87"/>
  <c r="F6381" i="87"/>
  <c r="F5183" i="87"/>
  <c r="F5675" i="87"/>
  <c r="F5679" i="87"/>
  <c r="F6140" i="87"/>
  <c r="F4258" i="87"/>
  <c r="F3114" i="87"/>
  <c r="F6763" i="87"/>
  <c r="F1251" i="87"/>
  <c r="F2944" i="87"/>
  <c r="E55" i="87"/>
  <c r="B26" i="87"/>
  <c r="B22" i="87"/>
  <c r="B20" i="87"/>
  <c r="E20" i="87" s="1"/>
  <c r="B19" i="87"/>
  <c r="B14" i="87"/>
  <c r="E14" i="87" s="1"/>
  <c r="E19" i="87" l="1"/>
  <c r="E22" i="87"/>
  <c r="E26" i="87"/>
  <c r="C34" i="30"/>
  <c r="F664" i="87" a="1"/>
  <c r="F664" i="87" l="1"/>
  <c r="C35" i="30"/>
  <c r="C83" i="14"/>
  <c r="C91" i="73"/>
  <c r="F7045" i="87" a="1"/>
  <c r="F7307" i="87" a="1"/>
  <c r="F5046" i="87" a="1"/>
  <c r="F7045" i="87" l="1"/>
  <c r="B7045" i="87"/>
  <c r="C7045" i="87" s="1"/>
  <c r="F5046" i="87"/>
  <c r="C84" i="14"/>
  <c r="F7307" i="87"/>
  <c r="B7307" i="87"/>
  <c r="C7307" i="87" s="1"/>
  <c r="K91" i="73"/>
  <c r="J91" i="73"/>
  <c r="I91" i="73"/>
  <c r="H91" i="73"/>
  <c r="G91" i="73"/>
  <c r="F91" i="73"/>
  <c r="E91" i="73"/>
  <c r="D91" i="73"/>
  <c r="C85" i="73"/>
  <c r="F7167" i="87" a="1"/>
  <c r="F7088" i="87" a="1"/>
  <c r="F7040" i="87" a="1"/>
  <c r="F7178" i="87" a="1"/>
  <c r="F7303" i="87" a="1"/>
  <c r="F7197" i="87" a="1"/>
  <c r="F7149" i="87" a="1"/>
  <c r="F7127" i="87" a="1"/>
  <c r="F7106" i="87" a="1"/>
  <c r="F7067" i="87" a="1"/>
  <c r="F7040" i="87" l="1"/>
  <c r="E7040" i="87" s="1"/>
  <c r="B7040" i="87"/>
  <c r="F7197" i="87"/>
  <c r="B7197" i="87"/>
  <c r="F7178" i="87"/>
  <c r="B7178" i="87"/>
  <c r="C7178" i="87" s="1"/>
  <c r="F7167" i="87"/>
  <c r="B7167" i="87"/>
  <c r="C7167" i="87" s="1"/>
  <c r="F7149" i="87"/>
  <c r="B7149" i="87"/>
  <c r="C7149" i="87" s="1"/>
  <c r="F7127" i="87"/>
  <c r="B7127" i="87"/>
  <c r="C7127" i="87" s="1"/>
  <c r="F7106" i="87"/>
  <c r="B7106" i="87"/>
  <c r="F7088" i="87"/>
  <c r="B7088" i="87"/>
  <c r="C7088" i="87" s="1"/>
  <c r="F7067" i="87"/>
  <c r="B7067" i="87"/>
  <c r="C7067" i="87" s="1"/>
  <c r="E7045" i="87"/>
  <c r="F7303" i="87"/>
  <c r="B7303" i="87"/>
  <c r="C7303" i="87" s="1"/>
  <c r="E7307" i="87"/>
  <c r="C7040" i="87"/>
  <c r="H35" i="30"/>
  <c r="H34" i="30"/>
  <c r="J35" i="30"/>
  <c r="I35" i="30"/>
  <c r="G35" i="30"/>
  <c r="F35" i="30"/>
  <c r="E35" i="30"/>
  <c r="D35" i="30"/>
  <c r="F7312" i="87" a="1"/>
  <c r="F7842" i="87" a="1"/>
  <c r="F7313" i="87" a="1"/>
  <c r="F7308" i="87" a="1"/>
  <c r="F954" i="87" a="1"/>
  <c r="F7311" i="87" a="1"/>
  <c r="F7310" i="87" a="1"/>
  <c r="F7309" i="87" a="1"/>
  <c r="E7167" i="87" l="1"/>
  <c r="E7149" i="87"/>
  <c r="E7106" i="87"/>
  <c r="E7197" i="87"/>
  <c r="C7197" i="87"/>
  <c r="E7178" i="87"/>
  <c r="E7127" i="87"/>
  <c r="C7106" i="87"/>
  <c r="E7088" i="87"/>
  <c r="E7067" i="87"/>
  <c r="E7303" i="87"/>
  <c r="F7308" i="87"/>
  <c r="F954" i="87"/>
  <c r="F7310" i="87"/>
  <c r="F7313" i="87"/>
  <c r="F7309" i="87"/>
  <c r="F7311" i="87"/>
  <c r="F7842" i="87"/>
  <c r="F7312" i="87"/>
  <c r="B7308" i="87"/>
  <c r="C7308" i="87" s="1"/>
  <c r="B7310" i="87"/>
  <c r="C7310" i="87" s="1"/>
  <c r="B7313" i="87"/>
  <c r="C7313" i="87" s="1"/>
  <c r="B7309" i="87"/>
  <c r="C7309" i="87" s="1"/>
  <c r="B7311" i="87"/>
  <c r="C7311" i="87" s="1"/>
  <c r="B7842" i="87"/>
  <c r="C7842" i="87" s="1"/>
  <c r="B7312" i="87"/>
  <c r="C7312" i="87" s="1"/>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548" i="87" a="1"/>
  <c r="F7755" i="87" a="1"/>
  <c r="F3619" i="87" a="1"/>
  <c r="F3615" i="87" a="1"/>
  <c r="F7799" i="87" a="1"/>
  <c r="F3584" i="87" a="1"/>
  <c r="F7411" i="87" a="1"/>
  <c r="F7764" i="87" a="1"/>
  <c r="F7815" i="87" a="1"/>
  <c r="F7791" i="87" a="1"/>
  <c r="F7836" i="87" a="1"/>
  <c r="F7631" i="87" a="1"/>
  <c r="F7795" i="87" a="1"/>
  <c r="F7765" i="87" a="1"/>
  <c r="F7807" i="87" a="1"/>
  <c r="F7824" i="87" a="1"/>
  <c r="F7816" i="87" a="1"/>
  <c r="F7776" i="87" a="1"/>
  <c r="F7768" i="87" a="1"/>
  <c r="F7832" i="87" a="1"/>
  <c r="F7363" i="87" a="1"/>
  <c r="F7398" i="87" a="1"/>
  <c r="F7011" i="87" a="1"/>
  <c r="F7802" i="87" a="1"/>
  <c r="F7504" i="87" a="1"/>
  <c r="F7794" i="87" a="1"/>
  <c r="F7447" i="87" a="1"/>
  <c r="F7688" i="87" a="1"/>
  <c r="F7761" i="87" a="1"/>
  <c r="F6567" i="87" a="1"/>
  <c r="F7701" i="87" a="1"/>
  <c r="F3607" i="87" a="1"/>
  <c r="F6527" i="87" a="1"/>
  <c r="F7780" i="87" a="1"/>
  <c r="F7541" i="87" a="1"/>
  <c r="F6564" i="87" a="1"/>
  <c r="F7625" i="87" a="1"/>
  <c r="F7810" i="87" a="1"/>
  <c r="F7825" i="87" a="1"/>
  <c r="F3613" i="87" a="1"/>
  <c r="F3563" i="87" a="1"/>
  <c r="F7394" i="87" a="1"/>
  <c r="F7306" i="87" a="1"/>
  <c r="F7647" i="87" a="1"/>
  <c r="F7460" i="87" a="1"/>
  <c r="F7350" i="87" a="1"/>
  <c r="F7678" i="87" a="1"/>
  <c r="F6916" i="87" a="1"/>
  <c r="F7789" i="87" a="1"/>
  <c r="F7339" i="87" a="1"/>
  <c r="F7017" i="87" a="1"/>
  <c r="F7013" i="87" a="1"/>
  <c r="F6587" i="87" a="1"/>
  <c r="F7762" i="87" a="1"/>
  <c r="F7801" i="87" a="1"/>
  <c r="F7821" i="87" a="1"/>
  <c r="F7766" i="87" a="1"/>
  <c r="F7387" i="87" a="1"/>
  <c r="F7618" i="87" a="1"/>
  <c r="F7809" i="87" a="1"/>
  <c r="F7822" i="87" a="1"/>
  <c r="F6569" i="87" a="1"/>
  <c r="F7806" i="87" a="1"/>
  <c r="F7019" i="87" a="1"/>
  <c r="F7804" i="87" a="1"/>
  <c r="F7466" i="87" a="1"/>
  <c r="F7474" i="87" a="1"/>
  <c r="F7769" i="87" a="1"/>
  <c r="F7557" i="87" a="1"/>
  <c r="F7736" i="87" a="1"/>
  <c r="F7828" i="87" a="1"/>
  <c r="F7834" i="87" a="1"/>
  <c r="F3617" i="87" a="1"/>
  <c r="F7775" i="87" a="1"/>
  <c r="F6269" i="87" a="1"/>
  <c r="F6570" i="87" a="1"/>
  <c r="F7812" i="87" a="1"/>
  <c r="F7612" i="87" a="1"/>
  <c r="F7730" i="87" a="1"/>
  <c r="F6594" i="87" a="1"/>
  <c r="F7763" i="87" a="1"/>
  <c r="F7749" i="87" a="1"/>
  <c r="F7476" i="87" a="1"/>
  <c r="F7217" i="87" a="1"/>
  <c r="F7784" i="87" a="1"/>
  <c r="F3612" i="87" a="1"/>
  <c r="F7790" i="87" a="1"/>
  <c r="F7759" i="87" a="1"/>
  <c r="F7831" i="87" a="1"/>
  <c r="F7767" i="87" a="1"/>
  <c r="F7695" i="87" a="1"/>
  <c r="F7823" i="87" a="1"/>
  <c r="F7786" i="87" a="1"/>
  <c r="F7500" i="87" a="1"/>
  <c r="F7443" i="87" a="1"/>
  <c r="F7785" i="87" a="1"/>
  <c r="F7754" i="87" a="1"/>
  <c r="F7770" i="87" a="1"/>
  <c r="F7803" i="87" a="1"/>
  <c r="F7771" i="87" a="1"/>
  <c r="F7829" i="87" a="1"/>
  <c r="F7808" i="87" a="1"/>
  <c r="F7797" i="87" a="1"/>
  <c r="F7817" i="87" a="1"/>
  <c r="F896" i="87" a="1"/>
  <c r="F7369" i="87" a="1"/>
  <c r="F7510" i="87" a="1"/>
  <c r="F7682" i="87" a="1"/>
  <c r="F7608" i="87" a="1"/>
  <c r="F7570" i="87" a="1"/>
  <c r="F7814" i="87" a="1"/>
  <c r="F6565" i="87" a="1"/>
  <c r="F7787" i="87" a="1"/>
  <c r="F6665" i="87" a="1"/>
  <c r="F7820" i="87" a="1"/>
  <c r="F6270" i="87" a="1"/>
  <c r="F7800" i="87" a="1"/>
  <c r="F7783" i="87" a="1"/>
  <c r="F7772" i="87" a="1"/>
  <c r="F7818" i="87" a="1"/>
  <c r="F7773" i="87" a="1"/>
  <c r="F7796" i="87" a="1"/>
  <c r="F7779" i="87" a="1"/>
  <c r="F7436" i="87" a="1"/>
  <c r="F6668" i="87" a="1"/>
  <c r="F3598" i="87" a="1"/>
  <c r="F7726" i="87" a="1"/>
  <c r="F7753" i="87" a="1"/>
  <c r="F6568" i="87" a="1"/>
  <c r="F3577" i="87" a="1"/>
  <c r="F7493" i="87" a="1"/>
  <c r="F7356" i="87" a="1"/>
  <c r="F7517" i="87" a="1"/>
  <c r="F7671" i="87" a="1"/>
  <c r="F7778" i="87" a="1"/>
  <c r="F780" i="87" a="1"/>
  <c r="F722" i="87" a="1"/>
  <c r="F7793" i="87" a="1"/>
  <c r="F7826" i="87" a="1"/>
  <c r="F7551" i="87" a="1"/>
  <c r="F7564" i="87" a="1"/>
  <c r="F7417" i="87" a="1"/>
  <c r="F7777" i="87" a="1"/>
  <c r="F7757" i="87" a="1"/>
  <c r="F7601" i="87" a="1"/>
  <c r="F6491" i="87" a="1"/>
  <c r="F158" i="87" a="1"/>
  <c r="F7760" i="87" a="1"/>
  <c r="F7719" i="87" a="1"/>
  <c r="F6566" i="87" a="1"/>
  <c r="F7840" i="87" a="1"/>
  <c r="F7782" i="87" a="1"/>
  <c r="F7404" i="87" a="1"/>
  <c r="F7523" i="87" a="1"/>
  <c r="F7453" i="87" a="1"/>
  <c r="F838" i="87" a="1"/>
  <c r="F7346" i="87" a="1"/>
  <c r="F7830" i="87" a="1"/>
  <c r="F7758" i="87" a="1"/>
  <c r="F7014" i="87" a="1"/>
  <c r="F3570" i="87" a="1"/>
  <c r="F7833" i="87" a="1"/>
  <c r="F7655" i="87" a="1"/>
  <c r="F7774" i="87" a="1"/>
  <c r="F7756" i="87" a="1"/>
  <c r="F3591" i="87" a="1"/>
  <c r="F7743" i="87" a="1"/>
  <c r="F7217" i="87" l="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E7822" i="87" s="1"/>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F7695" i="87"/>
  <c r="F7806" i="87"/>
  <c r="F7808" i="87"/>
  <c r="F7810" i="87"/>
  <c r="E7810" i="87" s="1"/>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C7768" i="87" s="1"/>
  <c r="B7770" i="87"/>
  <c r="C7770" i="87" s="1"/>
  <c r="B7772" i="87"/>
  <c r="B7774" i="87"/>
  <c r="C7774" i="87" s="1"/>
  <c r="B7776" i="87"/>
  <c r="C7776" i="87" s="1"/>
  <c r="B7778" i="87"/>
  <c r="C7778" i="87" s="1"/>
  <c r="B7780" i="87"/>
  <c r="C7780" i="87" s="1"/>
  <c r="B7387" i="87"/>
  <c r="C7387" i="87" s="1"/>
  <c r="B7493" i="87"/>
  <c r="C7493" i="87" s="1"/>
  <c r="B7719" i="87"/>
  <c r="C7719" i="87" s="1"/>
  <c r="B7783" i="87"/>
  <c r="B7785" i="87"/>
  <c r="C7785" i="87" s="1"/>
  <c r="B7394" i="87"/>
  <c r="C7394" i="87" s="1"/>
  <c r="B7500" i="87"/>
  <c r="C7500" i="87" s="1"/>
  <c r="B7608" i="87"/>
  <c r="C7608" i="87" s="1"/>
  <c r="B7726" i="87"/>
  <c r="C7726" i="87" s="1"/>
  <c r="B7790" i="87"/>
  <c r="C7790" i="87" s="1"/>
  <c r="B7350" i="87"/>
  <c r="C7350" i="87" s="1"/>
  <c r="B7447" i="87"/>
  <c r="B7551" i="87"/>
  <c r="C7551" i="87" s="1"/>
  <c r="B7682" i="87"/>
  <c r="C7682" i="87" s="1"/>
  <c r="B7793" i="87"/>
  <c r="C7793" i="87" s="1"/>
  <c r="B6565" i="87"/>
  <c r="B6567" i="87"/>
  <c r="B6569" i="87"/>
  <c r="B7840" i="87"/>
  <c r="C7840" i="87" s="1"/>
  <c r="B7404" i="87"/>
  <c r="B7510" i="87"/>
  <c r="C7510" i="87" s="1"/>
  <c r="B7618" i="87"/>
  <c r="C7618" i="87" s="1"/>
  <c r="B7736" i="87"/>
  <c r="C7736" i="87" s="1"/>
  <c r="B7800" i="87"/>
  <c r="C7800" i="87" s="1"/>
  <c r="B7802" i="87"/>
  <c r="C7802" i="87" s="1"/>
  <c r="B7411" i="87"/>
  <c r="C7411" i="87" s="1"/>
  <c r="B7517" i="87"/>
  <c r="C7517" i="87" s="1"/>
  <c r="B7625" i="87"/>
  <c r="B7743" i="87"/>
  <c r="C7743" i="87" s="1"/>
  <c r="B7807" i="87"/>
  <c r="C7807" i="87" s="1"/>
  <c r="B7809" i="87"/>
  <c r="C7809" i="87" s="1"/>
  <c r="B7369" i="87"/>
  <c r="C7369" i="87" s="1"/>
  <c r="B7466" i="87"/>
  <c r="C7466" i="87" s="1"/>
  <c r="B7570" i="87"/>
  <c r="C7570" i="87" s="1"/>
  <c r="B7701" i="87"/>
  <c r="C7701" i="87" s="1"/>
  <c r="B7011" i="87"/>
  <c r="B7815" i="87"/>
  <c r="C7815" i="87" s="1"/>
  <c r="B7817" i="87"/>
  <c r="C7817" i="87" s="1"/>
  <c r="B7820" i="87"/>
  <c r="C7820" i="87" s="1"/>
  <c r="B7822" i="87"/>
  <c r="C7822" i="87" s="1"/>
  <c r="B7824" i="87"/>
  <c r="C7824" i="87" s="1"/>
  <c r="B7828" i="87"/>
  <c r="C7828" i="87" s="1"/>
  <c r="B7830" i="87"/>
  <c r="C7830" i="87" s="1"/>
  <c r="B7832" i="87"/>
  <c r="B7655" i="87"/>
  <c r="D438" i="30"/>
  <c r="B7755" i="87"/>
  <c r="C7755" i="87" s="1"/>
  <c r="B7757" i="87"/>
  <c r="C7757" i="87" s="1"/>
  <c r="B7759" i="87"/>
  <c r="C7759" i="87" s="1"/>
  <c r="B7761" i="87"/>
  <c r="C7761" i="87" s="1"/>
  <c r="B7763" i="87"/>
  <c r="C7763" i="87" s="1"/>
  <c r="B7765" i="87"/>
  <c r="B7767" i="87"/>
  <c r="B7769" i="87"/>
  <c r="C7769" i="87" s="1"/>
  <c r="B7771" i="87"/>
  <c r="C7771" i="87" s="1"/>
  <c r="B7773" i="87"/>
  <c r="C7773" i="87" s="1"/>
  <c r="B7775" i="87"/>
  <c r="C7775" i="87" s="1"/>
  <c r="B7777" i="87"/>
  <c r="C7777" i="87" s="1"/>
  <c r="B7779" i="87"/>
  <c r="C7779" i="87" s="1"/>
  <c r="B7339" i="87"/>
  <c r="B7541" i="87"/>
  <c r="B7671" i="87"/>
  <c r="C7671" i="87" s="1"/>
  <c r="B7782" i="87"/>
  <c r="C7782" i="87" s="1"/>
  <c r="B7784" i="87"/>
  <c r="C7784" i="87" s="1"/>
  <c r="B7786" i="87"/>
  <c r="C7786" i="87" s="1"/>
  <c r="B7346" i="87"/>
  <c r="C7346" i="87" s="1"/>
  <c r="B7443" i="87"/>
  <c r="C7443" i="87" s="1"/>
  <c r="B7548" i="87"/>
  <c r="C7548" i="87" s="1"/>
  <c r="B7678" i="87"/>
  <c r="C7678" i="87" s="1"/>
  <c r="B7789" i="87"/>
  <c r="C7789" i="87" s="1"/>
  <c r="B7791" i="87"/>
  <c r="C7791" i="87" s="1"/>
  <c r="B7398" i="87"/>
  <c r="C7398" i="87" s="1"/>
  <c r="B7504" i="87"/>
  <c r="C7504" i="87" s="1"/>
  <c r="B7612" i="87"/>
  <c r="C7612" i="87" s="1"/>
  <c r="B7730" i="87"/>
  <c r="C7730" i="87" s="1"/>
  <c r="B6564" i="87"/>
  <c r="B6566" i="87"/>
  <c r="B6568" i="87"/>
  <c r="B6570" i="87"/>
  <c r="B7796" i="87"/>
  <c r="C7796" i="87" s="1"/>
  <c r="B7356" i="87"/>
  <c r="C7356" i="87" s="1"/>
  <c r="B7453" i="87"/>
  <c r="C7453" i="87" s="1"/>
  <c r="B7557" i="87"/>
  <c r="C7557" i="87" s="1"/>
  <c r="B7688" i="87"/>
  <c r="C7688" i="87" s="1"/>
  <c r="B7801" i="87"/>
  <c r="C7801" i="87" s="1"/>
  <c r="B7803" i="87"/>
  <c r="C7803" i="87" s="1"/>
  <c r="B7363" i="87"/>
  <c r="C7363" i="87" s="1"/>
  <c r="B7460" i="87"/>
  <c r="C7460" i="87" s="1"/>
  <c r="B7564" i="87"/>
  <c r="C7564" i="87" s="1"/>
  <c r="B7695" i="87"/>
  <c r="C7695" i="87" s="1"/>
  <c r="B7808" i="87"/>
  <c r="C7808" i="87" s="1"/>
  <c r="B7810" i="87"/>
  <c r="B7417" i="87"/>
  <c r="C7417" i="87" s="1"/>
  <c r="B7523" i="87"/>
  <c r="C7523" i="87" s="1"/>
  <c r="B7631" i="87"/>
  <c r="C7631" i="87" s="1"/>
  <c r="B7749" i="87"/>
  <c r="C7749" i="87" s="1"/>
  <c r="B7013" i="87"/>
  <c r="C7013" i="87" s="1"/>
  <c r="B7816" i="87"/>
  <c r="C7816" i="87" s="1"/>
  <c r="B7821" i="87"/>
  <c r="C7821" i="87" s="1"/>
  <c r="B7823" i="87"/>
  <c r="B7825" i="87"/>
  <c r="C7825" i="87" s="1"/>
  <c r="B7647" i="87"/>
  <c r="C7647" i="87" s="1"/>
  <c r="B7829" i="87"/>
  <c r="C7829" i="87" s="1"/>
  <c r="B7831" i="87"/>
  <c r="C7831" i="87" s="1"/>
  <c r="B7833" i="87"/>
  <c r="C7833" i="87" s="1"/>
  <c r="B7476" i="87"/>
  <c r="C7476" i="87" s="1"/>
  <c r="B7836" i="87"/>
  <c r="C7836" i="87" s="1"/>
  <c r="C7217" i="87"/>
  <c r="E7217" i="87"/>
  <c r="C7756" i="87"/>
  <c r="C7760" i="87"/>
  <c r="C7764" i="87"/>
  <c r="C7772" i="87"/>
  <c r="C7783" i="87"/>
  <c r="C7447" i="87"/>
  <c r="C7404" i="87"/>
  <c r="C7625" i="87"/>
  <c r="C7011" i="87"/>
  <c r="C7832" i="87"/>
  <c r="C7655" i="87"/>
  <c r="C7765" i="87"/>
  <c r="C7767" i="87"/>
  <c r="C7339" i="87"/>
  <c r="C7541" i="87"/>
  <c r="C7810" i="87"/>
  <c r="C7823"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6060" i="87" a="1"/>
  <c r="F48" i="87" a="1"/>
  <c r="F3586" i="87" a="1"/>
  <c r="F32" i="87" a="1"/>
  <c r="F7041" i="87" a="1"/>
  <c r="F7811" i="87" a="1"/>
  <c r="F7827" i="87" a="1"/>
  <c r="F6666" i="87" a="1"/>
  <c r="F135" i="87" a="1"/>
  <c r="F7525" i="87" a="1"/>
  <c r="F7218" i="87" a="1"/>
  <c r="F93" i="87" a="1"/>
  <c r="F3572" i="87" a="1"/>
  <c r="F3602" i="87" a="1"/>
  <c r="F110" i="87" a="1"/>
  <c r="F104" i="87" a="1"/>
  <c r="F3593" i="87" a="1"/>
  <c r="F3614" i="87" a="1"/>
  <c r="F7751" i="87" a="1"/>
  <c r="F6591" i="87" a="1"/>
  <c r="F7015" i="87" a="1"/>
  <c r="F7805" i="87" a="1"/>
  <c r="F7371" i="87" a="1"/>
  <c r="F7419" i="87" a="1"/>
  <c r="F3565" i="87" a="1"/>
  <c r="F7703" i="87" a="1"/>
  <c r="F3579" i="87" a="1"/>
  <c r="F58" i="87" a="1"/>
  <c r="F7835" i="87" a="1"/>
  <c r="F126" i="87" a="1"/>
  <c r="F7798" i="87" a="1"/>
  <c r="F15" i="87" a="1"/>
  <c r="F7792" i="87" a="1"/>
  <c r="F79" i="87" a="1"/>
  <c r="F7478" i="87" a="1"/>
  <c r="F27" i="87" a="1"/>
  <c r="F6054" i="87" a="1"/>
  <c r="F44" i="87" a="1"/>
  <c r="F6572" i="87" a="1"/>
  <c r="F3600" i="87" a="1"/>
  <c r="F75" i="87" a="1"/>
  <c r="F89" i="87" a="1"/>
  <c r="F7468" i="87" a="1"/>
  <c r="F7038" i="87" a="1"/>
  <c r="F7788" i="87" a="1"/>
  <c r="F7042" i="87" a="1"/>
  <c r="F7633" i="87" a="1"/>
  <c r="F3618" i="87" a="1"/>
  <c r="F7781" i="87" a="1"/>
  <c r="F63" i="87" a="1"/>
  <c r="F7572" i="87" a="1"/>
  <c r="F99" i="87" a="1"/>
  <c r="F32" i="87" l="1"/>
  <c r="F27" i="87"/>
  <c r="F135" i="87"/>
  <c r="F48" i="87"/>
  <c r="F44" i="87"/>
  <c r="F63" i="87"/>
  <c r="F58" i="87"/>
  <c r="F75" i="87"/>
  <c r="F93" i="87"/>
  <c r="F104" i="87"/>
  <c r="F99" i="87"/>
  <c r="F79" i="87"/>
  <c r="F89" i="87"/>
  <c r="F6054" i="87"/>
  <c r="F110" i="87"/>
  <c r="F15" i="87"/>
  <c r="F126" i="87"/>
  <c r="F6060" i="87"/>
  <c r="E7749" i="87"/>
  <c r="E7564" i="87"/>
  <c r="F7218" i="87"/>
  <c r="B7218" i="87"/>
  <c r="C7218" i="87" s="1"/>
  <c r="E7830" i="87"/>
  <c r="E7815" i="87"/>
  <c r="E7726"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C7792" i="87" s="1"/>
  <c r="B7811" i="87"/>
  <c r="C7811" i="87" s="1"/>
  <c r="K451" i="30"/>
  <c r="B6572" i="87"/>
  <c r="B7827" i="87"/>
  <c r="C7827" i="87" s="1"/>
  <c r="B7751" i="87"/>
  <c r="B7788" i="87"/>
  <c r="C7788" i="87" s="1"/>
  <c r="B7703" i="87"/>
  <c r="C7703" i="87" s="1"/>
  <c r="B7805" i="87"/>
  <c r="C7805" i="87" s="1"/>
  <c r="B7419" i="87"/>
  <c r="C7419" i="87" s="1"/>
  <c r="B7371" i="87"/>
  <c r="C7371" i="87" s="1"/>
  <c r="B7572" i="87"/>
  <c r="C7572" i="87" s="1"/>
  <c r="B7478" i="87"/>
  <c r="C7478" i="87" s="1"/>
  <c r="D453" i="30"/>
  <c r="C453" i="30"/>
  <c r="G453" i="30"/>
  <c r="F453" i="30"/>
  <c r="B7798" i="87"/>
  <c r="C7798" i="87" s="1"/>
  <c r="B7468" i="87"/>
  <c r="C7468" i="87" s="1"/>
  <c r="K438" i="30"/>
  <c r="E453" i="30"/>
  <c r="I453" i="30"/>
  <c r="F7042" i="87"/>
  <c r="F7038" i="87"/>
  <c r="F7041" i="87"/>
  <c r="B7038" i="87"/>
  <c r="C7038" i="87" s="1"/>
  <c r="B7041" i="87"/>
  <c r="C7041" i="87" s="1"/>
  <c r="C7014" i="87"/>
  <c r="E7014" i="87"/>
  <c r="C7474" i="87"/>
  <c r="E7474" i="87"/>
  <c r="C7787" i="87"/>
  <c r="E7787" i="87"/>
  <c r="C7818" i="87"/>
  <c r="E7818" i="87"/>
  <c r="C7834" i="87"/>
  <c r="E7834" i="87"/>
  <c r="C7751"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I31" i="97"/>
  <c r="B104" i="87"/>
  <c r="K31" i="97"/>
  <c r="B126" i="87"/>
  <c r="E126" i="87" s="1"/>
  <c r="D35" i="97"/>
  <c r="B44" i="87"/>
  <c r="F35" i="97"/>
  <c r="B75" i="87"/>
  <c r="H35" i="97"/>
  <c r="B99" i="87"/>
  <c r="J35" i="97"/>
  <c r="B6060" i="87"/>
  <c r="E6060" i="87" s="1"/>
  <c r="D31" i="97"/>
  <c r="B32" i="87"/>
  <c r="E32" i="87" s="1"/>
  <c r="F31" i="97"/>
  <c r="B63" i="87"/>
  <c r="H31" i="97"/>
  <c r="B93" i="87"/>
  <c r="E93" i="87" s="1"/>
  <c r="J31" i="97"/>
  <c r="B6054" i="87"/>
  <c r="C35" i="97"/>
  <c r="B27" i="87"/>
  <c r="E35" i="97"/>
  <c r="B58" i="87"/>
  <c r="E58" i="87" s="1"/>
  <c r="G35" i="97"/>
  <c r="B89" i="87"/>
  <c r="I35" i="97"/>
  <c r="B110" i="87"/>
  <c r="K35" i="97"/>
  <c r="B135" i="87"/>
  <c r="B15" i="87"/>
  <c r="C31" i="97"/>
  <c r="J13" i="73"/>
  <c r="G428" i="30"/>
  <c r="C428" i="30"/>
  <c r="F428" i="30"/>
  <c r="I428" i="30"/>
  <c r="D428" i="30"/>
  <c r="K387" i="30"/>
  <c r="K415" i="30"/>
  <c r="K98" i="73"/>
  <c r="J98" i="73"/>
  <c r="H98" i="73"/>
  <c r="G98" i="73"/>
  <c r="F98" i="73"/>
  <c r="E98" i="73"/>
  <c r="D98" i="73"/>
  <c r="C98" i="73"/>
  <c r="C108" i="73" s="1"/>
  <c r="K108" i="73"/>
  <c r="J108" i="73"/>
  <c r="H108" i="73"/>
  <c r="G108" i="73"/>
  <c r="E108" i="73"/>
  <c r="D108" i="73"/>
  <c r="F6577" i="87" a="1"/>
  <c r="F7133" i="87" a="1"/>
  <c r="F7250" i="87" a="1"/>
  <c r="F6578" i="87" a="1"/>
  <c r="F7254" i="87" a="1"/>
  <c r="F7286" i="87" a="1"/>
  <c r="F7051" i="87" a="1"/>
  <c r="F7299" i="87" a="1"/>
  <c r="F7187" i="87" a="1"/>
  <c r="F7281" i="87" a="1"/>
  <c r="F7236" i="87" a="1"/>
  <c r="F6614" i="87" a="1"/>
  <c r="F7259" i="87" a="1"/>
  <c r="F7245" i="87" a="1"/>
  <c r="F7112" i="87" a="1"/>
  <c r="F7277" i="87" a="1"/>
  <c r="F7268" i="87" a="1"/>
  <c r="F3616" i="87" a="1"/>
  <c r="F7290" i="87" a="1"/>
  <c r="F7099" i="87" a="1"/>
  <c r="F7093" i="87" a="1"/>
  <c r="F7295" i="87" a="1"/>
  <c r="F3587" i="87" a="1"/>
  <c r="F3566" i="87" a="1"/>
  <c r="F7841" i="87" a="1"/>
  <c r="F7223" i="87" a="1"/>
  <c r="F3594" i="87" a="1"/>
  <c r="F7227" i="87" a="1"/>
  <c r="F7813" i="87" a="1"/>
  <c r="F3580" i="87" a="1"/>
  <c r="F7043" i="87" a="1"/>
  <c r="F7190" i="87" a="1"/>
  <c r="F7202" i="87" a="1"/>
  <c r="F7142" i="87" a="1"/>
  <c r="F6579" i="87" a="1"/>
  <c r="F7232" i="87" a="1"/>
  <c r="F3620" i="87" a="1"/>
  <c r="F3604" i="87" a="1"/>
  <c r="F7263" i="87" a="1"/>
  <c r="F7160" i="87" a="1"/>
  <c r="F6581" i="87" a="1"/>
  <c r="F6580" i="87" a="1"/>
  <c r="F7219" i="87" a="1"/>
  <c r="F7241" i="87" a="1"/>
  <c r="F7060" i="87" a="1"/>
  <c r="F7073" i="87" a="1"/>
  <c r="F7154" i="87" a="1"/>
  <c r="F7183" i="87" a="1"/>
  <c r="F7209" i="87" a="1"/>
  <c r="F6613" i="87" a="1"/>
  <c r="F3573" i="87" a="1"/>
  <c r="F7272" i="87" a="1"/>
  <c r="F6595" i="87" a="1"/>
  <c r="F7037" i="87" a="1"/>
  <c r="F7081" i="87" a="1"/>
  <c r="E135" i="87" l="1"/>
  <c r="E27" i="87"/>
  <c r="E104" i="87"/>
  <c r="E99" i="87"/>
  <c r="E15" i="87"/>
  <c r="E110" i="87"/>
  <c r="F7112" i="87"/>
  <c r="E7112" i="87" s="1"/>
  <c r="F7081" i="87"/>
  <c r="F7073" i="87"/>
  <c r="E7073" i="87" s="1"/>
  <c r="F7245" i="87"/>
  <c r="F7250" i="87"/>
  <c r="E7250" i="87" s="1"/>
  <c r="F7254" i="87"/>
  <c r="E7254" i="87" s="1"/>
  <c r="F7259" i="87"/>
  <c r="F7099" i="87"/>
  <c r="E7099" i="87" s="1"/>
  <c r="F7093" i="87"/>
  <c r="E7093" i="87" s="1"/>
  <c r="F7299" i="87"/>
  <c r="E7299" i="87" s="1"/>
  <c r="F7236" i="87"/>
  <c r="E7236" i="87" s="1"/>
  <c r="F7133" i="87"/>
  <c r="E7133" i="87" s="1"/>
  <c r="F7290" i="87"/>
  <c r="E7290" i="87" s="1"/>
  <c r="F7183" i="87"/>
  <c r="E7183" i="87" s="1"/>
  <c r="F7209" i="87"/>
  <c r="E7209" i="87" s="1"/>
  <c r="F7202" i="87"/>
  <c r="E7202" i="87" s="1"/>
  <c r="F7263" i="87"/>
  <c r="F7268" i="87"/>
  <c r="F7272" i="87"/>
  <c r="E7272" i="87" s="1"/>
  <c r="F7277" i="87"/>
  <c r="E7277" i="87" s="1"/>
  <c r="F7227" i="87"/>
  <c r="E7227" i="87" s="1"/>
  <c r="F7232" i="87"/>
  <c r="E7232" i="87" s="1"/>
  <c r="F7241" i="87"/>
  <c r="E7241" i="87" s="1"/>
  <c r="F7142" i="87"/>
  <c r="E7142" i="87" s="1"/>
  <c r="F7160" i="87"/>
  <c r="F7154" i="87"/>
  <c r="F7281" i="87"/>
  <c r="E7281" i="87" s="1"/>
  <c r="F7286" i="87"/>
  <c r="E7286" i="87" s="1"/>
  <c r="F7295" i="87"/>
  <c r="E7295" i="87" s="1"/>
  <c r="F7190" i="87"/>
  <c r="E7190" i="87" s="1"/>
  <c r="F7223" i="87"/>
  <c r="E7223" i="87" s="1"/>
  <c r="B7112" i="87"/>
  <c r="C7112" i="87" s="1"/>
  <c r="E6054" i="87"/>
  <c r="E7218" i="87"/>
  <c r="B7081" i="87"/>
  <c r="C7081" i="87" s="1"/>
  <c r="B7073" i="87"/>
  <c r="C7073" i="87" s="1"/>
  <c r="B7245" i="87"/>
  <c r="C7245" i="87" s="1"/>
  <c r="B7250" i="87"/>
  <c r="C7250" i="87" s="1"/>
  <c r="B7254" i="87"/>
  <c r="B7259" i="87"/>
  <c r="C7259" i="87" s="1"/>
  <c r="B7099" i="87"/>
  <c r="B7093" i="87"/>
  <c r="E44" i="87"/>
  <c r="E48" i="87"/>
  <c r="F108" i="73"/>
  <c r="B7299" i="87"/>
  <c r="C7299" i="87" s="1"/>
  <c r="B7236" i="87"/>
  <c r="B7133" i="87"/>
  <c r="C7133" i="87" s="1"/>
  <c r="B7290" i="87"/>
  <c r="B7183" i="87"/>
  <c r="E89" i="87"/>
  <c r="B7209" i="87"/>
  <c r="B7202" i="87"/>
  <c r="C7202" i="87" s="1"/>
  <c r="B7263" i="87"/>
  <c r="C7263" i="87" s="1"/>
  <c r="B7268" i="87"/>
  <c r="C7268" i="87" s="1"/>
  <c r="B7272" i="87"/>
  <c r="C7272" i="87" s="1"/>
  <c r="B7277" i="87"/>
  <c r="B7227" i="87"/>
  <c r="B7232" i="87"/>
  <c r="B7241" i="87"/>
  <c r="B7142" i="87"/>
  <c r="C7142" i="87" s="1"/>
  <c r="B7160" i="87"/>
  <c r="B7154" i="87"/>
  <c r="C7154" i="87" s="1"/>
  <c r="B7281" i="87"/>
  <c r="C7281" i="87" s="1"/>
  <c r="B7286" i="87"/>
  <c r="B7295" i="87"/>
  <c r="B7190" i="87"/>
  <c r="B7223" i="87"/>
  <c r="E63" i="87"/>
  <c r="E75" i="87"/>
  <c r="E79" i="87"/>
  <c r="E7038" i="87"/>
  <c r="E7811" i="87"/>
  <c r="E7792" i="87"/>
  <c r="F7051" i="87"/>
  <c r="F7060" i="87"/>
  <c r="B7051" i="87"/>
  <c r="B7060" i="87"/>
  <c r="C7060" i="87" s="1"/>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042" i="87"/>
  <c r="E7042" i="87"/>
  <c r="C7219" i="87"/>
  <c r="C7209" i="87"/>
  <c r="C7223" i="87"/>
  <c r="C7099" i="87"/>
  <c r="C7190" i="87"/>
  <c r="C7051" i="87"/>
  <c r="C7093" i="87"/>
  <c r="C7183" i="87"/>
  <c r="C7227" i="87"/>
  <c r="C7286" i="87"/>
  <c r="C7232" i="87"/>
  <c r="C7290" i="87"/>
  <c r="C7254" i="87"/>
  <c r="C7236" i="87"/>
  <c r="C7295" i="87"/>
  <c r="C7277" i="87"/>
  <c r="C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3622" i="87" a="1"/>
  <c r="F7044" i="87" a="1"/>
  <c r="F5982" i="87" a="1"/>
  <c r="F7185" i="87" a="1"/>
  <c r="F7120" i="87" a="1"/>
  <c r="F6615" i="87" a="1"/>
  <c r="F7220" i="87" a="1"/>
  <c r="F7020" i="87" a="1"/>
  <c r="E7160" i="87" l="1"/>
  <c r="F7120" i="87"/>
  <c r="B7120" i="87"/>
  <c r="C7120" i="87" s="1"/>
  <c r="E7259" i="87"/>
  <c r="E7245" i="87"/>
  <c r="E7051" i="87"/>
  <c r="E7263" i="87"/>
  <c r="E7154" i="87"/>
  <c r="E7081" i="87"/>
  <c r="C7160" i="87"/>
  <c r="E7060" i="87"/>
  <c r="E7268" i="87"/>
  <c r="E6614" i="87"/>
  <c r="E6580" i="87"/>
  <c r="E6581"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120" i="87" l="1"/>
  <c r="E7220" i="87"/>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E143" i="30" s="1"/>
  <c r="B7019" i="87"/>
  <c r="B7018" i="87"/>
  <c r="B7016" i="87"/>
  <c r="B7008" i="87"/>
  <c r="B7007" i="87"/>
  <c r="K137" i="30"/>
  <c r="B7005" i="87"/>
  <c r="B7001" i="87"/>
  <c r="B6997" i="87"/>
  <c r="B6995" i="87"/>
  <c r="B6993" i="87"/>
  <c r="B6992" i="87"/>
  <c r="F4146" i="87" a="1"/>
  <c r="F3667" i="87" a="1"/>
  <c r="F6996" i="87" a="1"/>
  <c r="F7009" i="87" a="1"/>
  <c r="F4110" i="87" a="1"/>
  <c r="F7002" i="87" a="1"/>
  <c r="F6994" i="87" a="1"/>
  <c r="F6998" i="87" a="1"/>
  <c r="F2035" i="87" a="1"/>
  <c r="F7006" i="87" a="1"/>
  <c r="F6996" i="87" l="1"/>
  <c r="F3667" i="87"/>
  <c r="F7009" i="87"/>
  <c r="F6994" i="87"/>
  <c r="F6998" i="87"/>
  <c r="F7006" i="87"/>
  <c r="E7006" i="87" s="1"/>
  <c r="F4110" i="87"/>
  <c r="B6996" i="87"/>
  <c r="C6996" i="87" s="1"/>
  <c r="B7009" i="87"/>
  <c r="B6994" i="87"/>
  <c r="C6994" i="87" s="1"/>
  <c r="B6998" i="87"/>
  <c r="B7006" i="87"/>
  <c r="C7006" i="87" s="1"/>
  <c r="F7002" i="87"/>
  <c r="F2035" i="87"/>
  <c r="F4146" i="87"/>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8" i="87" a="1"/>
  <c r="F3666" i="87" a="1"/>
  <c r="F4147" i="87" a="1"/>
  <c r="F7004" i="87" a="1"/>
  <c r="E6996" i="87" l="1"/>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Q21" i="89" s="1"/>
  <c r="Y21" i="89" s="1"/>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C71" i="70"/>
  <c r="C72" i="70"/>
  <c r="K130" i="73"/>
  <c r="B6591" i="87"/>
  <c r="K18" i="73"/>
  <c r="C6576" i="87"/>
  <c r="C6569" i="87"/>
  <c r="B6595" i="87"/>
  <c r="B3607" i="87"/>
  <c r="C6567" i="87"/>
  <c r="B3667" i="87"/>
  <c r="H143" i="30"/>
  <c r="F5109" i="87" a="1"/>
  <c r="F3202" i="87" a="1"/>
  <c r="F6012" i="87" a="1"/>
  <c r="F4077" i="87" a="1"/>
  <c r="F6819" i="87" a="1"/>
  <c r="F3105" i="87" a="1"/>
  <c r="F5286" i="87" a="1"/>
  <c r="F3198" i="87" a="1"/>
  <c r="F5526" i="87" a="1"/>
  <c r="F5465" i="87" a="1"/>
  <c r="F3642" i="87" a="1"/>
  <c r="F3643" i="87" a="1"/>
  <c r="F6039" i="87" a="1"/>
  <c r="F6698" i="87" a="1"/>
  <c r="F2050" i="87" a="1"/>
  <c r="F6729" i="87" a="1"/>
  <c r="F4079" i="87" a="1"/>
  <c r="F4119" i="87" a="1"/>
  <c r="F3196" i="87" a="1"/>
  <c r="F6015" i="87" a="1"/>
  <c r="F5939" i="87" a="1"/>
  <c r="F6879" i="87" a="1"/>
  <c r="F6085" i="87" a="1"/>
  <c r="F6849" i="87" a="1"/>
  <c r="F5700" i="87" a="1"/>
  <c r="F3261" i="87" a="1"/>
  <c r="F6909" i="87" a="1"/>
  <c r="F6006" i="87" a="1"/>
  <c r="F5677" i="87" a="1"/>
  <c r="F5031" i="87" a="1"/>
  <c r="F5994" i="87" a="1"/>
  <c r="F4076" i="87" a="1"/>
  <c r="F4078" i="87" a="1"/>
  <c r="F6789" i="87" a="1"/>
  <c r="F6759" i="87" a="1"/>
  <c r="F5825" i="87" a="1"/>
  <c r="F3242" i="87" a="1"/>
  <c r="F6003" i="87" a="1"/>
  <c r="F5523" i="87" a="1"/>
  <c r="F5034" i="87" a="1"/>
  <c r="F4120" i="87" a="1"/>
  <c r="F5870" i="87" a="1"/>
  <c r="F3204" i="87" a="1"/>
  <c r="F6005" i="87" a="1"/>
  <c r="F3175" i="87" a="1"/>
  <c r="F3528" i="87" a="1"/>
  <c r="F3530" i="87" a="1"/>
  <c r="F3220" i="87" a="1"/>
  <c r="F3181" i="87" a="1"/>
  <c r="F6004" i="87" a="1"/>
  <c r="F6085" i="87" l="1"/>
  <c r="F4078" i="87"/>
  <c r="F6819" i="87"/>
  <c r="E6819" i="87" s="1"/>
  <c r="F5526" i="87"/>
  <c r="E5526" i="87" s="1"/>
  <c r="F3105" i="87"/>
  <c r="E3105" i="87" s="1"/>
  <c r="F6789" i="87"/>
  <c r="E6789" i="87" s="1"/>
  <c r="F5465" i="87"/>
  <c r="E5465" i="87" s="1"/>
  <c r="F6012" i="87"/>
  <c r="F4079" i="87"/>
  <c r="F6759" i="87"/>
  <c r="F5700" i="87"/>
  <c r="E5700" i="87" s="1"/>
  <c r="F5286" i="87"/>
  <c r="E5286" i="87" s="1"/>
  <c r="F5939" i="87"/>
  <c r="E5939" i="87" s="1"/>
  <c r="F6039" i="87"/>
  <c r="F3530" i="87"/>
  <c r="F6698" i="87"/>
  <c r="E6698" i="87" s="1"/>
  <c r="F3242" i="87"/>
  <c r="F6015" i="87"/>
  <c r="F6004" i="87"/>
  <c r="F4120" i="87"/>
  <c r="E4120" i="87" s="1"/>
  <c r="F6909" i="87"/>
  <c r="F5870" i="87"/>
  <c r="E5870" i="87" s="1"/>
  <c r="F2050" i="87"/>
  <c r="E2050" i="87" s="1"/>
  <c r="F3528" i="87"/>
  <c r="F3204" i="87"/>
  <c r="F3261" i="87"/>
  <c r="F6003" i="87"/>
  <c r="F4077" i="87"/>
  <c r="E4077" i="87" s="1"/>
  <c r="F6879" i="87"/>
  <c r="F5825" i="87"/>
  <c r="F3198" i="87"/>
  <c r="F3202" i="87"/>
  <c r="F3643" i="87"/>
  <c r="F4119" i="87"/>
  <c r="F6849" i="87"/>
  <c r="F5677" i="87"/>
  <c r="E5677" i="87" s="1"/>
  <c r="F5994" i="87"/>
  <c r="E5994" i="87" s="1"/>
  <c r="F6729" i="87"/>
  <c r="E6729" i="87" s="1"/>
  <c r="F5109" i="87"/>
  <c r="E5109" i="87" s="1"/>
  <c r="F3220" i="87"/>
  <c r="F3196" i="87"/>
  <c r="F3642" i="87"/>
  <c r="F4076" i="87"/>
  <c r="E4076" i="87" s="1"/>
  <c r="B6085" i="87"/>
  <c r="C6085" i="87" s="1"/>
  <c r="B4078" i="87"/>
  <c r="C4078" i="87" s="1"/>
  <c r="B6819" i="87"/>
  <c r="B5526" i="87"/>
  <c r="C5526" i="87" s="1"/>
  <c r="B3105" i="87"/>
  <c r="B6789" i="87"/>
  <c r="B5465" i="87"/>
  <c r="C22" i="76"/>
  <c r="F22" i="76" s="1"/>
  <c r="B4079" i="87"/>
  <c r="E270" i="14"/>
  <c r="B5700" i="87"/>
  <c r="B5286" i="87"/>
  <c r="B5939" i="87"/>
  <c r="B6698" i="87"/>
  <c r="J113" i="73"/>
  <c r="B4120" i="87"/>
  <c r="K270" i="14"/>
  <c r="K271" i="14" s="1"/>
  <c r="B5870" i="87"/>
  <c r="B2050" i="87"/>
  <c r="I113" i="73"/>
  <c r="C18" i="76"/>
  <c r="F18" i="76" s="1"/>
  <c r="B4077" i="87"/>
  <c r="J270" i="14"/>
  <c r="B5825" i="87"/>
  <c r="B3643" i="87"/>
  <c r="C3643" i="87" s="1"/>
  <c r="B4119" i="87"/>
  <c r="C4119" i="87" s="1"/>
  <c r="B6849" i="87"/>
  <c r="B5677" i="87"/>
  <c r="C5677" i="87" s="1"/>
  <c r="B5994" i="87"/>
  <c r="C5994" i="87" s="1"/>
  <c r="B6729" i="87"/>
  <c r="B5109" i="87"/>
  <c r="B3642" i="87"/>
  <c r="B4076" i="87"/>
  <c r="F3181" i="87"/>
  <c r="D116" i="73"/>
  <c r="F6006" i="87"/>
  <c r="F6005" i="87"/>
  <c r="F3175" i="87"/>
  <c r="C25" i="89"/>
  <c r="F5523" i="87"/>
  <c r="B5523" i="87"/>
  <c r="C5523" i="87" s="1"/>
  <c r="F5034" i="87"/>
  <c r="E5034" i="87" s="1"/>
  <c r="B5034" i="87"/>
  <c r="F5031" i="87"/>
  <c r="B5031" i="87"/>
  <c r="C5031" i="87" s="1"/>
  <c r="Z21" i="89"/>
  <c r="B4075" i="87"/>
  <c r="B5791" i="87"/>
  <c r="B5432" i="87"/>
  <c r="C5432" i="87" s="1"/>
  <c r="B5248" i="87"/>
  <c r="C5248" i="87" s="1"/>
  <c r="B5773" i="87"/>
  <c r="B5647" i="87"/>
  <c r="C5647" i="87" s="1"/>
  <c r="B5414" i="87"/>
  <c r="C5414" i="87" s="1"/>
  <c r="B5230" i="87"/>
  <c r="B4358" i="87"/>
  <c r="B4357" i="87"/>
  <c r="B4356" i="87"/>
  <c r="C4356" i="87" s="1"/>
  <c r="B4355" i="87"/>
  <c r="B5747" i="87"/>
  <c r="C5747" i="87" s="1"/>
  <c r="B5621" i="87"/>
  <c r="B5388" i="87"/>
  <c r="B5204" i="87"/>
  <c r="B4341" i="87"/>
  <c r="B4342" i="87"/>
  <c r="B4340" i="87"/>
  <c r="B4339" i="87"/>
  <c r="B5960" i="87"/>
  <c r="C5960" i="87" s="1"/>
  <c r="B5852" i="87"/>
  <c r="C5852" i="87" s="1"/>
  <c r="B4895" i="87"/>
  <c r="B6173" i="87"/>
  <c r="B4317" i="87"/>
  <c r="C4317" i="87" s="1"/>
  <c r="B4894" i="87"/>
  <c r="B5724" i="87"/>
  <c r="B5599" i="87"/>
  <c r="C5599" i="87" s="1"/>
  <c r="B4316" i="87"/>
  <c r="C4316" i="87" s="1"/>
  <c r="B5367" i="87"/>
  <c r="B5169" i="87"/>
  <c r="B4301" i="87"/>
  <c r="B5562" i="87"/>
  <c r="B5338" i="87"/>
  <c r="C5338" i="87" s="1"/>
  <c r="B5122" i="87"/>
  <c r="C5122" i="87" s="1"/>
  <c r="B4944" i="87"/>
  <c r="B6169" i="87"/>
  <c r="C6169" i="87" s="1"/>
  <c r="B4307" i="87"/>
  <c r="C4307" i="87" s="1"/>
  <c r="B5843" i="87"/>
  <c r="B5481" i="87"/>
  <c r="B5950" i="87"/>
  <c r="B6130" i="87"/>
  <c r="B5837" i="87"/>
  <c r="C5837" i="87" s="1"/>
  <c r="B5692" i="87"/>
  <c r="C5692" i="87" s="1"/>
  <c r="B5543" i="87"/>
  <c r="C5543" i="87" s="1"/>
  <c r="B5478" i="87"/>
  <c r="C5478" i="87" s="1"/>
  <c r="B5311" i="87"/>
  <c r="C5311" i="87" s="1"/>
  <c r="B5076" i="87"/>
  <c r="C5076" i="87" s="1"/>
  <c r="B5558" i="87"/>
  <c r="B5327" i="87"/>
  <c r="B5105" i="87"/>
  <c r="B5874" i="87"/>
  <c r="B5943" i="87"/>
  <c r="C5943" i="87" s="1"/>
  <c r="B6439" i="87"/>
  <c r="B5830" i="87"/>
  <c r="B5681" i="87"/>
  <c r="B5531" i="87"/>
  <c r="B5470" i="87"/>
  <c r="C5470" i="87" s="1"/>
  <c r="B5299" i="87"/>
  <c r="C5299" i="87" s="1"/>
  <c r="B5064" i="87"/>
  <c r="B5056" i="87"/>
  <c r="C5056" i="87" s="1"/>
  <c r="B5292" i="87"/>
  <c r="B5040" i="87"/>
  <c r="C5040" i="87" s="1"/>
  <c r="B5931" i="87"/>
  <c r="B6067" i="87"/>
  <c r="C6067" i="87" s="1"/>
  <c r="B5862" i="87"/>
  <c r="B5817" i="87"/>
  <c r="C5817" i="87" s="1"/>
  <c r="B5669" i="87"/>
  <c r="C5669" i="87" s="1"/>
  <c r="B5457" i="87"/>
  <c r="B5278" i="87"/>
  <c r="C5278" i="87" s="1"/>
  <c r="B6480" i="87"/>
  <c r="C6480" i="87" s="1"/>
  <c r="F309" i="30"/>
  <c r="B154" i="87"/>
  <c r="B2789" i="87"/>
  <c r="B1450" i="87"/>
  <c r="B1447" i="87"/>
  <c r="C1447" i="87" s="1"/>
  <c r="B1445" i="87"/>
  <c r="B1442" i="87"/>
  <c r="C1442" i="87" s="1"/>
  <c r="B1440" i="87"/>
  <c r="C1440" i="87" s="1"/>
  <c r="B1438" i="87"/>
  <c r="C1438" i="87" s="1"/>
  <c r="B1436" i="87"/>
  <c r="C1436" i="87" s="1"/>
  <c r="B6427" i="87"/>
  <c r="C6427" i="87" s="1"/>
  <c r="B2670" i="87"/>
  <c r="C2670" i="87" s="1"/>
  <c r="B1428" i="87"/>
  <c r="C1428" i="87" s="1"/>
  <c r="B1426" i="87"/>
  <c r="C1426" i="87" s="1"/>
  <c r="B1422" i="87"/>
  <c r="C1422" i="87" s="1"/>
  <c r="B1420" i="87"/>
  <c r="B1410" i="87"/>
  <c r="C1410" i="87" s="1"/>
  <c r="B1404" i="87"/>
  <c r="C1404" i="87" s="1"/>
  <c r="B1416" i="87"/>
  <c r="C1416" i="87" s="1"/>
  <c r="B1414" i="87"/>
  <c r="B3009" i="87"/>
  <c r="C3009" i="87" s="1"/>
  <c r="B3335" i="87"/>
  <c r="C3335" i="87" s="1"/>
  <c r="B3334" i="87"/>
  <c r="C3334" i="87" s="1"/>
  <c r="B6644" i="87"/>
  <c r="C6644" i="87" s="1"/>
  <c r="B2785" i="87"/>
  <c r="C2785" i="87" s="1"/>
  <c r="B1327" i="87"/>
  <c r="C1327" i="87" s="1"/>
  <c r="B2954" i="87"/>
  <c r="B2952" i="87"/>
  <c r="B2780" i="87"/>
  <c r="C2780" i="87" s="1"/>
  <c r="B1321" i="87"/>
  <c r="C1321" i="87" s="1"/>
  <c r="B150" i="87"/>
  <c r="C150" i="87" s="1"/>
  <c r="B1270" i="87"/>
  <c r="B2762" i="87"/>
  <c r="C2762" i="87" s="1"/>
  <c r="B1268" i="87"/>
  <c r="B2755" i="87"/>
  <c r="B1228" i="87"/>
  <c r="C1228" i="87" s="1"/>
  <c r="B2931" i="87"/>
  <c r="B2749" i="87"/>
  <c r="C2749" i="87" s="1"/>
  <c r="B6383" i="87"/>
  <c r="C6383" i="87" s="1"/>
  <c r="B1208" i="87"/>
  <c r="C1208" i="87" s="1"/>
  <c r="B1191" i="87"/>
  <c r="C1191" i="87" s="1"/>
  <c r="B1175" i="87"/>
  <c r="B1221" i="87"/>
  <c r="B1220" i="87"/>
  <c r="C1220" i="87" s="1"/>
  <c r="J20" i="99"/>
  <c r="J24" i="99" s="1"/>
  <c r="B146" i="87"/>
  <c r="B2740" i="87"/>
  <c r="C2740" i="87" s="1"/>
  <c r="B1091" i="87"/>
  <c r="B6364" i="87"/>
  <c r="C6364" i="87" s="1"/>
  <c r="B6360" i="87"/>
  <c r="C6360" i="87" s="1"/>
  <c r="B6356" i="87"/>
  <c r="C6356" i="87" s="1"/>
  <c r="B6350" i="87"/>
  <c r="C6350" i="87" s="1"/>
  <c r="B6346" i="87"/>
  <c r="B2920" i="87"/>
  <c r="C2920" i="87" s="1"/>
  <c r="B2918" i="87"/>
  <c r="C2918" i="87" s="1"/>
  <c r="B6332" i="87"/>
  <c r="B987" i="87"/>
  <c r="B871" i="87"/>
  <c r="B755" i="87"/>
  <c r="C755" i="87" s="1"/>
  <c r="B1083" i="87"/>
  <c r="C1083" i="87" s="1"/>
  <c r="B1080" i="87"/>
  <c r="C1080" i="87" s="1"/>
  <c r="B6319" i="87"/>
  <c r="C6319" i="87" s="1"/>
  <c r="B921" i="87"/>
  <c r="C921" i="87" s="1"/>
  <c r="B805" i="87"/>
  <c r="C805" i="87" s="1"/>
  <c r="B689" i="87"/>
  <c r="B1074" i="87"/>
  <c r="C1074" i="87" s="1"/>
  <c r="B1072" i="87"/>
  <c r="C1072" i="87" s="1"/>
  <c r="B1067" i="87"/>
  <c r="C1067" i="87" s="1"/>
  <c r="B6299" i="87"/>
  <c r="C6299" i="87" s="1"/>
  <c r="B910" i="87"/>
  <c r="C910" i="87" s="1"/>
  <c r="B794" i="87"/>
  <c r="C794" i="87" s="1"/>
  <c r="B678" i="87"/>
  <c r="C678" i="87" s="1"/>
  <c r="B1064" i="87"/>
  <c r="C1064" i="87" s="1"/>
  <c r="B6291" i="87"/>
  <c r="B791" i="87"/>
  <c r="C791" i="87" s="1"/>
  <c r="B675" i="87"/>
  <c r="C675" i="87" s="1"/>
  <c r="B1061" i="87"/>
  <c r="C1061" i="87" s="1"/>
  <c r="B1056" i="87"/>
  <c r="C1056" i="87" s="1"/>
  <c r="B6266" i="87"/>
  <c r="C6266" i="87" s="1"/>
  <c r="B6262" i="87"/>
  <c r="C6262" i="87" s="1"/>
  <c r="B6258" i="87"/>
  <c r="C6258" i="87" s="1"/>
  <c r="B6254" i="87"/>
  <c r="B6250" i="87"/>
  <c r="C6250" i="87" s="1"/>
  <c r="B6246" i="87"/>
  <c r="C6246" i="87" s="1"/>
  <c r="B3325" i="87"/>
  <c r="B6239" i="87"/>
  <c r="C6239" i="87" s="1"/>
  <c r="B1051" i="87"/>
  <c r="C1051" i="87" s="1"/>
  <c r="B1049" i="87"/>
  <c r="C1049" i="87" s="1"/>
  <c r="B6220" i="87"/>
  <c r="C6220" i="87" s="1"/>
  <c r="B6209" i="87"/>
  <c r="B6198" i="87"/>
  <c r="C6198" i="87" s="1"/>
  <c r="H18" i="73"/>
  <c r="B6479" i="87"/>
  <c r="C6479" i="87" s="1"/>
  <c r="B4044" i="87"/>
  <c r="G309" i="30"/>
  <c r="C309" i="30"/>
  <c r="H124" i="73" s="1"/>
  <c r="B1499" i="87"/>
  <c r="H292" i="30"/>
  <c r="B2790" i="87"/>
  <c r="C2790" i="87" s="1"/>
  <c r="B1457" i="87"/>
  <c r="B1388" i="87"/>
  <c r="C1388" i="87" s="1"/>
  <c r="B1448" i="87"/>
  <c r="C1448" i="87" s="1"/>
  <c r="B1446" i="87"/>
  <c r="C1446" i="87" s="1"/>
  <c r="B1380" i="87"/>
  <c r="C1380" i="87" s="1"/>
  <c r="B1441" i="87"/>
  <c r="B1439" i="87"/>
  <c r="B1437" i="87"/>
  <c r="C1437" i="87" s="1"/>
  <c r="B1433" i="87"/>
  <c r="C1433" i="87" s="1"/>
  <c r="B6419" i="87"/>
  <c r="C6419" i="87" s="1"/>
  <c r="B1431" i="87"/>
  <c r="C1431" i="87" s="1"/>
  <c r="B1365" i="87"/>
  <c r="B1427" i="87"/>
  <c r="B1423" i="87"/>
  <c r="B1421" i="87"/>
  <c r="B3336" i="87"/>
  <c r="C3336" i="87" s="1"/>
  <c r="B6415" i="87"/>
  <c r="C6415" i="87" s="1"/>
  <c r="B1417" i="87"/>
  <c r="C1417" i="87" s="1"/>
  <c r="B1415" i="87"/>
  <c r="B6413" i="87"/>
  <c r="B6411" i="87"/>
  <c r="B6409" i="87"/>
  <c r="B152" i="87"/>
  <c r="K208" i="30"/>
  <c r="B2786" i="87"/>
  <c r="B1328" i="87"/>
  <c r="C1328" i="87" s="1"/>
  <c r="B2767" i="87"/>
  <c r="C2767" i="87" s="1"/>
  <c r="B2955" i="87"/>
  <c r="C2955" i="87" s="1"/>
  <c r="B2953" i="87"/>
  <c r="B2951" i="87"/>
  <c r="B2763" i="87"/>
  <c r="C2763" i="87" s="1"/>
  <c r="B1269" i="87"/>
  <c r="B6642" i="87"/>
  <c r="C6642" i="87" s="1"/>
  <c r="B2754" i="87"/>
  <c r="C2754" i="87" s="1"/>
  <c r="B1227" i="87"/>
  <c r="C1227" i="87" s="1"/>
  <c r="B6382" i="87"/>
  <c r="B1167" i="87"/>
  <c r="B3432" i="87"/>
  <c r="B1219" i="87"/>
  <c r="B6638" i="87"/>
  <c r="C6638" i="87" s="1"/>
  <c r="B2739" i="87"/>
  <c r="C2739" i="87" s="1"/>
  <c r="B1090" i="87"/>
  <c r="C1090" i="87" s="1"/>
  <c r="B6362" i="87"/>
  <c r="B6358" i="87"/>
  <c r="B6354" i="87"/>
  <c r="B6348" i="87"/>
  <c r="B6344" i="87"/>
  <c r="B6340" i="87"/>
  <c r="B2921" i="87"/>
  <c r="C2921" i="87" s="1"/>
  <c r="B2919" i="87"/>
  <c r="B2917" i="87"/>
  <c r="B6331" i="87"/>
  <c r="B929" i="87"/>
  <c r="B813" i="87"/>
  <c r="C813" i="87" s="1"/>
  <c r="B697" i="87"/>
  <c r="B1081" i="87"/>
  <c r="B1079" i="87"/>
  <c r="C1079" i="87" s="1"/>
  <c r="B6320" i="87"/>
  <c r="C6320" i="87" s="1"/>
  <c r="B979" i="87"/>
  <c r="C979" i="87" s="1"/>
  <c r="B863" i="87"/>
  <c r="C863" i="87" s="1"/>
  <c r="B747" i="87"/>
  <c r="B1073" i="87"/>
  <c r="C1073" i="87" s="1"/>
  <c r="B1071" i="87"/>
  <c r="C1071" i="87" s="1"/>
  <c r="B6300" i="87"/>
  <c r="B968" i="87"/>
  <c r="B852" i="87"/>
  <c r="B736" i="87"/>
  <c r="C736" i="87" s="1"/>
  <c r="B6634" i="87"/>
  <c r="C6634" i="87" s="1"/>
  <c r="B6292" i="87"/>
  <c r="B965" i="87"/>
  <c r="C965" i="87" s="1"/>
  <c r="B849" i="87"/>
  <c r="B733" i="87"/>
  <c r="C733" i="87" s="1"/>
  <c r="B1062" i="87"/>
  <c r="C1062" i="87" s="1"/>
  <c r="B1060" i="87"/>
  <c r="C1060" i="87" s="1"/>
  <c r="B1057" i="87"/>
  <c r="C1057" i="87" s="1"/>
  <c r="B1055" i="87"/>
  <c r="C1055" i="87" s="1"/>
  <c r="B1053" i="87"/>
  <c r="C1053" i="87" s="1"/>
  <c r="B6268" i="87"/>
  <c r="B6264" i="87"/>
  <c r="B6260" i="87"/>
  <c r="B6256" i="87"/>
  <c r="C6256" i="87" s="1"/>
  <c r="B6252" i="87"/>
  <c r="B6248" i="87"/>
  <c r="B6244" i="87"/>
  <c r="C6244" i="87" s="1"/>
  <c r="B1044" i="87"/>
  <c r="C1044" i="87" s="1"/>
  <c r="B1038" i="87"/>
  <c r="C1038" i="87" s="1"/>
  <c r="B1050" i="87"/>
  <c r="C1050" i="87" s="1"/>
  <c r="B1048" i="87"/>
  <c r="B3006" i="87"/>
  <c r="C3006" i="87" s="1"/>
  <c r="B3324" i="87"/>
  <c r="C3324" i="87" s="1"/>
  <c r="B1037" i="87"/>
  <c r="C1037" i="87" s="1"/>
  <c r="F103" i="73"/>
  <c r="B7188" i="87"/>
  <c r="C7188" i="87" s="1"/>
  <c r="B6403" i="87"/>
  <c r="B6402" i="87"/>
  <c r="C6402" i="87" s="1"/>
  <c r="B1314" i="87"/>
  <c r="B1295" i="87"/>
  <c r="C1295" i="87" s="1"/>
  <c r="B1289" i="87"/>
  <c r="C1289" i="87" s="1"/>
  <c r="B1283" i="87"/>
  <c r="C1283" i="87" s="1"/>
  <c r="E178" i="30"/>
  <c r="B1258" i="87"/>
  <c r="C1258" i="87" s="1"/>
  <c r="B7095" i="87"/>
  <c r="C7095" i="87" s="1"/>
  <c r="B6639" i="87"/>
  <c r="B2038" i="87"/>
  <c r="B1211" i="87"/>
  <c r="C1211" i="87" s="1"/>
  <c r="B2031" i="87"/>
  <c r="C2031" i="87" s="1"/>
  <c r="B6635" i="87"/>
  <c r="C6635" i="87" s="1"/>
  <c r="B6438" i="87"/>
  <c r="C6438" i="87" s="1"/>
  <c r="B6436" i="87"/>
  <c r="C6436" i="87" s="1"/>
  <c r="B2025" i="87"/>
  <c r="C2025" i="87" s="1"/>
  <c r="B2733" i="87"/>
  <c r="C2733" i="87" s="1"/>
  <c r="B6305" i="87"/>
  <c r="C6305" i="87" s="1"/>
  <c r="B913" i="87"/>
  <c r="C913" i="87" s="1"/>
  <c r="B797" i="87"/>
  <c r="C797" i="87" s="1"/>
  <c r="B681" i="87"/>
  <c r="C681" i="87" s="1"/>
  <c r="B6306" i="87"/>
  <c r="C6306" i="87" s="1"/>
  <c r="B971" i="87"/>
  <c r="C971" i="87" s="1"/>
  <c r="B855" i="87"/>
  <c r="C855" i="87" s="1"/>
  <c r="B739" i="87"/>
  <c r="B6284" i="87"/>
  <c r="B6283" i="87"/>
  <c r="B961" i="87"/>
  <c r="C961" i="87" s="1"/>
  <c r="B903" i="87"/>
  <c r="B845" i="87"/>
  <c r="C845" i="87" s="1"/>
  <c r="B787" i="87"/>
  <c r="C787" i="87" s="1"/>
  <c r="B1371" i="87"/>
  <c r="C1371" i="87" s="1"/>
  <c r="B5936" i="87"/>
  <c r="C5936" i="87" s="1"/>
  <c r="B5867" i="87"/>
  <c r="B5674" i="87"/>
  <c r="C5674" i="87" s="1"/>
  <c r="B5462" i="87"/>
  <c r="B6072" i="87"/>
  <c r="B5822" i="87"/>
  <c r="B5506" i="87"/>
  <c r="B5283" i="87"/>
  <c r="B1361" i="87"/>
  <c r="C1361" i="87" s="1"/>
  <c r="B6437" i="87"/>
  <c r="B5015" i="87"/>
  <c r="C5015" i="87" s="1"/>
  <c r="B2049" i="87"/>
  <c r="C6595" i="87"/>
  <c r="E6595" i="87"/>
  <c r="C6591" i="87"/>
  <c r="E6591" i="87"/>
  <c r="C3642" i="87"/>
  <c r="C4079" i="87"/>
  <c r="E4079" i="87"/>
  <c r="C4077" i="87"/>
  <c r="C4076" i="87"/>
  <c r="C6819" i="87"/>
  <c r="C6698" i="87"/>
  <c r="C5773" i="87"/>
  <c r="C4358" i="87"/>
  <c r="C5388" i="87"/>
  <c r="C4342" i="87"/>
  <c r="C4340" i="87"/>
  <c r="C4895" i="87"/>
  <c r="C5724" i="87"/>
  <c r="C5169" i="87"/>
  <c r="C5843" i="87"/>
  <c r="C4301" i="87"/>
  <c r="C5700" i="87"/>
  <c r="C5105" i="87"/>
  <c r="C5950" i="87"/>
  <c r="C5874" i="87"/>
  <c r="C5681" i="87"/>
  <c r="C5064" i="87"/>
  <c r="C5292" i="87"/>
  <c r="E6085" i="87"/>
  <c r="C5825" i="87"/>
  <c r="C5286" i="87"/>
  <c r="C5867" i="87"/>
  <c r="C5462" i="87"/>
  <c r="C158" i="87"/>
  <c r="E158" i="87"/>
  <c r="C6668" i="87"/>
  <c r="E6668" i="87"/>
  <c r="C3619" i="87"/>
  <c r="E3619" i="87"/>
  <c r="C3615" i="87"/>
  <c r="E3615" i="87"/>
  <c r="C3598" i="87"/>
  <c r="E3598" i="87"/>
  <c r="C3570" i="87"/>
  <c r="E3570" i="87"/>
  <c r="C3612" i="87"/>
  <c r="E3612" i="87"/>
  <c r="C6491" i="87"/>
  <c r="E6491" i="87"/>
  <c r="C154" i="87"/>
  <c r="C2789" i="87"/>
  <c r="C4110" i="87"/>
  <c r="E4110" i="87"/>
  <c r="C1450" i="87"/>
  <c r="C1445" i="87"/>
  <c r="C1420" i="87"/>
  <c r="C1414" i="87"/>
  <c r="C2954" i="87"/>
  <c r="C2952" i="87"/>
  <c r="C1270" i="87"/>
  <c r="C1268" i="87"/>
  <c r="C6639" i="87"/>
  <c r="C2755" i="87"/>
  <c r="C2038" i="87"/>
  <c r="C4146" i="87"/>
  <c r="E4146" i="87"/>
  <c r="C2931" i="87"/>
  <c r="C1175" i="87"/>
  <c r="C1221" i="87"/>
  <c r="C146" i="87"/>
  <c r="C1091" i="87"/>
  <c r="C6437" i="87"/>
  <c r="C6346" i="87"/>
  <c r="C6332" i="87"/>
  <c r="C987" i="87"/>
  <c r="C871" i="87"/>
  <c r="C689" i="87"/>
  <c r="C6291" i="87"/>
  <c r="C6284" i="87"/>
  <c r="C6270" i="87"/>
  <c r="E6270" i="87"/>
  <c r="C954" i="87"/>
  <c r="E954" i="87"/>
  <c r="C838" i="87"/>
  <c r="E838" i="87"/>
  <c r="C664" i="87"/>
  <c r="E664" i="87"/>
  <c r="C6254" i="87"/>
  <c r="C3325"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C6984" i="87"/>
  <c r="E6984" i="87"/>
  <c r="C6987" i="87"/>
  <c r="E6987" i="87"/>
  <c r="C3667" i="87"/>
  <c r="E3667" i="87"/>
  <c r="C3607" i="87"/>
  <c r="E3607" i="87"/>
  <c r="C2049" i="87"/>
  <c r="E3643" i="87"/>
  <c r="C3105" i="87"/>
  <c r="C4120" i="87"/>
  <c r="E4119" i="87"/>
  <c r="C4075" i="87"/>
  <c r="C6849" i="87"/>
  <c r="E6849" i="87"/>
  <c r="C6789" i="87"/>
  <c r="C6729" i="87"/>
  <c r="C5791" i="87"/>
  <c r="C5230" i="87"/>
  <c r="C4357" i="87"/>
  <c r="C4355" i="87"/>
  <c r="C5621" i="87"/>
  <c r="C5204" i="87"/>
  <c r="C4341" i="87"/>
  <c r="C4339" i="87"/>
  <c r="C6173" i="87"/>
  <c r="C4894" i="87"/>
  <c r="C5367" i="87"/>
  <c r="C4944" i="87"/>
  <c r="C5481" i="87"/>
  <c r="C5562" i="87"/>
  <c r="C5109" i="87"/>
  <c r="C5327" i="87"/>
  <c r="C5558" i="87"/>
  <c r="C6130" i="87"/>
  <c r="C5830" i="87"/>
  <c r="C5531" i="87"/>
  <c r="C5046" i="87"/>
  <c r="E5046" i="87"/>
  <c r="C5939" i="87"/>
  <c r="C5870" i="87"/>
  <c r="C5465" i="87"/>
  <c r="C5034" i="87"/>
  <c r="C6072" i="87"/>
  <c r="C5822" i="87"/>
  <c r="C5506" i="87"/>
  <c r="C5283" i="87"/>
  <c r="C5931" i="87"/>
  <c r="C5862" i="87"/>
  <c r="C5457" i="87"/>
  <c r="C6916" i="87"/>
  <c r="E6916" i="87"/>
  <c r="C6594" i="87"/>
  <c r="E6594" i="87"/>
  <c r="C3617" i="87"/>
  <c r="E3617" i="87"/>
  <c r="C6587" i="87"/>
  <c r="E6587" i="87"/>
  <c r="C3591" i="87"/>
  <c r="E3591" i="87"/>
  <c r="C3563" i="87"/>
  <c r="E3563" i="87"/>
  <c r="C6527" i="87"/>
  <c r="E6527" i="87"/>
  <c r="C4044" i="87"/>
  <c r="C1499" i="87"/>
  <c r="C1457" i="87"/>
  <c r="C3666" i="87"/>
  <c r="E3666" i="87"/>
  <c r="C1441" i="87"/>
  <c r="C1439" i="87"/>
  <c r="C1365" i="87"/>
  <c r="C1427" i="87"/>
  <c r="C1423" i="87"/>
  <c r="C1421" i="87"/>
  <c r="C1415" i="87"/>
  <c r="C6413" i="87"/>
  <c r="C6411" i="87"/>
  <c r="C6409" i="87"/>
  <c r="C152" i="87"/>
  <c r="C2786" i="87"/>
  <c r="C2953" i="87"/>
  <c r="C2951" i="87"/>
  <c r="C6403" i="87"/>
  <c r="C1314" i="87"/>
  <c r="C1269" i="87"/>
  <c r="C2577" i="87"/>
  <c r="E2577" i="87"/>
  <c r="C2035" i="87"/>
  <c r="E2035" i="87"/>
  <c r="C6382" i="87"/>
  <c r="C1167" i="87"/>
  <c r="C3432" i="87"/>
  <c r="C1219" i="87"/>
  <c r="C6362" i="87"/>
  <c r="C6358" i="87"/>
  <c r="C6354" i="87"/>
  <c r="C6348" i="87"/>
  <c r="C6344" i="87"/>
  <c r="C6340" i="87"/>
  <c r="C2919" i="87"/>
  <c r="C2917" i="87"/>
  <c r="C6331" i="87"/>
  <c r="C929" i="87"/>
  <c r="C697" i="87"/>
  <c r="C1081" i="87"/>
  <c r="C747" i="87"/>
  <c r="C739" i="87"/>
  <c r="C6300" i="87"/>
  <c r="C968" i="87"/>
  <c r="C852" i="87"/>
  <c r="C6292" i="87"/>
  <c r="C849" i="87"/>
  <c r="C6283" i="87"/>
  <c r="C903" i="87"/>
  <c r="C6269" i="87"/>
  <c r="E6269" i="87"/>
  <c r="C896" i="87"/>
  <c r="E896" i="87"/>
  <c r="C780" i="87"/>
  <c r="E780" i="87"/>
  <c r="C6268" i="87"/>
  <c r="C6264" i="87"/>
  <c r="C6260" i="87"/>
  <c r="C6252" i="87"/>
  <c r="C6248" i="87"/>
  <c r="C1048"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K143" i="30" s="1"/>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7064" i="87" a="1"/>
  <c r="F7103" i="87" a="1"/>
  <c r="F6040" i="87" a="1"/>
  <c r="F7212" i="87" a="1"/>
  <c r="F3179" i="87" a="1"/>
  <c r="F7194" i="87" a="1"/>
  <c r="F7124" i="87" a="1"/>
  <c r="F7174" i="87" a="1"/>
  <c r="F6910" i="87" a="1"/>
  <c r="F7164" i="87" a="1"/>
  <c r="F7123" i="87" a="1"/>
  <c r="F7145" i="87" a="1"/>
  <c r="F7085" i="87" a="1"/>
  <c r="F7213" i="87" a="1"/>
  <c r="F3531" i="87" a="1"/>
  <c r="F3240" i="87" a="1"/>
  <c r="F3205" i="87" a="1"/>
  <c r="F6969" i="87" a="1"/>
  <c r="F3199" i="87" a="1"/>
  <c r="F3218" i="87" a="1"/>
  <c r="F7146" i="87" a="1"/>
  <c r="F7193" i="87" a="1"/>
  <c r="E3642" i="87" l="1"/>
  <c r="E5825" i="87"/>
  <c r="F3240" i="87"/>
  <c r="F7145" i="87"/>
  <c r="F6040" i="87"/>
  <c r="F7146" i="87"/>
  <c r="E7146" i="87" s="1"/>
  <c r="F7174" i="87"/>
  <c r="E7174" i="87" s="1"/>
  <c r="F7124" i="87"/>
  <c r="E7124" i="87" s="1"/>
  <c r="F7123" i="87"/>
  <c r="F7194" i="87"/>
  <c r="F3179" i="87"/>
  <c r="F3199" i="87"/>
  <c r="F7164" i="87"/>
  <c r="E7164" i="87" s="1"/>
  <c r="F6969" i="87"/>
  <c r="E6969" i="87" s="1"/>
  <c r="F7212" i="87"/>
  <c r="E7212" i="87" s="1"/>
  <c r="F7213" i="87"/>
  <c r="E7213" i="87" s="1"/>
  <c r="F7103" i="87"/>
  <c r="F6910" i="87"/>
  <c r="E6910" i="87" s="1"/>
  <c r="F7193" i="87"/>
  <c r="F3205" i="87"/>
  <c r="F3531" i="87"/>
  <c r="H80" i="73"/>
  <c r="B7145" i="87"/>
  <c r="J117" i="73"/>
  <c r="B7146" i="87"/>
  <c r="E5031" i="87"/>
  <c r="B7174" i="87"/>
  <c r="C7174" i="87" s="1"/>
  <c r="B7124" i="87"/>
  <c r="B7123" i="87"/>
  <c r="B7194" i="87"/>
  <c r="E7194" i="87" s="1"/>
  <c r="D113" i="73"/>
  <c r="F117" i="73"/>
  <c r="B7164" i="87"/>
  <c r="B6969" i="87"/>
  <c r="C6969" i="87" s="1"/>
  <c r="B4386" i="87"/>
  <c r="C4386" i="87" s="1"/>
  <c r="E5523" i="87"/>
  <c r="B7212" i="87"/>
  <c r="C7212" i="87" s="1"/>
  <c r="B7213" i="87"/>
  <c r="C7213" i="87" s="1"/>
  <c r="B7103" i="87"/>
  <c r="C7103" i="87" s="1"/>
  <c r="E4078" i="87"/>
  <c r="B6910" i="87"/>
  <c r="C6910" i="87" s="1"/>
  <c r="B7193" i="87"/>
  <c r="C7193" i="87" s="1"/>
  <c r="G117" i="73"/>
  <c r="K117" i="73"/>
  <c r="F7085" i="87"/>
  <c r="B7085" i="87"/>
  <c r="C7085" i="87" s="1"/>
  <c r="F7064" i="87"/>
  <c r="F3218" i="87"/>
  <c r="B7064" i="87"/>
  <c r="E113" i="73"/>
  <c r="Z13" i="89"/>
  <c r="L22" i="89"/>
  <c r="X22" i="89" s="1"/>
  <c r="B4385" i="87"/>
  <c r="B5657" i="87"/>
  <c r="C5657" i="87" s="1"/>
  <c r="B5445" i="87"/>
  <c r="B5966" i="87"/>
  <c r="C5966" i="87" s="1"/>
  <c r="B6186" i="87"/>
  <c r="B4160" i="87"/>
  <c r="B5958" i="87"/>
  <c r="B5714" i="87"/>
  <c r="F94" i="73"/>
  <c r="D94" i="73"/>
  <c r="C94" i="73"/>
  <c r="B1066" i="87"/>
  <c r="C1066" i="87" s="1"/>
  <c r="B1444" i="87"/>
  <c r="C1444" i="87" s="1"/>
  <c r="H14" i="73"/>
  <c r="H102" i="73" s="1"/>
  <c r="B4101" i="87"/>
  <c r="C4101" i="87" s="1"/>
  <c r="H128" i="73"/>
  <c r="B1486" i="87"/>
  <c r="C1486" i="87" s="1"/>
  <c r="B1480" i="87"/>
  <c r="C1480" i="87" s="1"/>
  <c r="B1085" i="87"/>
  <c r="C1085" i="87" s="1"/>
  <c r="B1077" i="87"/>
  <c r="C1077" i="87" s="1"/>
  <c r="B1429" i="87"/>
  <c r="C1429" i="87" s="1"/>
  <c r="B1063" i="87"/>
  <c r="C1063" i="87" s="1"/>
  <c r="B1296" i="87"/>
  <c r="B1223" i="87"/>
  <c r="C1223" i="87" s="1"/>
  <c r="B1452" i="87"/>
  <c r="C1452" i="87" s="1"/>
  <c r="H16" i="73"/>
  <c r="H104" i="73" s="1"/>
  <c r="B1319" i="87"/>
  <c r="C1319" i="87" s="1"/>
  <c r="B1432" i="87"/>
  <c r="C1432" i="87" s="1"/>
  <c r="B1468" i="87"/>
  <c r="C1468" i="87" s="1"/>
  <c r="B7115" i="87"/>
  <c r="C7115" i="87" s="1"/>
  <c r="D103" i="73"/>
  <c r="B7158" i="87"/>
  <c r="B7207" i="87"/>
  <c r="C7207" i="87" s="1"/>
  <c r="B6406" i="87"/>
  <c r="B1309" i="87"/>
  <c r="C1309" i="87" s="1"/>
  <c r="B1284" i="87"/>
  <c r="C1284" i="87" s="1"/>
  <c r="B1272" i="87"/>
  <c r="C1272" i="87" s="1"/>
  <c r="B1216" i="87"/>
  <c r="C1216" i="87" s="1"/>
  <c r="K153" i="30"/>
  <c r="B6636" i="87"/>
  <c r="B997" i="87"/>
  <c r="C997" i="87" s="1"/>
  <c r="B2033" i="87"/>
  <c r="C2033" i="87" s="1"/>
  <c r="F155" i="30"/>
  <c r="B1194" i="87" s="1"/>
  <c r="B1169" i="87"/>
  <c r="C1169" i="87" s="1"/>
  <c r="B1202" i="87"/>
  <c r="C1202" i="87" s="1"/>
  <c r="B1210" i="87"/>
  <c r="C1210" i="87" s="1"/>
  <c r="B1177" i="87"/>
  <c r="B6387" i="87"/>
  <c r="C6387" i="87" s="1"/>
  <c r="B1069" i="87"/>
  <c r="C1069" i="87" s="1"/>
  <c r="J117" i="30"/>
  <c r="B931" i="87"/>
  <c r="C931" i="87" s="1"/>
  <c r="F117" i="30"/>
  <c r="D117" i="30"/>
  <c r="B1059" i="87"/>
  <c r="C1059" i="87" s="1"/>
  <c r="B1435" i="87"/>
  <c r="C1435" i="87" s="1"/>
  <c r="C6439" i="87"/>
  <c r="D292" i="30"/>
  <c r="B2734" i="87"/>
  <c r="C2734" i="87" s="1"/>
  <c r="B7063" i="87"/>
  <c r="C7063" i="87" s="1"/>
  <c r="B3262" i="87"/>
  <c r="C3262" i="87" s="1"/>
  <c r="C117" i="73"/>
  <c r="C1368" i="87"/>
  <c r="E1368" i="87"/>
  <c r="C1054" i="87"/>
  <c r="C1419" i="87"/>
  <c r="C1088" i="87"/>
  <c r="C6342" i="87"/>
  <c r="C1456" i="87"/>
  <c r="C1218" i="87"/>
  <c r="C148" i="87"/>
  <c r="C2772" i="87"/>
  <c r="C1398" i="87"/>
  <c r="C3613" i="87"/>
  <c r="E3613" i="87"/>
  <c r="C1252" i="87"/>
  <c r="C1302" i="87"/>
  <c r="C1455" i="87"/>
  <c r="C3594" i="87"/>
  <c r="E3594" i="87"/>
  <c r="C1396" i="87"/>
  <c r="C1473" i="87"/>
  <c r="C6466" i="87"/>
  <c r="C4043" i="87"/>
  <c r="C3565" i="87"/>
  <c r="E3565" i="87"/>
  <c r="C1479" i="87"/>
  <c r="C1354" i="87"/>
  <c r="C1497" i="87"/>
  <c r="C3579" i="87"/>
  <c r="E3579" i="87"/>
  <c r="C4385" i="87"/>
  <c r="C4160" i="87"/>
  <c r="C6666" i="87"/>
  <c r="E6666" i="87"/>
  <c r="C6759" i="87"/>
  <c r="E6759" i="87"/>
  <c r="C6909" i="87"/>
  <c r="E6909" i="87"/>
  <c r="C3577" i="87"/>
  <c r="E3577" i="87"/>
  <c r="C6012" i="87"/>
  <c r="E6012" i="87"/>
  <c r="C3261" i="87"/>
  <c r="E3261" i="87"/>
  <c r="C722" i="87"/>
  <c r="E722" i="87"/>
  <c r="C729" i="87"/>
  <c r="C1200" i="87"/>
  <c r="C11" i="87"/>
  <c r="C12" i="87"/>
  <c r="C907" i="87"/>
  <c r="C1491" i="87"/>
  <c r="C1296" i="87"/>
  <c r="C6003" i="87"/>
  <c r="E6003" i="87"/>
  <c r="C3528" i="87"/>
  <c r="E3528" i="87"/>
  <c r="C3175" i="87"/>
  <c r="E3175" i="87"/>
  <c r="C7124" i="87"/>
  <c r="C7164"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6665" i="87"/>
  <c r="E6665" i="87"/>
  <c r="C3584" i="87"/>
  <c r="E3584" i="87"/>
  <c r="C2541" i="87"/>
  <c r="C2930" i="87"/>
  <c r="C6406" i="87"/>
  <c r="C3600" i="87"/>
  <c r="E3600" i="87"/>
  <c r="C1467" i="87"/>
  <c r="C3593" i="87"/>
  <c r="E3593" i="87"/>
  <c r="C6636" i="87"/>
  <c r="C3196" i="87"/>
  <c r="E3196" i="87"/>
  <c r="C1492" i="87"/>
  <c r="C1183" i="87"/>
  <c r="C1308" i="87"/>
  <c r="C5696" i="87"/>
  <c r="C5714" i="87"/>
  <c r="C5445" i="87"/>
  <c r="C6186" i="87"/>
  <c r="C5501" i="87"/>
  <c r="C5958" i="87"/>
  <c r="C1485" i="87"/>
  <c r="C4100" i="87"/>
  <c r="C7158" i="87"/>
  <c r="C156" i="87"/>
  <c r="C1177" i="87"/>
  <c r="C7064" i="87"/>
  <c r="C3181" i="87"/>
  <c r="E3181" i="87"/>
  <c r="C3198" i="87"/>
  <c r="E3198" i="87"/>
  <c r="C3242" i="87"/>
  <c r="E3242" i="87"/>
  <c r="C3530" i="87"/>
  <c r="E3530" i="87"/>
  <c r="C7146" i="87"/>
  <c r="C7194" i="87"/>
  <c r="C5010" i="87"/>
  <c r="C5069" i="87"/>
  <c r="C5536" i="87"/>
  <c r="C5091" i="87"/>
  <c r="C5176" i="87"/>
  <c r="C5602" i="87"/>
  <c r="C5190" i="87"/>
  <c r="C1058" i="87"/>
  <c r="C2922" i="87"/>
  <c r="C636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J155" i="30"/>
  <c r="B6391" i="87" s="1"/>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1052" i="87"/>
  <c r="B9" i="87"/>
  <c r="B8" i="87"/>
  <c r="E106" i="73"/>
  <c r="B3205"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7084" i="87" a="1"/>
  <c r="F7102" i="87" a="1"/>
  <c r="F7195" i="87" a="1"/>
  <c r="F7163" i="87" a="1"/>
  <c r="F7125" i="87" a="1"/>
  <c r="F7147" i="87" a="1"/>
  <c r="F3182" i="87" a="1"/>
  <c r="F3243" i="87" a="1"/>
  <c r="F3221" i="87" a="1"/>
  <c r="F7214" i="87" a="1"/>
  <c r="E7145" i="87" l="1"/>
  <c r="E7123" i="87"/>
  <c r="F7084" i="87"/>
  <c r="F3243" i="87"/>
  <c r="E3243" i="87" s="1"/>
  <c r="F7125" i="87"/>
  <c r="F7195" i="87"/>
  <c r="F7163" i="87"/>
  <c r="E7163" i="87" s="1"/>
  <c r="F7214" i="87"/>
  <c r="E7214" i="87" s="1"/>
  <c r="F7147" i="87"/>
  <c r="E7147" i="87" s="1"/>
  <c r="B7084" i="87"/>
  <c r="C7084" i="87" s="1"/>
  <c r="H117" i="73"/>
  <c r="C7145" i="87"/>
  <c r="C7123" i="87"/>
  <c r="B7125" i="87"/>
  <c r="C7125" i="87" s="1"/>
  <c r="B7195" i="87"/>
  <c r="C7195" i="87" s="1"/>
  <c r="E7103" i="87"/>
  <c r="B3243" i="87"/>
  <c r="B7163" i="87"/>
  <c r="B7214" i="87"/>
  <c r="C7214" i="87" s="1"/>
  <c r="B7147" i="87"/>
  <c r="C7147" i="87" s="1"/>
  <c r="E7193" i="87"/>
  <c r="F3182" i="87"/>
  <c r="D117" i="73"/>
  <c r="E7085" i="87"/>
  <c r="E7064" i="87"/>
  <c r="F3221" i="87"/>
  <c r="F7102" i="87"/>
  <c r="E117" i="73"/>
  <c r="B7102" i="87"/>
  <c r="C7102" i="87" s="1"/>
  <c r="H19" i="73"/>
  <c r="D127" i="73"/>
  <c r="B2603" i="87"/>
  <c r="Z22" i="89"/>
  <c r="I96" i="73"/>
  <c r="H8" i="73"/>
  <c r="B5663" i="87"/>
  <c r="C5663" i="87" s="1"/>
  <c r="H95" i="73"/>
  <c r="E95" i="73"/>
  <c r="B5722" i="87"/>
  <c r="C5722" i="87" s="1"/>
  <c r="B7129" i="87"/>
  <c r="C7129" i="87" s="1"/>
  <c r="B7108" i="87"/>
  <c r="C7108" i="87" s="1"/>
  <c r="B7069" i="87"/>
  <c r="C7069" i="87" s="1"/>
  <c r="B7047" i="87"/>
  <c r="C7047" i="87" s="1"/>
  <c r="B2604" i="87"/>
  <c r="C2604" i="87" s="1"/>
  <c r="K214" i="30"/>
  <c r="B1332" i="87" s="1"/>
  <c r="F105" i="73"/>
  <c r="B7186" i="87"/>
  <c r="C7186" i="87" s="1"/>
  <c r="B7079" i="87"/>
  <c r="C7079" i="87" s="1"/>
  <c r="B7118" i="87"/>
  <c r="B7140" i="87"/>
  <c r="C7140" i="87" s="1"/>
  <c r="B7137" i="87"/>
  <c r="C7137" i="87" s="1"/>
  <c r="B7055" i="87"/>
  <c r="C7055" i="87" s="1"/>
  <c r="B7058" i="87"/>
  <c r="C7058" i="87" s="1"/>
  <c r="B7157" i="87"/>
  <c r="C7157" i="87" s="1"/>
  <c r="B7097" i="87"/>
  <c r="C7097" i="87" s="1"/>
  <c r="B2500" i="87"/>
  <c r="C2500" i="87" s="1"/>
  <c r="B7076" i="87"/>
  <c r="C7076" i="87" s="1"/>
  <c r="F126" i="73"/>
  <c r="F102" i="73"/>
  <c r="B1231" i="87"/>
  <c r="C1231" i="87" s="1"/>
  <c r="D105" i="73"/>
  <c r="C17" i="73"/>
  <c r="K155" i="30"/>
  <c r="B1232" i="87" s="1"/>
  <c r="D129" i="73"/>
  <c r="B1178" i="87"/>
  <c r="C1178" i="87" s="1"/>
  <c r="D128" i="73"/>
  <c r="B1170" i="87"/>
  <c r="C1170" i="87" s="1"/>
  <c r="D131" i="73"/>
  <c r="B7322" i="87"/>
  <c r="C7322" i="87" s="1"/>
  <c r="B7321" i="87"/>
  <c r="C7321" i="87" s="1"/>
  <c r="B7320" i="87"/>
  <c r="C7320" i="87" s="1"/>
  <c r="B7319" i="87"/>
  <c r="C7319" i="87" s="1"/>
  <c r="C128" i="73"/>
  <c r="B7318" i="87"/>
  <c r="C7318" i="87" s="1"/>
  <c r="B7316" i="87"/>
  <c r="C7316" i="87" s="1"/>
  <c r="C125" i="73"/>
  <c r="C124" i="73"/>
  <c r="B7315" i="87"/>
  <c r="C7315" i="87" s="1"/>
  <c r="G93" i="73"/>
  <c r="I93" i="73"/>
  <c r="E93" i="73"/>
  <c r="J93" i="73"/>
  <c r="K93" i="73"/>
  <c r="D93" i="73"/>
  <c r="F93" i="73"/>
  <c r="B5890" i="87"/>
  <c r="K292" i="30"/>
  <c r="B1461" i="87" s="1"/>
  <c r="B817" i="87"/>
  <c r="C817" i="87" s="1"/>
  <c r="I13" i="103"/>
  <c r="C3" i="103" s="1"/>
  <c r="C53" i="76" s="1"/>
  <c r="B7317" i="87"/>
  <c r="C7317" i="87" s="1"/>
  <c r="C93" i="73"/>
  <c r="B7065" i="87"/>
  <c r="C7065" i="87" s="1"/>
  <c r="B107" i="87"/>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5850" i="87"/>
  <c r="C1185" i="87"/>
  <c r="C4378" i="87"/>
  <c r="C5488" i="87"/>
  <c r="C5968" i="87"/>
  <c r="C5158" i="87"/>
  <c r="C5970" i="87"/>
  <c r="C5969" i="87"/>
  <c r="C3350" i="87"/>
  <c r="C3352" i="87"/>
  <c r="C3620" i="87"/>
  <c r="E3620" i="87"/>
  <c r="C3199" i="87"/>
  <c r="E3199" i="87"/>
  <c r="C3263" i="87"/>
  <c r="C3218" i="87"/>
  <c r="E3218" i="87"/>
  <c r="C3243" i="87"/>
  <c r="C9" i="87"/>
  <c r="C6" i="87"/>
  <c r="C7" i="87"/>
  <c r="C10" i="87"/>
  <c r="C2553" i="87"/>
  <c r="C1503" i="87"/>
  <c r="C7163" i="87"/>
  <c r="C757" i="87"/>
  <c r="C6640" i="87"/>
  <c r="C815" i="87"/>
  <c r="C107" i="87"/>
  <c r="C5890" i="87"/>
  <c r="C5532" i="87"/>
  <c r="C5588" i="87"/>
  <c r="C4147" i="87"/>
  <c r="E4147" i="87"/>
  <c r="C4379" i="87"/>
  <c r="C6125" i="87"/>
  <c r="C1331" i="87"/>
  <c r="C2037" i="87"/>
  <c r="C3586" i="87"/>
  <c r="E3586" i="87"/>
  <c r="C1303" i="87"/>
  <c r="C1253" i="87"/>
  <c r="C1474" i="87"/>
  <c r="C2774" i="87"/>
  <c r="C3668" i="87"/>
  <c r="E3668" i="87"/>
  <c r="C1325" i="87"/>
  <c r="C3602" i="87"/>
  <c r="E3602" i="87"/>
  <c r="C6391" i="87"/>
  <c r="C1194" i="87"/>
  <c r="C6481" i="87"/>
  <c r="C6335" i="87"/>
  <c r="C1498" i="87"/>
  <c r="C873" i="87"/>
  <c r="C2046" i="87"/>
  <c r="C5972" i="87"/>
  <c r="C6170" i="87"/>
  <c r="C3179" i="87"/>
  <c r="E3179" i="87"/>
  <c r="C5264" i="87"/>
  <c r="C5300" i="87"/>
  <c r="C5065" i="87"/>
  <c r="C5807" i="87"/>
  <c r="C3349" i="87"/>
  <c r="C5471" i="87"/>
  <c r="C3531" i="87"/>
  <c r="E3531" i="87"/>
  <c r="C3176" i="87"/>
  <c r="C3205" i="87"/>
  <c r="E3205" i="87"/>
  <c r="C8" i="87"/>
  <c r="C1052" i="87"/>
  <c r="C2603" i="87"/>
  <c r="C7118" i="87"/>
  <c r="C2574" i="87"/>
  <c r="C3353" i="87"/>
  <c r="C989" i="87"/>
  <c r="C6040" i="87"/>
  <c r="E6040" i="87"/>
  <c r="C3240" i="87"/>
  <c r="E3240" i="87"/>
  <c r="C699" i="87"/>
  <c r="C7175" i="87"/>
  <c r="C1193" i="87"/>
  <c r="C2034" i="87"/>
  <c r="C7304" i="87"/>
  <c r="C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7165" i="87" a="1"/>
  <c r="F7086" i="87" a="1"/>
  <c r="F7104" i="87" a="1"/>
  <c r="F7165" i="87" l="1"/>
  <c r="L128" i="73"/>
  <c r="E7195" i="87"/>
  <c r="E7125" i="87"/>
  <c r="B7165" i="87"/>
  <c r="C7165" i="87" s="1"/>
  <c r="E7084" i="87"/>
  <c r="F7086" i="87"/>
  <c r="B7086" i="87"/>
  <c r="C7086" i="87" s="1"/>
  <c r="E7102" i="87"/>
  <c r="F7104" i="87"/>
  <c r="B7104" i="87"/>
  <c r="C7104" i="87" s="1"/>
  <c r="L131" i="73"/>
  <c r="L130" i="73"/>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C7139" i="87" s="1"/>
  <c r="B7159" i="87"/>
  <c r="C7159" i="87" s="1"/>
  <c r="B7135" i="87"/>
  <c r="C7135" i="87" s="1"/>
  <c r="B96" i="87"/>
  <c r="C96" i="87" s="1"/>
  <c r="B7206" i="87"/>
  <c r="C7206" i="87" s="1"/>
  <c r="B7189" i="87"/>
  <c r="C7189" i="87" s="1"/>
  <c r="B7117" i="87"/>
  <c r="C7117" i="87" s="1"/>
  <c r="B7114" i="87"/>
  <c r="C7114" i="87" s="1"/>
  <c r="B2578" i="87"/>
  <c r="C2578" i="87" s="1"/>
  <c r="B1276" i="87"/>
  <c r="C1276" i="87" s="1"/>
  <c r="B7078" i="87"/>
  <c r="C7078" i="87" s="1"/>
  <c r="D104" i="73"/>
  <c r="C105" i="73"/>
  <c r="D102" i="73"/>
  <c r="C16" i="89"/>
  <c r="E4" i="97"/>
  <c r="E30" i="97" s="1"/>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G13" i="97" s="1"/>
  <c r="B7323" i="87"/>
  <c r="C7323" i="87" s="1"/>
  <c r="C104" i="73"/>
  <c r="B1096" i="87"/>
  <c r="C1096" i="87" s="1"/>
  <c r="B7046" i="87"/>
  <c r="C7046" i="87" s="1"/>
  <c r="B7176" i="87"/>
  <c r="C7176" i="87" s="1"/>
  <c r="B111" i="87"/>
  <c r="C111" i="87" s="1"/>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7181" i="87"/>
  <c r="C5967" i="87"/>
  <c r="C1087" i="87"/>
  <c r="C1297" i="87"/>
  <c r="C759" i="87"/>
  <c r="C2551" i="87"/>
  <c r="C1203"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5976" i="87"/>
  <c r="C2555" i="87"/>
  <c r="C4955" i="87"/>
  <c r="C2601" i="87"/>
  <c r="C5987" i="87"/>
  <c r="C3662" i="87"/>
  <c r="C3514" i="87"/>
  <c r="C5988" i="87"/>
  <c r="C2599" i="87"/>
  <c r="C4387" i="87"/>
  <c r="C1095" i="87"/>
  <c r="C701" i="87"/>
  <c r="C1217"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5989" i="87"/>
  <c r="J11" i="73"/>
  <c r="J22" i="73"/>
  <c r="G132" i="73"/>
  <c r="L125" i="73"/>
  <c r="F3009" i="87" a="1"/>
  <c r="F805" i="87" a="1"/>
  <c r="F675" i="87" a="1"/>
  <c r="F998" i="87" a="1"/>
  <c r="F1457" i="87" a="1"/>
  <c r="F701" i="87" a="1"/>
  <c r="F7140" i="87" a="1"/>
  <c r="F7108" i="87" a="1"/>
  <c r="F1096" i="87" a="1"/>
  <c r="F1079" i="87" a="1"/>
  <c r="F2740" i="87" a="1"/>
  <c r="F5674" i="87" a="1"/>
  <c r="F1185" i="87" a="1"/>
  <c r="F7131" i="87" a="1"/>
  <c r="F6644" i="87" a="1"/>
  <c r="F4043" i="87" a="1"/>
  <c r="F1262" i="87" a="1"/>
  <c r="F7171" i="87" a="1"/>
  <c r="F1398" i="87" a="1"/>
  <c r="F6350" i="87" a="1"/>
  <c r="F7282" i="87" a="1"/>
  <c r="F6319" i="87" a="1"/>
  <c r="F5105" i="87" a="1"/>
  <c r="F1371" i="87" a="1"/>
  <c r="F5822" i="87" a="1"/>
  <c r="F1218" i="87" a="1"/>
  <c r="F2951" i="87" a="1"/>
  <c r="F1061" i="87" a="1"/>
  <c r="F5369" i="87" a="1"/>
  <c r="F1089" i="87" a="1"/>
  <c r="F5814" i="87" a="1"/>
  <c r="F6382" i="87" a="1"/>
  <c r="F2511" i="87" a="1"/>
  <c r="F1422" i="87" a="1"/>
  <c r="F6386" i="87" a="1"/>
  <c r="F6387" i="87" a="1"/>
  <c r="F3176" i="87" a="1"/>
  <c r="F3171" i="87" a="1"/>
  <c r="F7089" i="87" a="1"/>
  <c r="F2501" i="87" a="1"/>
  <c r="F1261" i="87" a="1"/>
  <c r="F6264" i="87" a="1"/>
  <c r="F6439" i="87" a="1"/>
  <c r="F5122" i="87" a="1"/>
  <c r="F1491" i="87" a="1"/>
  <c r="F7320" i="87" a="1"/>
  <c r="F1227" i="87" a="1"/>
  <c r="F5299" i="87" a="1"/>
  <c r="F4307" i="87" a="1"/>
  <c r="F4379" i="87" a="1"/>
  <c r="F2034" i="87" a="1"/>
  <c r="F5167" i="87" a="1"/>
  <c r="F7198" i="87" a="1"/>
  <c r="F1429" i="87" a="1"/>
  <c r="F1228" i="87" a="1"/>
  <c r="F6331" i="87" a="1"/>
  <c r="F6437" i="87" a="1"/>
  <c r="F1067" i="87" a="1"/>
  <c r="F5936" i="87" a="1"/>
  <c r="F1059" i="87" a="1"/>
  <c r="F4342" i="87" a="1"/>
  <c r="F2556" i="87" a="1"/>
  <c r="F4075" i="87" a="1"/>
  <c r="F2780" i="87" a="1"/>
  <c r="F1423" i="87" a="1"/>
  <c r="F1277" i="87" a="1"/>
  <c r="F4101" i="87" a="1"/>
  <c r="F1203" i="87" a="1"/>
  <c r="F5817" i="87" a="1"/>
  <c r="F2918" i="87" a="1"/>
  <c r="F1414" i="87" a="1"/>
  <c r="F5599" i="87" a="1"/>
  <c r="F1223" i="87" a="1"/>
  <c r="F6072" i="87" a="1"/>
  <c r="F5950" i="87" a="1"/>
  <c r="F1083" i="87" a="1"/>
  <c r="F6342" i="87" a="1"/>
  <c r="F1295" i="87" a="1"/>
  <c r="F6409" i="87" a="1"/>
  <c r="F2739" i="87" a="1"/>
  <c r="F156" i="87" a="1"/>
  <c r="F100" i="87" a="1"/>
  <c r="F1054" i="87" a="1"/>
  <c r="F6466" i="87" a="1"/>
  <c r="F3514" i="87" a="1"/>
  <c r="F6284" i="87" a="1"/>
  <c r="F794" i="87" a="1"/>
  <c r="F1474" i="87" a="1"/>
  <c r="F2032" i="87" a="1"/>
  <c r="F6438" i="87" a="1"/>
  <c r="F3353" i="87" a="1"/>
  <c r="F1097" i="87" a="1"/>
  <c r="F1302" i="87" a="1"/>
  <c r="F9" i="87" a="1"/>
  <c r="F1458" i="87" a="1"/>
  <c r="F7139" i="87" a="1"/>
  <c r="F5969" i="87" a="1"/>
  <c r="F2516" i="87" a="1"/>
  <c r="F6182" i="87" a="1"/>
  <c r="F5972" i="87" a="1"/>
  <c r="F4316" i="87" a="1"/>
  <c r="F5813" i="87" a="1"/>
  <c r="F671" i="87" a="1"/>
  <c r="F1270" i="87" a="1"/>
  <c r="F3262" i="87" a="1"/>
  <c r="F1467" i="87" a="1"/>
  <c r="F1309" i="87" a="1"/>
  <c r="F5558" i="87" a="1"/>
  <c r="F5543" i="87" a="1"/>
  <c r="F6170" i="87" a="1"/>
  <c r="F2930" i="87" a="1"/>
  <c r="F1498" i="87" a="1"/>
  <c r="F2606" i="87" a="1"/>
  <c r="F7201" i="87" a="1"/>
  <c r="F7843" i="87" a="1"/>
  <c r="F1049" i="87" a="1"/>
  <c r="F4155" i="87" a="1"/>
  <c r="F1258" i="87" a="1"/>
  <c r="F5451" i="87" a="1"/>
  <c r="F3263" i="87" a="1"/>
  <c r="F107" i="87" a="1"/>
  <c r="F1226" i="87" a="1"/>
  <c r="F7077" i="87" a="1"/>
  <c r="F6268" i="87" a="1"/>
  <c r="F863" i="87" a="1"/>
  <c r="F689" i="87" a="1"/>
  <c r="F1502" i="87" a="1"/>
  <c r="F154" i="87" a="1"/>
  <c r="F7168" i="87" a="1"/>
  <c r="F7107" i="87" a="1"/>
  <c r="F7285" i="87" a="1"/>
  <c r="F813" i="87" a="1"/>
  <c r="F6638" i="87" a="1"/>
  <c r="F1418" i="87" a="1"/>
  <c r="F791" i="87" a="1"/>
  <c r="F4385" i="87" a="1"/>
  <c r="F6125" i="87" a="1"/>
  <c r="F2956" i="87" a="1"/>
  <c r="F5986" i="87" a="1"/>
  <c r="F2031" i="87" a="1"/>
  <c r="F5056" i="87" a="1"/>
  <c r="F6258" i="87" a="1"/>
  <c r="F5647" i="87" a="1"/>
  <c r="F5327" i="87" a="1"/>
  <c r="F2670" i="87" a="1"/>
  <c r="F1296" i="87" a="1"/>
  <c r="F7055" i="87" a="1"/>
  <c r="F1439" i="87" a="1"/>
  <c r="F7322" i="87" a="1"/>
  <c r="F2552" i="87" a="1"/>
  <c r="F4955" i="87" a="1"/>
  <c r="F759" i="87" a="1"/>
  <c r="F3625" i="87" a="1"/>
  <c r="F1056" i="87" a="1"/>
  <c r="F1331" i="87" a="1"/>
  <c r="F7316" i="87" a="1"/>
  <c r="F1388" i="87" a="1"/>
  <c r="F5669" i="87" a="1"/>
  <c r="F5867" i="87" a="1"/>
  <c r="F5970" i="87" a="1"/>
  <c r="F5064" i="87" a="1"/>
  <c r="F10" i="87" a="1"/>
  <c r="F1091" i="87" a="1"/>
  <c r="F92" i="87" a="1"/>
  <c r="F1417" i="87" a="1"/>
  <c r="F5685" i="87" a="1"/>
  <c r="F4301" i="87" a="1"/>
  <c r="F1428" i="87" a="1"/>
  <c r="F5414" i="87" a="1"/>
  <c r="F1392" i="87" a="1"/>
  <c r="F3349" i="87" a="1"/>
  <c r="F1420" i="87" a="1"/>
  <c r="F979" i="87" a="1"/>
  <c r="F1329" i="87" a="1"/>
  <c r="F2538" i="87" a="1"/>
  <c r="F7323" i="87" a="1"/>
  <c r="F4317" i="87" a="1"/>
  <c r="F6043" i="87" a="1"/>
  <c r="F965" i="87" a="1"/>
  <c r="F6292" i="87" a="1"/>
  <c r="F913" i="87" a="1"/>
  <c r="F989" i="87" a="1"/>
  <c r="F1434" i="87" a="1"/>
  <c r="F6187" i="87" a="1"/>
  <c r="F1436" i="87" a="1"/>
  <c r="F6340" i="87" a="1"/>
  <c r="F7182" i="87" a="1"/>
  <c r="F2517" i="87" a="1"/>
  <c r="F3513" i="87" a="1"/>
  <c r="F7097" i="87" a="1"/>
  <c r="F6209" i="87" a="1"/>
  <c r="F4074" i="87" a="1"/>
  <c r="F47" i="87" a="1"/>
  <c r="F1232" i="87" a="1"/>
  <c r="F1217" i="87" a="1"/>
  <c r="F5506" i="87" a="1"/>
  <c r="F2499" i="87" a="1"/>
  <c r="F7153" i="87" a="1"/>
  <c r="F1219" i="87" a="1"/>
  <c r="F7175" i="87" a="1"/>
  <c r="F1297" i="87" a="1"/>
  <c r="F1087" i="87" a="1"/>
  <c r="F5621" i="87" a="1"/>
  <c r="F6360" i="87" a="1"/>
  <c r="F1327" i="87" a="1"/>
  <c r="F7280" i="87" a="1"/>
  <c r="F7170" i="87" a="1"/>
  <c r="F1479" i="87" a="1"/>
  <c r="F4356" i="87" a="1"/>
  <c r="F2500" i="87" a="1"/>
  <c r="F2599" i="87" a="1"/>
  <c r="F2574" i="87" a="1"/>
  <c r="F1186" i="87" a="1"/>
  <c r="F5388" i="87" a="1"/>
  <c r="F1473" i="87" a="1"/>
  <c r="F7207" i="87" a="1"/>
  <c r="F2049" i="87" a="1"/>
  <c r="F150" i="87" a="1"/>
  <c r="F797" i="87" a="1"/>
  <c r="F2774" i="87" a="1"/>
  <c r="F2497" i="87" a="1"/>
  <c r="F1090" i="87" a="1"/>
  <c r="F7079" i="87" a="1"/>
  <c r="F6616" i="87" a="1"/>
  <c r="F6369" i="87" a="1"/>
  <c r="F907" i="87" a="1"/>
  <c r="F6262" i="87" a="1"/>
  <c r="F7138" i="87" a="1"/>
  <c r="F903" i="87" a="1"/>
  <c r="F1425" i="87" a="1"/>
  <c r="F3170" i="87" a="1"/>
  <c r="F1274" i="87" a="1"/>
  <c r="F7056" i="87" a="1"/>
  <c r="F148" i="87" a="1"/>
  <c r="F4044" i="87" a="1"/>
  <c r="F4031" i="87" a="1"/>
  <c r="F7152" i="87" a="1"/>
  <c r="F1053" i="87" a="1"/>
  <c r="F2495" i="87" a="1"/>
  <c r="F1060" i="87" a="1"/>
  <c r="F2579" i="87" a="1"/>
  <c r="F2917" i="87" a="1"/>
  <c r="F7118" i="87" a="1"/>
  <c r="F3006" i="87" a="1"/>
  <c r="F2919" i="87" a="1"/>
  <c r="F6413" i="87" a="1"/>
  <c r="F1442" i="87" a="1"/>
  <c r="F1272" i="87" a="1"/>
  <c r="F2786" i="87" a="1"/>
  <c r="F2953" i="87" a="1"/>
  <c r="F6" i="87" a="1"/>
  <c r="F2551" i="87" a="1"/>
  <c r="F5773" i="87" a="1"/>
  <c r="F2540" i="87" a="1"/>
  <c r="F5966" i="87" a="1"/>
  <c r="F2544" i="87" a="1"/>
  <c r="F2733" i="87" a="1"/>
  <c r="F2600" i="87" a="1"/>
  <c r="F1486" i="87" a="1"/>
  <c r="F5663" i="87" a="1"/>
  <c r="F5943" i="87" a="1"/>
  <c r="F6479" i="87" a="1"/>
  <c r="F1038" i="87" a="1"/>
  <c r="F5471" i="87" a="1"/>
  <c r="F3432" i="87" a="1"/>
  <c r="F7092" i="87" a="1"/>
  <c r="F1064" i="87" a="1"/>
  <c r="F871" i="87" a="1"/>
  <c r="F1058" i="87" a="1"/>
  <c r="F5858" i="87" a="1"/>
  <c r="F6244" i="87" a="1"/>
  <c r="F2785" i="87" a="1"/>
  <c r="F3515" i="87" a="1"/>
  <c r="F1208" i="87" a="1"/>
  <c r="F1050" i="87" a="1"/>
  <c r="F6362" i="87" a="1"/>
  <c r="F1505" i="87" a="1"/>
  <c r="F1432" i="87" a="1"/>
  <c r="F2932" i="87" a="1"/>
  <c r="F7321" i="87" a="1"/>
  <c r="F1048" i="87" a="1"/>
  <c r="F2513" i="87" a="1"/>
  <c r="F2668" i="87" a="1"/>
  <c r="F2922" i="87" a="1"/>
  <c r="F1193" i="87" a="1"/>
  <c r="F4340" i="87" a="1"/>
  <c r="F736" i="87" a="1"/>
  <c r="F7159" i="87" a="1"/>
  <c r="F6332" i="87" a="1"/>
  <c r="F2734" i="87" a="1"/>
  <c r="F5989" i="87" a="1"/>
  <c r="F1365" i="87" a="1"/>
  <c r="F2504" i="87" a="1"/>
  <c r="F7319" i="87" a="1"/>
  <c r="F1062" i="87" a="1"/>
  <c r="F1455" i="87" a="1"/>
  <c r="F5890" i="87" a="1"/>
  <c r="F1271" i="87" a="1"/>
  <c r="F4894" i="87" a="1"/>
  <c r="F5602" i="87" a="1"/>
  <c r="F1068" i="87" a="1"/>
  <c r="F6635" i="87" a="1"/>
  <c r="F1063" i="87" a="1"/>
  <c r="F7069" i="87" a="1"/>
  <c r="F6260" i="87" a="1"/>
  <c r="F6248" i="87" a="1"/>
  <c r="F7267" i="87" a="1"/>
  <c r="F7186" i="87" a="1"/>
  <c r="F7046" i="87" a="1"/>
  <c r="F1326" i="87" a="1"/>
  <c r="F4357" i="87" a="1"/>
  <c r="F7271" i="87" a="1"/>
  <c r="F6335" i="87" a="1"/>
  <c r="F5478" i="87" a="1"/>
  <c r="F5991" i="87" a="1"/>
  <c r="F5065" i="87" a="1"/>
  <c r="F1229" i="87" a="1"/>
  <c r="F5457" i="87" a="1"/>
  <c r="F1448" i="87" a="1"/>
  <c r="F2603" i="87" a="1"/>
  <c r="F7289" i="87" a="1"/>
  <c r="F5040" i="87" a="1"/>
  <c r="F1290" i="87" a="1"/>
  <c r="F3325" i="87" a="1"/>
  <c r="F1333" i="87" a="1"/>
  <c r="F5278" i="87" a="1"/>
  <c r="F7157" i="87" a="1"/>
  <c r="F7180" i="87" a="1"/>
  <c r="F1175" i="87" a="1"/>
  <c r="F1332" i="87" a="1"/>
  <c r="F1275" i="87" a="1"/>
  <c r="F4895" i="87" a="1"/>
  <c r="F2502" i="87" a="1"/>
  <c r="F1216" i="87" a="1"/>
  <c r="F5807" i="87" a="1"/>
  <c r="F7116" i="87" a="1"/>
  <c r="F1431" i="87" a="1"/>
  <c r="F5862" i="87" a="1"/>
  <c r="F7047" i="87" a="1"/>
  <c r="F2921" i="87" a="1"/>
  <c r="F6411" i="87" a="1"/>
  <c r="F2604" i="87" a="1"/>
  <c r="F6481" i="87" a="1"/>
  <c r="F7048" i="87" a="1"/>
  <c r="F2920" i="87" a="1"/>
  <c r="F6173" i="87" a="1"/>
  <c r="F6254" i="87" a="1"/>
  <c r="F2038" i="87" a="1"/>
  <c r="F1480" i="87" a="1"/>
  <c r="F2498" i="87" a="1"/>
  <c r="F5995" i="87" a="1"/>
  <c r="F1361" i="87" a="1"/>
  <c r="F6252" i="87" a="1"/>
  <c r="F7057" i="87" a="1"/>
  <c r="F1086" i="87" a="1"/>
  <c r="F2503" i="87" a="1"/>
  <c r="F6406" i="87" a="1"/>
  <c r="F1447" i="87" a="1"/>
  <c r="F1435" i="87" a="1"/>
  <c r="F681" i="87" a="1"/>
  <c r="F4071" i="87" a="1"/>
  <c r="F7151" i="87" a="1"/>
  <c r="F1085" i="87" a="1"/>
  <c r="F6646" i="87" a="1"/>
  <c r="F5968" i="87" a="1"/>
  <c r="F3350" i="87" a="1"/>
  <c r="F5176" i="87" a="1"/>
  <c r="F1057" i="87" a="1"/>
  <c r="F1426" i="87" a="1"/>
  <c r="F5837" i="87" a="1"/>
  <c r="F7136" i="87" a="1"/>
  <c r="F4358" i="87" a="1"/>
  <c r="F7" i="87" a="1"/>
  <c r="F1169" i="87" a="1"/>
  <c r="F5664" i="87" a="1"/>
  <c r="F1456" i="87" a="1"/>
  <c r="F1252" i="87" a="1"/>
  <c r="F3169" i="87" a="1"/>
  <c r="F125" i="87" a="1"/>
  <c r="F6639" i="87" a="1"/>
  <c r="F875" i="87" a="1"/>
  <c r="F2539" i="87" a="1"/>
  <c r="F7181" i="87" a="1"/>
  <c r="F6186" i="87" a="1"/>
  <c r="F1183" i="87" a="1"/>
  <c r="F5843" i="87" a="1"/>
  <c r="F933" i="87" a="1"/>
  <c r="F1314" i="87" a="1"/>
  <c r="F5264" i="87" a="1"/>
  <c r="F2547" i="87" a="1"/>
  <c r="F1037" i="87" a="1"/>
  <c r="F1178" i="87" a="1"/>
  <c r="F6390" i="87" a="1"/>
  <c r="F7110" i="87" a="1"/>
  <c r="F7114" i="87" a="1"/>
  <c r="F1074" i="87" a="1"/>
  <c r="F1437" i="87" a="1"/>
  <c r="F921" i="87" a="1"/>
  <c r="F6246" i="87" a="1"/>
  <c r="F6640" i="87" a="1"/>
  <c r="F6402" i="87" a="1"/>
  <c r="F5976" i="87" a="1"/>
  <c r="F1319" i="87" a="1"/>
  <c r="F5597" i="87" a="1"/>
  <c r="F1433" i="87" a="1"/>
  <c r="F1452" i="87" a="1"/>
  <c r="F3173" i="87" a="1"/>
  <c r="F6320" i="87" a="1"/>
  <c r="F1390" i="87" a="1"/>
  <c r="F1430" i="87" a="1"/>
  <c r="F6299" i="87" a="1"/>
  <c r="F12" i="87" a="1"/>
  <c r="F1321" i="87" a="1"/>
  <c r="F6367" i="87" a="1"/>
  <c r="F1303" i="87" a="1"/>
  <c r="F1419" i="87" a="1"/>
  <c r="F7109" i="87" a="1"/>
  <c r="F997" i="87" a="1"/>
  <c r="F6061" i="87" a="1"/>
  <c r="F5445" i="87" a="1"/>
  <c r="F5958" i="87" a="1"/>
  <c r="F5367" i="87" a="1"/>
  <c r="F1444" i="87" a="1"/>
  <c r="F1438" i="87" a="1"/>
  <c r="F5010" i="87" a="1"/>
  <c r="F7065" i="87" a="1"/>
  <c r="F3661" i="87" a="1"/>
  <c r="F2789" i="87" a="1"/>
  <c r="F815" i="87" a="1"/>
  <c r="F4024" i="87" a="1"/>
  <c r="F5365" i="87" a="1"/>
  <c r="F1415" i="87" a="1"/>
  <c r="F5532" i="87" a="1"/>
  <c r="F3518" i="87" a="1"/>
  <c r="F6407" i="87" a="1"/>
  <c r="F1177" i="87" a="1"/>
  <c r="F6300" i="87" a="1"/>
  <c r="F6250" i="87" a="1"/>
  <c r="F6057" i="87" a="1"/>
  <c r="F1202" i="87" a="1"/>
  <c r="F3352" i="87" a="1"/>
  <c r="F6356" i="87" a="1"/>
  <c r="F5432" i="87" a="1"/>
  <c r="F5657" i="87" a="1"/>
  <c r="F6403" i="87" a="1"/>
  <c r="F82" i="87" a="1"/>
  <c r="F5588" i="87" a="1"/>
  <c r="F1077" i="87" a="1"/>
  <c r="F1462" i="87" a="1"/>
  <c r="F1081" i="87" a="1"/>
  <c r="F5722" i="87" a="1"/>
  <c r="F5931" i="87" a="1"/>
  <c r="F7200" i="87" a="1"/>
  <c r="F2578" i="87" a="1"/>
  <c r="F968" i="87" a="1"/>
  <c r="F2575" i="87" a="1"/>
  <c r="F2555" i="87" a="1"/>
  <c r="F4072" i="87" a="1"/>
  <c r="F6336" i="87" a="1"/>
  <c r="F5470" i="87" a="1"/>
  <c r="F1289" i="87" a="1"/>
  <c r="F2542" i="87" a="1"/>
  <c r="F5874" i="87" a="1"/>
  <c r="F5791" i="87" a="1"/>
  <c r="F2954" i="87" a="1"/>
  <c r="F2955" i="87" a="1"/>
  <c r="F4378" i="87" a="1"/>
  <c r="F1424" i="87" a="1"/>
  <c r="F5481" i="87" a="1"/>
  <c r="F5283" i="87" a="1"/>
  <c r="F6358" i="87" a="1"/>
  <c r="F7063" i="87" a="1"/>
  <c r="F1396" i="87" a="1"/>
  <c r="F2508" i="87" a="1"/>
  <c r="F6198" i="87" a="1"/>
  <c r="F5356" i="87" a="1"/>
  <c r="F1095" i="87" a="1"/>
  <c r="F1308" i="87" a="1"/>
  <c r="F929" i="87" a="1"/>
  <c r="F1075" i="87" a="1"/>
  <c r="F4386" i="87" a="1"/>
  <c r="F1328" i="87" a="1"/>
  <c r="F5300" i="87" a="1"/>
  <c r="F6266" i="87" a="1"/>
  <c r="F845" i="87" a="1"/>
  <c r="F5681" i="87" a="1"/>
  <c r="F5338" i="87" a="1"/>
  <c r="F2548" i="87" a="1"/>
  <c r="F6346" i="87" a="1"/>
  <c r="F2754" i="87" a="1"/>
  <c r="F1233" i="87" a="1"/>
  <c r="F1324" i="87" a="1"/>
  <c r="F1080" i="87" a="1"/>
  <c r="F7071" i="87" a="1"/>
  <c r="F7161" i="87" a="1"/>
  <c r="F4387" i="87" a="1"/>
  <c r="F1065" i="87" a="1"/>
  <c r="F1044" i="87" a="1"/>
  <c r="F5270" i="87" a="1"/>
  <c r="F5304" i="87" a="1"/>
  <c r="F7075" i="87" a="1"/>
  <c r="F7090" i="87" a="1"/>
  <c r="F2037" i="87" a="1"/>
  <c r="F3324" i="87" a="1"/>
  <c r="F1191" i="87" a="1"/>
  <c r="F987" i="87" a="1"/>
  <c r="F1273" i="87" a="1"/>
  <c r="F6642" i="87" a="1"/>
  <c r="F2543" i="87" a="1"/>
  <c r="F7049" i="87" a="1"/>
  <c r="F5091" i="87" a="1"/>
  <c r="F2576" i="87" a="1"/>
  <c r="F1210" i="87" a="1"/>
  <c r="F7076" i="87" a="1"/>
  <c r="F127" i="87" a="1"/>
  <c r="F2755" i="87" a="1"/>
  <c r="F2515" i="87" a="1"/>
  <c r="F2605" i="87" a="1"/>
  <c r="F5724" i="87" a="1"/>
  <c r="F6636" i="87" a="1"/>
  <c r="F4388" i="87" a="1"/>
  <c r="F5488" i="87" a="1"/>
  <c r="F6067" i="87" a="1"/>
  <c r="F7318" i="87" a="1"/>
  <c r="F7206" i="87" a="1"/>
  <c r="F5714" i="87" a="1"/>
  <c r="F4085" i="87" a="1"/>
  <c r="F1211" i="87" a="1"/>
  <c r="F1325" i="87" a="1"/>
  <c r="F7058" i="87" a="1"/>
  <c r="F1225" i="87" a="1"/>
  <c r="F4100" i="87" a="1"/>
  <c r="F3334" i="87" a="1"/>
  <c r="F1078" i="87" a="1"/>
  <c r="F6364" i="87" a="1"/>
  <c r="F1071" i="87" a="1"/>
  <c r="F1421" i="87" a="1"/>
  <c r="F7317" i="87" a="1"/>
  <c r="F4355" i="87" a="1"/>
  <c r="F7156" i="87" a="1"/>
  <c r="F1268" i="87" a="1"/>
  <c r="F7158" i="87" a="1"/>
  <c r="F2512" i="87" a="1"/>
  <c r="F11" i="87" a="1"/>
  <c r="F1221" i="87" a="1"/>
  <c r="F739" i="87" a="1"/>
  <c r="F5496" i="87" a="1"/>
  <c r="F2033" i="87" a="1"/>
  <c r="F1461" i="87" a="1"/>
  <c r="F5076" i="87" a="1"/>
  <c r="F1453" i="87" a="1"/>
  <c r="F6419" i="87" a="1"/>
  <c r="F2550" i="87" a="1"/>
  <c r="F2553" i="87" a="1"/>
  <c r="F6352" i="87" a="1"/>
  <c r="F5852" i="87" a="1"/>
  <c r="F1459" i="87" a="1"/>
  <c r="F1276" i="87" a="1"/>
  <c r="F1380" i="87" a="1"/>
  <c r="F1450" i="87" a="1"/>
  <c r="F5996" i="87" a="1"/>
  <c r="F6480" i="87" a="1"/>
  <c r="F1220" i="87" a="1"/>
  <c r="F2931" i="87" a="1"/>
  <c r="F7240" i="87" a="1"/>
  <c r="F6348" i="87" a="1"/>
  <c r="F697" i="87" a="1"/>
  <c r="F1088" i="87" a="1"/>
  <c r="F755" i="87" a="1"/>
  <c r="F2046" i="87" a="1"/>
  <c r="F2541" i="87" a="1"/>
  <c r="F8" i="87" a="1"/>
  <c r="F1073" i="87" a="1"/>
  <c r="F6344" i="87" a="1"/>
  <c r="F5230" i="87" a="1"/>
  <c r="F6256" i="87" a="1"/>
  <c r="F2762" i="87" a="1"/>
  <c r="F7068" i="87" a="1"/>
  <c r="F7315" i="87" a="1"/>
  <c r="F3336" i="87" a="1"/>
  <c r="F1170" i="87" a="1"/>
  <c r="F2763" i="87" a="1"/>
  <c r="F5967" i="87" a="1"/>
  <c r="F6415" i="87" a="1"/>
  <c r="F7091" i="87" a="1"/>
  <c r="F7188" i="87" a="1"/>
  <c r="F7135" i="87" a="1"/>
  <c r="F961" i="87" a="1"/>
  <c r="F111" i="87" a="1"/>
  <c r="F5271" i="87" a="1"/>
  <c r="F1445" i="87" a="1"/>
  <c r="F7117" i="87" a="1"/>
  <c r="F2602" i="87" a="1"/>
  <c r="F6436" i="87" a="1"/>
  <c r="F1283" i="87" a="1"/>
  <c r="F1066" i="87" a="1"/>
  <c r="F6634" i="87" a="1"/>
  <c r="F5158" i="87" a="1"/>
  <c r="F1485" i="87" a="1"/>
  <c r="F1167" i="87" a="1"/>
  <c r="F1468" i="87" a="1"/>
  <c r="F146" i="87" a="1"/>
  <c r="F6283" i="87" a="1"/>
  <c r="F873" i="87" a="1"/>
  <c r="F1069" i="87" a="1"/>
  <c r="F7294" i="87" a="1"/>
  <c r="F2510" i="87" a="1"/>
  <c r="F7189" i="87" a="1"/>
  <c r="F5462" i="87" a="1"/>
  <c r="F6354" i="87" a="1"/>
  <c r="F2537" i="87" a="1"/>
  <c r="F5536" i="87" a="1"/>
  <c r="F1093" i="87" a="1"/>
  <c r="F1492" i="87" a="1"/>
  <c r="F102" i="87" a="1"/>
  <c r="F5204" i="87" a="1"/>
  <c r="F678" i="87" a="1"/>
  <c r="F2601" i="87" a="1"/>
  <c r="F1497" i="87" a="1"/>
  <c r="F2025" i="87" a="1"/>
  <c r="F6130" i="87" a="1"/>
  <c r="F2749" i="87" a="1"/>
  <c r="F5311" i="87" a="1"/>
  <c r="F5313" i="87" a="1"/>
  <c r="F2952" i="87" a="1"/>
  <c r="F6391" i="87" a="1"/>
  <c r="F6239" i="87" a="1"/>
  <c r="F1055" i="87" a="1"/>
  <c r="F152" i="87" a="1"/>
  <c r="F7176" i="87" a="1"/>
  <c r="F4944" i="87" a="1"/>
  <c r="F5987" i="87" a="1"/>
  <c r="F5850" i="87" a="1"/>
  <c r="F7070" i="87" a="1"/>
  <c r="F6305" i="87" a="1"/>
  <c r="F5960" i="87" a="1"/>
  <c r="F7191" i="87" a="1"/>
  <c r="F3662" i="87" a="1"/>
  <c r="F2781" i="87" a="1"/>
  <c r="F1052" i="87" a="1"/>
  <c r="F931" i="87" a="1"/>
  <c r="F5747" i="87" a="1"/>
  <c r="F787" i="87" a="1"/>
  <c r="F6370" i="87" a="1"/>
  <c r="F7054" i="87" a="1"/>
  <c r="F1504" i="87" a="1"/>
  <c r="F1446" i="87" a="1"/>
  <c r="F5988" i="87" a="1"/>
  <c r="F1427" i="87" a="1"/>
  <c r="F6220" i="87" a="1"/>
  <c r="F1269" i="87" a="1"/>
  <c r="F1416" i="87" a="1"/>
  <c r="F7324" i="87" a="1"/>
  <c r="F1440" i="87" a="1"/>
  <c r="F7115" i="87" a="1"/>
  <c r="F1051" i="87" a="1"/>
  <c r="F4160" i="87" a="1"/>
  <c r="F1200" i="87" a="1"/>
  <c r="F96" i="87" a="1"/>
  <c r="F5531" i="87" a="1"/>
  <c r="F1320" i="87" a="1"/>
  <c r="F5692" i="87" a="1"/>
  <c r="F1253" i="87" a="1"/>
  <c r="F4339" i="87" a="1"/>
  <c r="F7130" i="87" a="1"/>
  <c r="F1404" i="87" a="1"/>
  <c r="F7129" i="87" a="1"/>
  <c r="F817" i="87" a="1"/>
  <c r="F2790" i="87" a="1"/>
  <c r="F2783" i="87" a="1"/>
  <c r="F1284" i="87" a="1"/>
  <c r="F1070" i="87" a="1"/>
  <c r="F852" i="87" a="1"/>
  <c r="F7179" i="87" a="1"/>
  <c r="F7150" i="87" a="1"/>
  <c r="F6169" i="87" a="1"/>
  <c r="F5169" i="87" a="1"/>
  <c r="F855" i="87" a="1"/>
  <c r="F1454" i="87" a="1"/>
  <c r="F5696" i="87" a="1"/>
  <c r="F6291" i="87" a="1"/>
  <c r="F7078" i="87" a="1"/>
  <c r="F5501" i="87" a="1"/>
  <c r="F4341" i="87" a="1"/>
  <c r="F5190" i="87" a="1"/>
  <c r="F699" i="87" a="1"/>
  <c r="F2772" i="87" a="1"/>
  <c r="F2535" i="87" a="1"/>
  <c r="F1194" i="87" a="1"/>
  <c r="F1224" i="87" a="1"/>
  <c r="F7095" i="87" a="1"/>
  <c r="F6383" i="87" a="1"/>
  <c r="F7096" i="87" a="1"/>
  <c r="F991" i="87" a="1"/>
  <c r="F5015" i="87" a="1"/>
  <c r="F6427" i="87" a="1"/>
  <c r="F7169" i="87" a="1"/>
  <c r="F3516" i="87" a="1"/>
  <c r="F5292" i="87" a="1"/>
  <c r="F729" i="87" a="1"/>
  <c r="F5248" i="87" a="1"/>
  <c r="F2514" i="87" a="1"/>
  <c r="F5452" i="87" a="1"/>
  <c r="F1410" i="87" a="1"/>
  <c r="F5830" i="87" a="1"/>
  <c r="F2767" i="87" a="1"/>
  <c r="F6306" i="87" a="1"/>
  <c r="F5562" i="87" a="1"/>
  <c r="F3335" i="87" a="1"/>
  <c r="F7199" i="87" a="1"/>
  <c r="F747" i="87" a="1"/>
  <c r="F5728" i="87" a="1"/>
  <c r="F2549" i="87" a="1"/>
  <c r="F7137" i="87" a="1"/>
  <c r="F1499" i="87" a="1"/>
  <c r="F1503" i="87" a="1"/>
  <c r="F971" i="87" a="1"/>
  <c r="F5859" i="87" a="1"/>
  <c r="F1354" i="87" a="1"/>
  <c r="F910" i="87" a="1"/>
  <c r="F733" i="87" a="1"/>
  <c r="F757" i="87" a="1"/>
  <c r="F7304" i="87" a="1"/>
  <c r="F1231" i="87" a="1"/>
  <c r="F7204" i="87" a="1"/>
  <c r="F849" i="87" a="1"/>
  <c r="F1441" i="87" a="1"/>
  <c r="F5069" i="87" a="1"/>
  <c r="F2505" i="87" a="1"/>
  <c r="F7128" i="87" a="1"/>
  <c r="F1072" i="87" a="1"/>
  <c r="F4068" i="87" a="1"/>
  <c r="I81" i="73" l="1"/>
  <c r="H11" i="97"/>
  <c r="D107" i="73"/>
  <c r="E7165" i="87"/>
  <c r="E7086" i="87"/>
  <c r="E11" i="97"/>
  <c r="E7104" i="87"/>
  <c r="G21" i="73"/>
  <c r="B4084" i="87" s="1"/>
  <c r="C4084" i="87" s="1"/>
  <c r="B2556" i="87"/>
  <c r="C2556" i="87" s="1"/>
  <c r="F1332" i="87"/>
  <c r="E1332" i="87" s="1"/>
  <c r="F1216" i="87"/>
  <c r="E1216" i="87" s="1"/>
  <c r="F7186" i="87"/>
  <c r="E7186" i="87" s="1"/>
  <c r="F1440" i="87"/>
  <c r="E1440" i="87" s="1"/>
  <c r="F998" i="87"/>
  <c r="E998" i="87" s="1"/>
  <c r="F1074" i="87"/>
  <c r="E1074" i="87" s="1"/>
  <c r="F1276" i="87"/>
  <c r="E1276" i="87" s="1"/>
  <c r="F1088" i="87"/>
  <c r="E1088" i="87" s="1"/>
  <c r="F6367" i="87"/>
  <c r="E6367" i="87" s="1"/>
  <c r="F4386" i="87"/>
  <c r="E4386" i="87" s="1"/>
  <c r="F1450" i="87"/>
  <c r="E1450" i="87" s="1"/>
  <c r="F6439" i="87"/>
  <c r="E6439" i="87" s="1"/>
  <c r="F1454" i="87"/>
  <c r="E1454" i="87" s="1"/>
  <c r="F805" i="87"/>
  <c r="E805" i="87" s="1"/>
  <c r="F5747" i="87"/>
  <c r="E5747" i="87" s="1"/>
  <c r="F7158" i="87"/>
  <c r="E7158" i="87" s="1"/>
  <c r="F1178" i="87"/>
  <c r="E1178" i="87" s="1"/>
  <c r="F7069" i="87"/>
  <c r="E7069" i="87" s="1"/>
  <c r="F1185" i="87"/>
  <c r="E1185" i="87" s="1"/>
  <c r="F1420" i="87"/>
  <c r="E1420" i="87" s="1"/>
  <c r="F1504" i="87"/>
  <c r="E1504" i="87" s="1"/>
  <c r="F1061" i="87"/>
  <c r="E1061" i="87" s="1"/>
  <c r="F5989" i="87"/>
  <c r="E5989" i="87" s="1"/>
  <c r="F2504" i="87"/>
  <c r="E2504" i="87" s="1"/>
  <c r="F2602" i="87"/>
  <c r="E2602" i="87" s="1"/>
  <c r="F2510" i="87"/>
  <c r="E2510" i="87" s="1"/>
  <c r="F2538" i="87"/>
  <c r="E2538" i="87" s="1"/>
  <c r="F1055" i="87"/>
  <c r="E1055" i="87" s="1"/>
  <c r="F1297" i="87"/>
  <c r="E1297" i="87" s="1"/>
  <c r="F2762" i="87"/>
  <c r="E2762" i="87" s="1"/>
  <c r="F1078" i="87"/>
  <c r="E1078" i="87" s="1"/>
  <c r="F1455" i="87"/>
  <c r="E1455" i="87" s="1"/>
  <c r="F4316" i="87"/>
  <c r="E4316" i="87" s="1"/>
  <c r="F2932" i="87"/>
  <c r="E2932" i="87" s="1"/>
  <c r="F1261" i="87"/>
  <c r="E1261" i="87" s="1"/>
  <c r="F1390" i="87"/>
  <c r="E1390" i="87" s="1"/>
  <c r="F1253" i="87"/>
  <c r="E1253" i="87" s="1"/>
  <c r="F1497" i="87"/>
  <c r="E1497" i="87" s="1"/>
  <c r="F5621" i="87"/>
  <c r="E5621" i="87" s="1"/>
  <c r="F1186" i="87"/>
  <c r="E1186" i="87" s="1"/>
  <c r="F7" i="87"/>
  <c r="E7" i="87" s="1"/>
  <c r="F6130" i="87"/>
  <c r="E6130" i="87" s="1"/>
  <c r="F4955" i="87"/>
  <c r="E4955" i="87" s="1"/>
  <c r="F1447" i="87"/>
  <c r="E1447" i="87" s="1"/>
  <c r="F2772" i="87"/>
  <c r="E2772" i="87" s="1"/>
  <c r="F5597" i="87"/>
  <c r="E5597" i="87" s="1"/>
  <c r="F1444" i="87"/>
  <c r="E1444" i="87" s="1"/>
  <c r="F2511" i="87"/>
  <c r="E2511" i="87" s="1"/>
  <c r="F2917" i="87"/>
  <c r="E2917" i="87" s="1"/>
  <c r="F1452" i="87"/>
  <c r="E1452" i="87" s="1"/>
  <c r="F7135" i="87"/>
  <c r="E7135" i="87" s="1"/>
  <c r="F7138" i="87"/>
  <c r="E7138" i="87" s="1"/>
  <c r="F1418" i="87"/>
  <c r="E1418" i="87" s="1"/>
  <c r="F6415" i="87"/>
  <c r="E6415" i="87" s="1"/>
  <c r="F5936" i="87"/>
  <c r="E5936" i="87" s="1"/>
  <c r="F852" i="87"/>
  <c r="E852" i="87" s="1"/>
  <c r="F1169" i="87"/>
  <c r="E1169" i="87" s="1"/>
  <c r="F6436" i="87"/>
  <c r="E6436" i="87" s="1"/>
  <c r="F1177" i="87"/>
  <c r="E1177" i="87" s="1"/>
  <c r="F8" i="87"/>
  <c r="E8" i="87" s="1"/>
  <c r="F156" i="87"/>
  <c r="E156" i="87" s="1"/>
  <c r="F6220" i="87"/>
  <c r="E6220" i="87" s="1"/>
  <c r="F1091" i="87"/>
  <c r="E1091" i="87" s="1"/>
  <c r="F1398" i="87"/>
  <c r="E1398" i="87" s="1"/>
  <c r="F1283" i="87"/>
  <c r="E1283" i="87" s="1"/>
  <c r="F1434" i="87"/>
  <c r="E1434" i="87" s="1"/>
  <c r="F747" i="87"/>
  <c r="E747" i="87" s="1"/>
  <c r="F2025" i="87"/>
  <c r="E2025" i="87" s="1"/>
  <c r="F4301" i="87"/>
  <c r="E4301" i="87" s="1"/>
  <c r="F7068" i="87"/>
  <c r="E7068" i="87" s="1"/>
  <c r="F5452" i="87"/>
  <c r="E5452" i="87" s="1"/>
  <c r="F6646" i="87"/>
  <c r="E6646" i="87" s="1"/>
  <c r="F6406" i="87"/>
  <c r="E6406" i="87" s="1"/>
  <c r="F3625" i="87"/>
  <c r="F1067" i="87"/>
  <c r="E1067" i="87" s="1"/>
  <c r="F6479" i="87"/>
  <c r="E6479" i="87" s="1"/>
  <c r="F5976" i="87"/>
  <c r="E5976" i="87" s="1"/>
  <c r="F1170" i="87"/>
  <c r="E1170" i="87" s="1"/>
  <c r="F4894" i="87"/>
  <c r="E4894" i="87" s="1"/>
  <c r="F755" i="87"/>
  <c r="E755" i="87" s="1"/>
  <c r="F4895" i="87"/>
  <c r="E4895" i="87" s="1"/>
  <c r="F813" i="87"/>
  <c r="E813" i="87" s="1"/>
  <c r="F6352" i="87"/>
  <c r="E6352" i="87" s="1"/>
  <c r="F1096" i="87"/>
  <c r="E1096" i="87" s="1"/>
  <c r="F3353" i="87"/>
  <c r="E3353" i="87" s="1"/>
  <c r="F2500" i="87"/>
  <c r="E2500" i="87" s="1"/>
  <c r="F1458" i="87"/>
  <c r="E1458" i="87" s="1"/>
  <c r="F5931" i="87"/>
  <c r="E5931" i="87" s="1"/>
  <c r="F3006" i="87"/>
  <c r="E3006" i="87" s="1"/>
  <c r="F3349" i="87"/>
  <c r="E3349" i="87" s="1"/>
  <c r="F2498" i="87"/>
  <c r="E2498" i="87" s="1"/>
  <c r="F1414" i="87"/>
  <c r="E1414" i="87" s="1"/>
  <c r="F675" i="87"/>
  <c r="E675" i="87" s="1"/>
  <c r="F5327" i="87"/>
  <c r="E5327" i="87" s="1"/>
  <c r="F7843" i="87"/>
  <c r="E7843" i="87" s="1"/>
  <c r="F961" i="87"/>
  <c r="E961" i="87" s="1"/>
  <c r="F1060" i="87"/>
  <c r="E1060" i="87" s="1"/>
  <c r="F1439" i="87"/>
  <c r="E1439" i="87" s="1"/>
  <c r="F7095" i="87"/>
  <c r="E7095" i="87" s="1"/>
  <c r="F5065" i="87"/>
  <c r="E5065" i="87" s="1"/>
  <c r="F1252" i="87"/>
  <c r="E1252" i="87" s="1"/>
  <c r="F5040" i="87"/>
  <c r="E5040" i="87" s="1"/>
  <c r="F2754" i="87"/>
  <c r="E2754" i="87" s="1"/>
  <c r="F7117" i="87"/>
  <c r="E7117" i="87" s="1"/>
  <c r="F7159" i="87"/>
  <c r="E7159" i="87" s="1"/>
  <c r="F6182" i="87"/>
  <c r="E6182" i="87" s="1"/>
  <c r="F5647" i="87"/>
  <c r="E5647" i="87" s="1"/>
  <c r="F1424" i="87"/>
  <c r="E1424" i="87" s="1"/>
  <c r="F7189" i="87"/>
  <c r="E7189" i="87" s="1"/>
  <c r="F7128" i="87"/>
  <c r="E7128" i="87" s="1"/>
  <c r="F2953" i="87"/>
  <c r="E2953" i="87" s="1"/>
  <c r="F863" i="87"/>
  <c r="E863" i="87" s="1"/>
  <c r="F5807" i="87"/>
  <c r="E5807" i="87" s="1"/>
  <c r="F1410" i="87"/>
  <c r="E1410" i="87" s="1"/>
  <c r="F678" i="87"/>
  <c r="E678" i="87" s="1"/>
  <c r="F4317" i="87"/>
  <c r="E4317" i="87" s="1"/>
  <c r="F2578" i="87"/>
  <c r="E2578" i="87" s="1"/>
  <c r="F7078" i="87"/>
  <c r="E7078" i="87" s="1"/>
  <c r="F3262" i="87"/>
  <c r="E3262" i="87" s="1"/>
  <c r="F4160" i="87"/>
  <c r="E4160" i="87" s="1"/>
  <c r="F150" i="87"/>
  <c r="E150" i="87" s="1"/>
  <c r="F2919" i="87"/>
  <c r="E2919" i="87" s="1"/>
  <c r="F4388" i="87"/>
  <c r="E4388" i="87" s="1"/>
  <c r="F6252" i="87"/>
  <c r="E6252" i="87" s="1"/>
  <c r="F6209" i="87"/>
  <c r="E6209" i="87" s="1"/>
  <c r="F6413" i="87"/>
  <c r="E6413" i="87" s="1"/>
  <c r="F1433" i="87"/>
  <c r="E1433" i="87" s="1"/>
  <c r="F2514" i="87"/>
  <c r="E2514" i="87" s="1"/>
  <c r="F5791" i="87"/>
  <c r="E5791" i="87" s="1"/>
  <c r="F1416" i="87"/>
  <c r="E1416" i="87" s="1"/>
  <c r="F1200" i="87"/>
  <c r="E1200" i="87" s="1"/>
  <c r="F971" i="87"/>
  <c r="E971" i="87" s="1"/>
  <c r="F5958" i="87"/>
  <c r="E5958" i="87" s="1"/>
  <c r="F1404" i="87"/>
  <c r="E1404" i="87" s="1"/>
  <c r="F2540" i="87"/>
  <c r="E2540" i="87" s="1"/>
  <c r="F2600" i="87"/>
  <c r="E2600" i="87" s="1"/>
  <c r="F4385" i="87"/>
  <c r="E4385" i="87" s="1"/>
  <c r="F7137" i="87"/>
  <c r="E7137" i="87" s="1"/>
  <c r="F7168" i="87"/>
  <c r="E7168" i="87" s="1"/>
  <c r="F5271" i="87"/>
  <c r="E5271" i="87" s="1"/>
  <c r="F1380" i="87"/>
  <c r="E1380" i="87" s="1"/>
  <c r="F987" i="87"/>
  <c r="E987" i="87" s="1"/>
  <c r="F681" i="87"/>
  <c r="E681" i="87" s="1"/>
  <c r="F3176" i="87"/>
  <c r="E3176" i="87" s="1"/>
  <c r="F146" i="87"/>
  <c r="E146" i="87" s="1"/>
  <c r="F3170" i="87"/>
  <c r="E3170" i="87" s="1"/>
  <c r="F7207" i="87"/>
  <c r="E7207" i="87" s="1"/>
  <c r="F1203" i="87"/>
  <c r="E1203" i="87" s="1"/>
  <c r="F3515" i="87"/>
  <c r="E3515" i="87" s="1"/>
  <c r="F7114" i="87"/>
  <c r="E7114" i="87" s="1"/>
  <c r="F2952" i="87"/>
  <c r="E2952" i="87" s="1"/>
  <c r="F5663" i="87"/>
  <c r="E5663" i="87" s="1"/>
  <c r="F1303" i="87"/>
  <c r="E1303" i="87" s="1"/>
  <c r="F5367" i="87"/>
  <c r="E5367" i="87" s="1"/>
  <c r="F3518" i="87"/>
  <c r="E3518" i="87" s="1"/>
  <c r="F6409" i="87"/>
  <c r="E6409" i="87" s="1"/>
  <c r="F1069" i="87"/>
  <c r="E1069" i="87" s="1"/>
  <c r="F12" i="87"/>
  <c r="E12" i="87" s="1"/>
  <c r="F2503" i="87"/>
  <c r="E2503" i="87" s="1"/>
  <c r="F5664" i="87"/>
  <c r="E5664" i="87" s="1"/>
  <c r="F991" i="87"/>
  <c r="E991" i="87" s="1"/>
  <c r="F6344" i="87"/>
  <c r="E6344" i="87" s="1"/>
  <c r="F1080" i="87"/>
  <c r="E1080" i="87" s="1"/>
  <c r="F1491" i="87"/>
  <c r="E1491" i="87" s="1"/>
  <c r="F6358" i="87"/>
  <c r="E6358" i="87" s="1"/>
  <c r="F96" i="87"/>
  <c r="E96" i="87" s="1"/>
  <c r="F6350" i="87"/>
  <c r="E6350" i="87" s="1"/>
  <c r="F4044" i="87"/>
  <c r="E4044" i="87" s="1"/>
  <c r="F5858" i="87"/>
  <c r="E5858" i="87" s="1"/>
  <c r="F3263" i="87"/>
  <c r="E3263" i="87" s="1"/>
  <c r="F933" i="87"/>
  <c r="E933" i="87" s="1"/>
  <c r="F5674" i="87"/>
  <c r="E5674" i="87" s="1"/>
  <c r="F7046" i="87"/>
  <c r="E7046" i="87" s="1"/>
  <c r="F111" i="87"/>
  <c r="E111" i="87" s="1"/>
  <c r="F5356" i="87"/>
  <c r="E5356" i="87" s="1"/>
  <c r="F7139" i="87"/>
  <c r="E7139" i="87" s="1"/>
  <c r="F1461" i="87"/>
  <c r="E1461" i="87" s="1"/>
  <c r="F2497" i="87"/>
  <c r="E2497" i="87" s="1"/>
  <c r="F7198" i="87"/>
  <c r="E7198" i="87" s="1"/>
  <c r="F3661" i="87"/>
  <c r="E3661" i="87" s="1"/>
  <c r="F1272" i="87"/>
  <c r="E1272" i="87" s="1"/>
  <c r="F1328" i="87"/>
  <c r="E1328" i="87" s="1"/>
  <c r="F1062" i="87"/>
  <c r="E1062" i="87" s="1"/>
  <c r="F1295" i="87"/>
  <c r="E1295" i="87" s="1"/>
  <c r="F1457" i="87"/>
  <c r="E1457" i="87" s="1"/>
  <c r="F7315" i="87"/>
  <c r="E7315" i="87" s="1"/>
  <c r="F6364" i="87"/>
  <c r="E6364" i="87" s="1"/>
  <c r="F2555" i="87"/>
  <c r="E2555" i="87" s="1"/>
  <c r="F4378" i="87"/>
  <c r="E4378" i="87" s="1"/>
  <c r="F1430" i="87"/>
  <c r="E1430" i="87" s="1"/>
  <c r="F1269" i="87"/>
  <c r="E1269" i="87" s="1"/>
  <c r="F1070" i="87"/>
  <c r="E1070" i="87" s="1"/>
  <c r="F1327" i="87"/>
  <c r="E1327" i="87" s="1"/>
  <c r="F4155" i="87"/>
  <c r="E4155" i="87" s="1"/>
  <c r="F6300" i="87"/>
  <c r="E6300" i="87" s="1"/>
  <c r="F1329" i="87"/>
  <c r="E1329" i="87" s="1"/>
  <c r="F1217" i="87"/>
  <c r="E1217" i="87" s="1"/>
  <c r="F5169" i="87"/>
  <c r="E5169" i="87" s="1"/>
  <c r="F6411" i="87"/>
  <c r="E6411" i="87" s="1"/>
  <c r="F2781" i="87"/>
  <c r="E2781" i="87" s="1"/>
  <c r="F5091" i="87"/>
  <c r="E5091" i="87" s="1"/>
  <c r="F931" i="87"/>
  <c r="E931" i="87" s="1"/>
  <c r="F997" i="87"/>
  <c r="E997" i="87" s="1"/>
  <c r="F7047" i="87"/>
  <c r="E7047" i="87" s="1"/>
  <c r="F6437" i="87"/>
  <c r="E6437" i="87" s="1"/>
  <c r="F1210" i="87"/>
  <c r="E1210" i="87" s="1"/>
  <c r="F6250" i="87"/>
  <c r="E6250" i="87" s="1"/>
  <c r="F5588" i="87"/>
  <c r="E5588" i="87" s="1"/>
  <c r="F6387" i="87"/>
  <c r="E6387" i="87" s="1"/>
  <c r="F1085" i="87"/>
  <c r="E1085" i="87" s="1"/>
  <c r="F1089" i="87"/>
  <c r="E1089" i="87" s="1"/>
  <c r="F4100" i="87"/>
  <c r="E4100" i="87" s="1"/>
  <c r="F1331" i="87"/>
  <c r="E1331" i="87" s="1"/>
  <c r="F6125" i="87"/>
  <c r="E6125" i="87" s="1"/>
  <c r="F699" i="87"/>
  <c r="E699" i="87" s="1"/>
  <c r="F2954" i="87"/>
  <c r="E2954" i="87" s="1"/>
  <c r="F1044" i="87"/>
  <c r="E1044" i="87" s="1"/>
  <c r="F4387" i="87"/>
  <c r="E4387" i="87" s="1"/>
  <c r="F1485" i="87"/>
  <c r="E1485" i="87" s="1"/>
  <c r="F2605" i="87"/>
  <c r="E2605" i="87" s="1"/>
  <c r="F7097" i="87"/>
  <c r="E7097" i="87" s="1"/>
  <c r="F2790" i="87"/>
  <c r="E2790" i="87" s="1"/>
  <c r="F6407" i="87"/>
  <c r="E6407" i="87" s="1"/>
  <c r="F4342" i="87"/>
  <c r="E4342" i="87" s="1"/>
  <c r="F6427" i="87"/>
  <c r="E6427" i="87" s="1"/>
  <c r="F5890" i="87"/>
  <c r="E5890" i="87" s="1"/>
  <c r="F5470" i="87"/>
  <c r="E5470" i="87" s="1"/>
  <c r="F6639" i="87"/>
  <c r="E6639" i="87" s="1"/>
  <c r="F1049" i="87"/>
  <c r="E1049" i="87" s="1"/>
  <c r="F7079" i="87"/>
  <c r="E7079" i="87" s="1"/>
  <c r="F6169" i="87"/>
  <c r="E6169" i="87" s="1"/>
  <c r="F2922" i="87"/>
  <c r="E2922" i="87" s="1"/>
  <c r="F1468" i="87"/>
  <c r="E1468" i="87" s="1"/>
  <c r="F6248" i="87"/>
  <c r="E6248" i="87" s="1"/>
  <c r="F1479" i="87"/>
  <c r="E1479" i="87" s="1"/>
  <c r="F5462" i="87"/>
  <c r="E5462" i="87" s="1"/>
  <c r="F5481" i="87"/>
  <c r="E5481" i="87" s="1"/>
  <c r="F7156" i="87"/>
  <c r="E7156" i="87" s="1"/>
  <c r="F1486" i="87"/>
  <c r="E1486" i="87" s="1"/>
  <c r="F5988" i="87"/>
  <c r="E5988" i="87" s="1"/>
  <c r="F1223" i="87"/>
  <c r="E1223" i="87" s="1"/>
  <c r="F4043" i="87"/>
  <c r="E4043" i="87" s="1"/>
  <c r="F152" i="87"/>
  <c r="E152" i="87" s="1"/>
  <c r="F1087" i="87"/>
  <c r="E1087" i="87" s="1"/>
  <c r="F4307" i="87"/>
  <c r="E4307" i="87" s="1"/>
  <c r="F5365" i="87"/>
  <c r="E5365" i="87" s="1"/>
  <c r="F7157" i="87"/>
  <c r="E7157" i="87" s="1"/>
  <c r="F6254" i="87"/>
  <c r="E6254" i="87" s="1"/>
  <c r="F2789" i="87"/>
  <c r="E2789" i="87" s="1"/>
  <c r="F6332" i="87"/>
  <c r="E6332" i="87" s="1"/>
  <c r="F5536" i="87"/>
  <c r="E5536" i="87" s="1"/>
  <c r="F5724" i="87"/>
  <c r="E5724" i="87" s="1"/>
  <c r="F4944" i="87"/>
  <c r="E4944" i="87" s="1"/>
  <c r="F871" i="87"/>
  <c r="E871" i="87" s="1"/>
  <c r="F5657" i="87"/>
  <c r="E5657" i="87" s="1"/>
  <c r="F2599" i="87"/>
  <c r="E2599" i="87" s="1"/>
  <c r="F1050" i="87"/>
  <c r="E1050" i="87" s="1"/>
  <c r="F5822" i="87"/>
  <c r="E5822" i="87" s="1"/>
  <c r="F1056" i="87"/>
  <c r="E1056" i="87" s="1"/>
  <c r="F1175" i="87"/>
  <c r="E1175" i="87" s="1"/>
  <c r="F5105" i="87"/>
  <c r="E5105" i="87" s="1"/>
  <c r="F2739" i="87"/>
  <c r="E2739" i="87" s="1"/>
  <c r="F6370" i="87"/>
  <c r="E6370" i="87" s="1"/>
  <c r="F6258" i="87"/>
  <c r="E6258" i="87" s="1"/>
  <c r="F1290" i="87"/>
  <c r="E1290" i="87" s="1"/>
  <c r="F3173" i="87"/>
  <c r="E3173" i="87" s="1"/>
  <c r="F6266" i="87"/>
  <c r="E6266" i="87" s="1"/>
  <c r="F5311" i="87"/>
  <c r="E5311" i="87" s="1"/>
  <c r="F6170" i="87"/>
  <c r="E6170" i="87" s="1"/>
  <c r="F6369" i="87"/>
  <c r="E6369" i="87" s="1"/>
  <c r="F1071" i="87"/>
  <c r="E1071" i="87" s="1"/>
  <c r="F873" i="87"/>
  <c r="E873" i="87" s="1"/>
  <c r="F7118" i="87"/>
  <c r="E7118" i="87" s="1"/>
  <c r="F1271" i="87"/>
  <c r="E1271" i="87" s="1"/>
  <c r="F5669" i="87"/>
  <c r="E5669" i="87" s="1"/>
  <c r="F733" i="87"/>
  <c r="E733" i="87" s="1"/>
  <c r="F7169" i="87"/>
  <c r="E7169" i="87" s="1"/>
  <c r="F7150" i="87"/>
  <c r="E7150" i="87" s="1"/>
  <c r="F7323" i="87"/>
  <c r="E7323" i="87" s="1"/>
  <c r="F1232" i="87"/>
  <c r="E1232" i="87" s="1"/>
  <c r="F2542" i="87"/>
  <c r="E2542" i="87" s="1"/>
  <c r="F7107" i="87"/>
  <c r="E7107" i="87" s="1"/>
  <c r="F2552" i="87"/>
  <c r="E2552" i="87" s="1"/>
  <c r="F7089" i="87"/>
  <c r="E7089" i="87" s="1"/>
  <c r="F2513" i="87"/>
  <c r="E2513" i="87" s="1"/>
  <c r="F5837" i="87"/>
  <c r="E5837" i="87" s="1"/>
  <c r="F5714" i="87"/>
  <c r="E5714" i="87" s="1"/>
  <c r="F5300" i="87"/>
  <c r="E5300" i="87" s="1"/>
  <c r="F979" i="87"/>
  <c r="E979" i="87" s="1"/>
  <c r="F1077" i="87"/>
  <c r="E1077" i="87" s="1"/>
  <c r="F1326" i="87"/>
  <c r="E1326" i="87" s="1"/>
  <c r="F1419" i="87"/>
  <c r="E1419" i="87" s="1"/>
  <c r="F6644" i="87"/>
  <c r="E6644" i="87" s="1"/>
  <c r="F1435" i="87"/>
  <c r="E1435" i="87" s="1"/>
  <c r="F7188" i="87"/>
  <c r="E7188" i="87" s="1"/>
  <c r="F5850" i="87"/>
  <c r="E5850" i="87" s="1"/>
  <c r="F1426" i="87"/>
  <c r="E1426" i="87" s="1"/>
  <c r="F1480" i="87"/>
  <c r="E1480" i="87" s="1"/>
  <c r="F6067" i="87"/>
  <c r="E6067" i="87" s="1"/>
  <c r="F5010" i="87"/>
  <c r="E5010" i="87" s="1"/>
  <c r="F6419" i="87"/>
  <c r="E6419" i="87" s="1"/>
  <c r="F154" i="87"/>
  <c r="E154" i="87" s="1"/>
  <c r="F10" i="87"/>
  <c r="E10" i="87" s="1"/>
  <c r="F1202" i="87"/>
  <c r="E1202" i="87" s="1"/>
  <c r="F6466" i="87"/>
  <c r="E6466" i="87" s="1"/>
  <c r="F2033" i="87"/>
  <c r="E2033" i="87" s="1"/>
  <c r="F7319" i="87"/>
  <c r="E7319" i="87" s="1"/>
  <c r="F7055" i="87"/>
  <c r="E7055" i="87" s="1"/>
  <c r="F2031" i="87"/>
  <c r="E2031" i="87" s="1"/>
  <c r="F5270" i="87"/>
  <c r="E5270" i="87" s="1"/>
  <c r="F989" i="87"/>
  <c r="E989" i="87" s="1"/>
  <c r="F5852" i="87"/>
  <c r="E5852" i="87" s="1"/>
  <c r="F1065" i="87"/>
  <c r="E1065" i="87" s="1"/>
  <c r="F1066" i="87"/>
  <c r="E1066" i="87" s="1"/>
  <c r="F5122" i="87"/>
  <c r="E5122" i="87" s="1"/>
  <c r="F701" i="87"/>
  <c r="E701" i="87" s="1"/>
  <c r="F2767" i="87"/>
  <c r="E2767" i="87" s="1"/>
  <c r="F2515" i="87"/>
  <c r="E2515" i="87" s="1"/>
  <c r="F2501" i="87"/>
  <c r="E2501" i="87" s="1"/>
  <c r="F7176" i="87"/>
  <c r="E7176" i="87" s="1"/>
  <c r="F7090" i="87"/>
  <c r="E7090" i="87" s="1"/>
  <c r="F2537" i="87"/>
  <c r="E2537" i="87" s="1"/>
  <c r="F6057" i="87"/>
  <c r="E6057" i="87" s="1"/>
  <c r="F7200" i="87"/>
  <c r="E7200" i="87" s="1"/>
  <c r="F2576" i="87"/>
  <c r="E2576" i="87" s="1"/>
  <c r="F7152" i="87"/>
  <c r="E7152" i="87" s="1"/>
  <c r="F907" i="87"/>
  <c r="E907" i="87" s="1"/>
  <c r="F1274" i="87"/>
  <c r="E1274" i="87" s="1"/>
  <c r="F2038" i="87"/>
  <c r="E2038" i="87" s="1"/>
  <c r="F1231" i="87"/>
  <c r="E1231" i="87" s="1"/>
  <c r="F4356" i="87"/>
  <c r="E4356" i="87" s="1"/>
  <c r="F2535" i="87"/>
  <c r="E2535" i="87" s="1"/>
  <c r="F5076" i="87"/>
  <c r="E5076" i="87" s="1"/>
  <c r="F7304" i="87"/>
  <c r="E7304" i="87" s="1"/>
  <c r="F2541" i="87"/>
  <c r="E2541" i="87" s="1"/>
  <c r="F5773" i="87"/>
  <c r="E5773" i="87" s="1"/>
  <c r="F1361" i="87"/>
  <c r="E1361" i="87" s="1"/>
  <c r="F6244" i="87"/>
  <c r="E6244" i="87" s="1"/>
  <c r="F697" i="87"/>
  <c r="E697" i="87" s="1"/>
  <c r="F5602" i="87"/>
  <c r="E5602" i="87" s="1"/>
  <c r="F4339" i="87"/>
  <c r="E4339" i="87" s="1"/>
  <c r="F5190" i="87"/>
  <c r="E5190" i="87" s="1"/>
  <c r="F1431" i="87"/>
  <c r="E1431" i="87" s="1"/>
  <c r="F5562" i="87"/>
  <c r="E5562" i="87" s="1"/>
  <c r="F1289" i="87"/>
  <c r="E1289" i="87" s="1"/>
  <c r="F1320" i="87"/>
  <c r="E1320" i="87" s="1"/>
  <c r="F1321" i="87"/>
  <c r="E1321" i="87" s="1"/>
  <c r="F3335" i="87"/>
  <c r="E3335" i="87" s="1"/>
  <c r="F11" i="87"/>
  <c r="E11" i="87" s="1"/>
  <c r="F5867" i="87"/>
  <c r="E5867" i="87" s="1"/>
  <c r="F6642" i="87"/>
  <c r="E6642" i="87" s="1"/>
  <c r="F5283" i="87"/>
  <c r="E5283" i="87" s="1"/>
  <c r="F1308" i="87"/>
  <c r="E1308" i="87" s="1"/>
  <c r="F759" i="87"/>
  <c r="E759" i="87" s="1"/>
  <c r="F845" i="87"/>
  <c r="E845" i="87" s="1"/>
  <c r="F6198" i="87"/>
  <c r="E6198" i="87" s="1"/>
  <c r="F4340" i="87"/>
  <c r="E4340" i="87" s="1"/>
  <c r="F1429" i="87"/>
  <c r="E1429" i="87" s="1"/>
  <c r="F5728" i="87"/>
  <c r="E5728" i="87" s="1"/>
  <c r="F2785" i="87"/>
  <c r="E2785" i="87" s="1"/>
  <c r="F2543" i="87"/>
  <c r="E2543" i="87" s="1"/>
  <c r="F1392" i="87"/>
  <c r="E1392" i="87" s="1"/>
  <c r="F1167" i="87"/>
  <c r="E1167" i="87" s="1"/>
  <c r="F6072" i="87"/>
  <c r="E6072" i="87" s="1"/>
  <c r="F6356" i="87"/>
  <c r="E6356" i="87" s="1"/>
  <c r="F5457" i="87"/>
  <c r="E5457" i="87" s="1"/>
  <c r="F1228" i="87"/>
  <c r="E1228" i="87" s="1"/>
  <c r="F5813" i="87"/>
  <c r="E5813" i="87" s="1"/>
  <c r="F1437" i="87"/>
  <c r="E1437" i="87" s="1"/>
  <c r="F1219" i="87"/>
  <c r="E1219" i="87" s="1"/>
  <c r="F6335" i="87"/>
  <c r="E6335" i="87" s="1"/>
  <c r="F6187" i="87"/>
  <c r="E6187" i="87" s="1"/>
  <c r="F6635" i="87"/>
  <c r="E6635" i="87" s="1"/>
  <c r="F1467" i="87"/>
  <c r="E1467" i="87" s="1"/>
  <c r="F2749" i="87"/>
  <c r="E2749" i="87" s="1"/>
  <c r="F1427" i="87"/>
  <c r="E1427" i="87" s="1"/>
  <c r="F1309" i="87"/>
  <c r="E1309" i="87" s="1"/>
  <c r="F817" i="87"/>
  <c r="E817" i="87" s="1"/>
  <c r="F3009" i="87"/>
  <c r="E3009" i="87" s="1"/>
  <c r="F6481" i="87"/>
  <c r="E6481" i="87" s="1"/>
  <c r="F1445" i="87"/>
  <c r="E1445" i="87" s="1"/>
  <c r="F2763" i="87"/>
  <c r="E2763" i="87" s="1"/>
  <c r="F2921" i="87"/>
  <c r="E2921" i="87" s="1"/>
  <c r="F1388" i="87"/>
  <c r="E1388" i="87" s="1"/>
  <c r="F2786" i="87"/>
  <c r="E2786" i="87" s="1"/>
  <c r="F1068" i="87"/>
  <c r="E1068" i="87" s="1"/>
  <c r="F1038" i="87"/>
  <c r="E1038" i="87" s="1"/>
  <c r="F7318" i="87"/>
  <c r="E7318" i="87" s="1"/>
  <c r="F1063" i="87"/>
  <c r="E1063" i="87" s="1"/>
  <c r="F5204" i="87"/>
  <c r="E5204" i="87" s="1"/>
  <c r="F1083" i="87"/>
  <c r="E1083" i="87" s="1"/>
  <c r="F6256" i="87"/>
  <c r="E6256" i="87" s="1"/>
  <c r="F1194" i="87"/>
  <c r="E1194" i="87" s="1"/>
  <c r="F1296" i="87"/>
  <c r="E1296" i="87" s="1"/>
  <c r="F1371" i="87"/>
  <c r="E1371" i="87" s="1"/>
  <c r="F1325" i="87"/>
  <c r="E1325" i="87" s="1"/>
  <c r="F5167" i="87"/>
  <c r="E5167" i="87" s="1"/>
  <c r="F671" i="87"/>
  <c r="E671" i="87" s="1"/>
  <c r="F5950" i="87"/>
  <c r="E5950" i="87" s="1"/>
  <c r="F5248" i="87"/>
  <c r="E5248" i="87" s="1"/>
  <c r="F2603" i="87"/>
  <c r="E2603" i="87" s="1"/>
  <c r="F3352" i="87"/>
  <c r="E3352" i="87" s="1"/>
  <c r="F1425" i="87"/>
  <c r="E1425" i="87" s="1"/>
  <c r="F5968" i="87"/>
  <c r="E5968" i="87" s="1"/>
  <c r="F5176" i="87"/>
  <c r="E5176" i="87" s="1"/>
  <c r="F757" i="87"/>
  <c r="E757" i="87" s="1"/>
  <c r="F6292" i="87"/>
  <c r="E6292" i="87" s="1"/>
  <c r="F2574" i="87"/>
  <c r="E2574" i="87" s="1"/>
  <c r="F5843" i="87"/>
  <c r="E5843" i="87" s="1"/>
  <c r="F5970" i="87"/>
  <c r="E5970" i="87" s="1"/>
  <c r="F5299" i="87"/>
  <c r="E5299" i="87" s="1"/>
  <c r="F1428" i="87"/>
  <c r="E1428" i="87" s="1"/>
  <c r="F5414" i="87"/>
  <c r="E5414" i="87" s="1"/>
  <c r="F1459" i="87"/>
  <c r="E1459" i="87" s="1"/>
  <c r="F1075" i="87"/>
  <c r="E1075" i="87" s="1"/>
  <c r="F4379" i="87"/>
  <c r="E4379" i="87" s="1"/>
  <c r="F3432" i="87"/>
  <c r="E3432" i="87" s="1"/>
  <c r="F3662" i="87"/>
  <c r="E3662" i="87" s="1"/>
  <c r="F903" i="87"/>
  <c r="E903" i="87" s="1"/>
  <c r="F1258" i="87"/>
  <c r="E1258" i="87" s="1"/>
  <c r="F815" i="87"/>
  <c r="E815" i="87" s="1"/>
  <c r="F6320" i="87"/>
  <c r="E6320" i="87" s="1"/>
  <c r="F5599" i="87"/>
  <c r="E5599" i="87" s="1"/>
  <c r="F2920" i="87"/>
  <c r="E2920" i="87" s="1"/>
  <c r="F5278" i="87"/>
  <c r="E5278" i="87" s="1"/>
  <c r="F849" i="87"/>
  <c r="E849" i="87" s="1"/>
  <c r="F1051" i="87"/>
  <c r="E1051" i="87" s="1"/>
  <c r="F6480" i="87"/>
  <c r="E6480" i="87" s="1"/>
  <c r="F739" i="87"/>
  <c r="E739" i="87" s="1"/>
  <c r="F5015" i="87"/>
  <c r="E5015" i="87" s="1"/>
  <c r="F5496" i="87"/>
  <c r="E5496" i="87" s="1"/>
  <c r="F2037" i="87"/>
  <c r="E2037" i="87" s="1"/>
  <c r="F2495" i="87"/>
  <c r="E2495" i="87" s="1"/>
  <c r="F1324" i="87"/>
  <c r="E1324" i="87" s="1"/>
  <c r="F1073" i="87"/>
  <c r="E1073" i="87" s="1"/>
  <c r="F5432" i="87"/>
  <c r="E5432" i="87" s="1"/>
  <c r="F6391" i="87"/>
  <c r="E6391" i="87" s="1"/>
  <c r="F1191" i="87"/>
  <c r="E1191" i="87" s="1"/>
  <c r="F3334" i="87"/>
  <c r="E3334" i="87" s="1"/>
  <c r="F5313" i="87"/>
  <c r="E5313" i="87" s="1"/>
  <c r="F7175" i="87"/>
  <c r="E7175" i="87" s="1"/>
  <c r="F2955" i="87"/>
  <c r="E2955" i="87" s="1"/>
  <c r="F6383" i="87"/>
  <c r="E6383" i="87" s="1"/>
  <c r="F3513" i="87"/>
  <c r="E3513" i="87" s="1"/>
  <c r="F1218" i="87"/>
  <c r="E1218" i="87" s="1"/>
  <c r="F6264" i="87"/>
  <c r="E6264" i="87" s="1"/>
  <c r="F5681" i="87"/>
  <c r="E5681" i="87" s="1"/>
  <c r="F6403" i="87"/>
  <c r="E6403" i="87" s="1"/>
  <c r="F7316" i="87"/>
  <c r="E7316" i="87" s="1"/>
  <c r="F1499" i="87"/>
  <c r="E1499" i="87" s="1"/>
  <c r="F6340" i="87"/>
  <c r="E6340" i="87" s="1"/>
  <c r="F1436" i="87"/>
  <c r="E1436" i="87" s="1"/>
  <c r="F7140" i="87"/>
  <c r="E7140" i="87" s="1"/>
  <c r="F1423" i="87"/>
  <c r="E1423" i="87" s="1"/>
  <c r="F6291" i="87"/>
  <c r="E6291" i="87" s="1"/>
  <c r="F1422" i="87"/>
  <c r="E1422" i="87" s="1"/>
  <c r="F1492" i="87"/>
  <c r="E1492" i="87" s="1"/>
  <c r="F1058" i="87"/>
  <c r="E1058" i="87" s="1"/>
  <c r="F5338" i="87"/>
  <c r="E5338" i="87" s="1"/>
  <c r="F5264" i="87"/>
  <c r="E5264" i="87" s="1"/>
  <c r="F6360" i="87"/>
  <c r="E6360" i="87" s="1"/>
  <c r="F6306" i="87"/>
  <c r="E6306" i="87" s="1"/>
  <c r="F2508" i="87"/>
  <c r="E2508" i="87" s="1"/>
  <c r="F1268" i="87"/>
  <c r="E1268" i="87" s="1"/>
  <c r="F3336" i="87"/>
  <c r="E3336" i="87" s="1"/>
  <c r="F2604" i="87"/>
  <c r="E2604" i="87" s="1"/>
  <c r="F1220" i="87"/>
  <c r="E1220" i="87" s="1"/>
  <c r="F5304" i="87"/>
  <c r="E5304" i="87" s="1"/>
  <c r="F1314" i="87"/>
  <c r="E1314" i="87" s="1"/>
  <c r="F5445" i="87"/>
  <c r="E5445" i="87" s="1"/>
  <c r="F5064" i="87"/>
  <c r="E5064" i="87" s="1"/>
  <c r="F1421" i="87"/>
  <c r="E1421" i="87" s="1"/>
  <c r="F6638" i="87"/>
  <c r="E6638" i="87" s="1"/>
  <c r="F689" i="87"/>
  <c r="E689" i="87" s="1"/>
  <c r="F1208" i="87"/>
  <c r="E1208" i="87" s="1"/>
  <c r="F5966" i="87"/>
  <c r="E5966" i="87" s="1"/>
  <c r="F5969" i="87"/>
  <c r="E5969" i="87" s="1"/>
  <c r="F1048" i="87"/>
  <c r="E1048" i="87" s="1"/>
  <c r="F1225" i="87"/>
  <c r="E1225" i="87" s="1"/>
  <c r="F6305" i="87"/>
  <c r="E6305" i="87" s="1"/>
  <c r="F2740" i="87"/>
  <c r="E2740" i="87" s="1"/>
  <c r="F1193" i="87"/>
  <c r="E1193" i="87" s="1"/>
  <c r="F1226" i="87"/>
  <c r="E1226" i="87" s="1"/>
  <c r="F6402" i="87"/>
  <c r="E6402" i="87" s="1"/>
  <c r="F6319" i="87"/>
  <c r="E6319" i="87" s="1"/>
  <c r="F6268" i="87"/>
  <c r="E6268" i="87" s="1"/>
  <c r="F1438" i="87"/>
  <c r="E1438" i="87" s="1"/>
  <c r="F2553" i="87"/>
  <c r="E2553" i="87" s="1"/>
  <c r="F6173" i="87"/>
  <c r="E6173" i="87" s="1"/>
  <c r="F7317" i="87"/>
  <c r="E7317" i="87" s="1"/>
  <c r="F2049" i="87"/>
  <c r="E2049" i="87" s="1"/>
  <c r="F5471" i="87"/>
  <c r="E5471" i="87" s="1"/>
  <c r="F6" i="87"/>
  <c r="E6" i="87" s="1"/>
  <c r="F1095" i="87"/>
  <c r="E1095" i="87" s="1"/>
  <c r="F1319" i="87"/>
  <c r="E1319" i="87" s="1"/>
  <c r="F5692" i="87"/>
  <c r="E5692" i="87" s="1"/>
  <c r="F1072" i="87"/>
  <c r="E1072" i="87" s="1"/>
  <c r="F1079" i="87"/>
  <c r="E1079" i="87" s="1"/>
  <c r="F6640" i="87"/>
  <c r="E6640" i="87" s="1"/>
  <c r="F3514" i="87"/>
  <c r="E3514" i="87" s="1"/>
  <c r="F7108" i="87"/>
  <c r="E7108" i="87" s="1"/>
  <c r="F1354" i="87"/>
  <c r="E1354" i="87" s="1"/>
  <c r="F797" i="87"/>
  <c r="E797" i="87" s="1"/>
  <c r="F2670" i="87"/>
  <c r="E2670" i="87" s="1"/>
  <c r="F4341" i="87"/>
  <c r="E4341" i="87" s="1"/>
  <c r="F1064" i="87"/>
  <c r="E1064" i="87" s="1"/>
  <c r="F1448" i="87"/>
  <c r="E1448" i="87" s="1"/>
  <c r="F1498" i="87"/>
  <c r="E1498" i="87" s="1"/>
  <c r="F6283" i="87"/>
  <c r="E6283" i="87" s="1"/>
  <c r="F7280" i="87"/>
  <c r="E7280" i="87" s="1"/>
  <c r="F7170" i="87"/>
  <c r="E7170" i="87" s="1"/>
  <c r="F2601" i="87"/>
  <c r="E2601" i="87" s="1"/>
  <c r="F7181" i="87"/>
  <c r="E7181" i="87" s="1"/>
  <c r="F2548" i="87"/>
  <c r="E2548" i="87" s="1"/>
  <c r="F7199" i="87"/>
  <c r="E7199" i="87" s="1"/>
  <c r="F7206" i="87"/>
  <c r="E7206" i="87" s="1"/>
  <c r="F5814" i="87"/>
  <c r="E5814" i="87" s="1"/>
  <c r="F6260" i="87"/>
  <c r="E6260" i="87" s="1"/>
  <c r="F2516" i="87"/>
  <c r="E2516" i="87" s="1"/>
  <c r="F3324" i="87"/>
  <c r="E3324" i="87" s="1"/>
  <c r="F6634" i="87"/>
  <c r="E6634" i="87" s="1"/>
  <c r="F6362" i="87"/>
  <c r="E6362" i="87" s="1"/>
  <c r="F2783" i="87"/>
  <c r="E2783" i="87" s="1"/>
  <c r="F794" i="87"/>
  <c r="E794" i="87" s="1"/>
  <c r="F4358" i="87"/>
  <c r="E4358" i="87" s="1"/>
  <c r="F7115" i="87"/>
  <c r="E7115" i="87" s="1"/>
  <c r="F1453" i="87"/>
  <c r="E1453" i="87" s="1"/>
  <c r="F729" i="87"/>
  <c r="E729" i="87" s="1"/>
  <c r="F148" i="87"/>
  <c r="E148" i="87" s="1"/>
  <c r="F7321" i="87"/>
  <c r="E7321" i="87" s="1"/>
  <c r="F6299" i="87"/>
  <c r="E6299" i="87" s="1"/>
  <c r="F787" i="87"/>
  <c r="E787" i="87" s="1"/>
  <c r="F5972" i="87"/>
  <c r="E5972" i="87" s="1"/>
  <c r="F5478" i="87"/>
  <c r="E5478" i="87" s="1"/>
  <c r="F5960" i="87"/>
  <c r="E5960" i="87" s="1"/>
  <c r="F2668" i="87"/>
  <c r="E2668" i="87" s="1"/>
  <c r="F7322" i="87"/>
  <c r="E7322" i="87" s="1"/>
  <c r="F3169" i="87"/>
  <c r="E3169" i="87" s="1"/>
  <c r="F1221" i="87"/>
  <c r="E1221" i="87" s="1"/>
  <c r="F6246" i="87"/>
  <c r="E6246" i="87" s="1"/>
  <c r="F6336" i="87"/>
  <c r="E6336" i="87" s="1"/>
  <c r="F5874" i="87"/>
  <c r="E5874" i="87" s="1"/>
  <c r="F791" i="87"/>
  <c r="E791" i="87" s="1"/>
  <c r="F1415" i="87"/>
  <c r="E1415" i="87" s="1"/>
  <c r="F1037" i="87"/>
  <c r="E1037" i="87" s="1"/>
  <c r="F913" i="87"/>
  <c r="E913" i="87" s="1"/>
  <c r="F5369" i="87"/>
  <c r="E5369" i="87" s="1"/>
  <c r="F921" i="87"/>
  <c r="E921" i="87" s="1"/>
  <c r="F6354" i="87"/>
  <c r="E6354" i="87" s="1"/>
  <c r="F929" i="87"/>
  <c r="E929" i="87" s="1"/>
  <c r="F1503" i="87"/>
  <c r="E1503" i="87" s="1"/>
  <c r="F5722" i="87"/>
  <c r="E5722" i="87" s="1"/>
  <c r="F1054" i="87"/>
  <c r="E1054" i="87" s="1"/>
  <c r="F4075" i="87"/>
  <c r="E4075" i="87" s="1"/>
  <c r="F2502" i="87"/>
  <c r="E2502" i="87" s="1"/>
  <c r="F7151" i="87"/>
  <c r="E7151" i="87" s="1"/>
  <c r="F2549" i="87"/>
  <c r="E2549" i="87" s="1"/>
  <c r="F4085" i="87"/>
  <c r="E4085" i="87" s="1"/>
  <c r="F3516" i="87"/>
  <c r="E3516" i="87" s="1"/>
  <c r="F6616" i="87"/>
  <c r="E6616" i="87" s="1"/>
  <c r="F7179" i="87"/>
  <c r="E7179" i="87" s="1"/>
  <c r="F7180" i="87"/>
  <c r="E7180" i="87" s="1"/>
  <c r="F5859" i="87"/>
  <c r="E5859" i="87" s="1"/>
  <c r="F7091" i="87"/>
  <c r="E7091" i="87" s="1"/>
  <c r="F5685" i="87"/>
  <c r="E5685" i="87" s="1"/>
  <c r="F6636" i="87"/>
  <c r="E6636" i="87" s="1"/>
  <c r="F5531" i="87"/>
  <c r="E5531" i="87" s="1"/>
  <c r="F1262" i="87"/>
  <c r="E1262" i="87" s="1"/>
  <c r="F1270" i="87"/>
  <c r="E1270" i="87" s="1"/>
  <c r="F7063" i="87"/>
  <c r="E7063" i="87" s="1"/>
  <c r="F2951" i="87"/>
  <c r="E2951" i="87" s="1"/>
  <c r="F2575" i="87"/>
  <c r="E2575" i="87" s="1"/>
  <c r="F5501" i="87"/>
  <c r="E5501" i="87" s="1"/>
  <c r="F1446" i="87"/>
  <c r="E1446" i="87" s="1"/>
  <c r="F5532" i="87"/>
  <c r="E5532" i="87" s="1"/>
  <c r="F2733" i="87"/>
  <c r="E2733" i="87" s="1"/>
  <c r="F2034" i="87"/>
  <c r="E2034" i="87" s="1"/>
  <c r="F6342" i="87"/>
  <c r="E6342" i="87" s="1"/>
  <c r="F7065" i="87"/>
  <c r="E7065" i="87" s="1"/>
  <c r="F4031" i="87"/>
  <c r="E4031" i="87" s="1"/>
  <c r="F1052" i="87"/>
  <c r="E1052" i="87" s="1"/>
  <c r="F5292" i="87"/>
  <c r="E5292" i="87" s="1"/>
  <c r="F1183" i="87"/>
  <c r="E1183" i="87" s="1"/>
  <c r="F5967" i="87"/>
  <c r="E5967" i="87" s="1"/>
  <c r="F1057" i="87"/>
  <c r="E1057" i="87" s="1"/>
  <c r="F1093" i="87"/>
  <c r="E1093" i="87" s="1"/>
  <c r="F2046" i="87"/>
  <c r="E2046" i="87" s="1"/>
  <c r="F2551" i="87"/>
  <c r="E2551" i="87" s="1"/>
  <c r="F5943" i="87"/>
  <c r="E5943" i="87" s="1"/>
  <c r="F2956" i="87"/>
  <c r="E2956" i="87" s="1"/>
  <c r="F1502" i="87"/>
  <c r="E1502" i="87" s="1"/>
  <c r="F5451" i="87"/>
  <c r="E5451" i="87" s="1"/>
  <c r="F1441" i="87"/>
  <c r="E1441" i="87" s="1"/>
  <c r="F1474" i="87"/>
  <c r="E1474" i="87" s="1"/>
  <c r="F5069" i="87"/>
  <c r="E5069" i="87" s="1"/>
  <c r="F6348" i="87"/>
  <c r="E6348" i="87" s="1"/>
  <c r="F5987" i="87"/>
  <c r="E5987" i="87" s="1"/>
  <c r="F1211" i="87"/>
  <c r="E1211" i="87" s="1"/>
  <c r="F6284" i="87"/>
  <c r="E6284" i="87" s="1"/>
  <c r="F968" i="87"/>
  <c r="E968" i="87" s="1"/>
  <c r="F1275" i="87"/>
  <c r="E1275" i="87" s="1"/>
  <c r="F1417" i="87"/>
  <c r="E1417" i="87" s="1"/>
  <c r="F6346" i="87"/>
  <c r="E6346" i="87" s="1"/>
  <c r="F4355" i="87"/>
  <c r="E4355" i="87" s="1"/>
  <c r="F5696" i="87"/>
  <c r="E5696" i="87" s="1"/>
  <c r="F2918" i="87"/>
  <c r="E2918" i="87" s="1"/>
  <c r="F2931" i="87"/>
  <c r="E2931" i="87" s="1"/>
  <c r="F6239" i="87"/>
  <c r="E6239" i="87" s="1"/>
  <c r="F965" i="87"/>
  <c r="E965" i="87" s="1"/>
  <c r="F1432" i="87"/>
  <c r="E1432" i="87" s="1"/>
  <c r="F1273" i="87"/>
  <c r="E1273" i="87" s="1"/>
  <c r="F1473" i="87"/>
  <c r="E1473" i="87" s="1"/>
  <c r="F1456" i="87"/>
  <c r="E1456" i="87" s="1"/>
  <c r="F1081" i="87"/>
  <c r="E1081" i="87" s="1"/>
  <c r="F6262" i="87"/>
  <c r="E6262" i="87" s="1"/>
  <c r="F1442" i="87"/>
  <c r="E1442" i="87" s="1"/>
  <c r="F2547" i="87"/>
  <c r="E2547" i="87" s="1"/>
  <c r="F1229" i="87"/>
  <c r="E1229" i="87" s="1"/>
  <c r="F2774" i="87"/>
  <c r="E2774" i="87" s="1"/>
  <c r="F1224" i="87"/>
  <c r="E1224" i="87" s="1"/>
  <c r="F6438" i="87"/>
  <c r="E6438" i="87" s="1"/>
  <c r="F5388" i="87"/>
  <c r="E5388" i="87" s="1"/>
  <c r="F1086" i="87"/>
  <c r="E1086" i="87" s="1"/>
  <c r="F6331" i="87"/>
  <c r="E6331" i="87" s="1"/>
  <c r="F5986" i="87"/>
  <c r="E5986" i="87" s="1"/>
  <c r="F5230" i="87"/>
  <c r="E5230" i="87" s="1"/>
  <c r="F6390" i="87"/>
  <c r="E6390" i="87" s="1"/>
  <c r="F3325" i="87"/>
  <c r="E3325" i="87" s="1"/>
  <c r="F1284" i="87"/>
  <c r="E1284" i="87" s="1"/>
  <c r="F5543" i="87"/>
  <c r="E5543" i="87" s="1"/>
  <c r="F107" i="87"/>
  <c r="E107" i="87" s="1"/>
  <c r="F855" i="87"/>
  <c r="E855" i="87" s="1"/>
  <c r="F910" i="87"/>
  <c r="E910" i="87" s="1"/>
  <c r="F2755" i="87"/>
  <c r="E2755" i="87" s="1"/>
  <c r="F7320" i="87"/>
  <c r="E7320" i="87" s="1"/>
  <c r="F6386" i="87"/>
  <c r="E6386" i="87" s="1"/>
  <c r="F5056" i="87"/>
  <c r="E5056" i="87" s="1"/>
  <c r="F4357" i="87"/>
  <c r="E4357" i="87" s="1"/>
  <c r="F2780" i="87"/>
  <c r="E2780" i="87" s="1"/>
  <c r="F9" i="87"/>
  <c r="E9" i="87" s="1"/>
  <c r="F2930" i="87"/>
  <c r="E2930" i="87" s="1"/>
  <c r="F7058" i="87"/>
  <c r="E7058" i="87" s="1"/>
  <c r="F6382" i="87"/>
  <c r="E6382" i="87" s="1"/>
  <c r="F1365" i="87"/>
  <c r="E1365" i="87" s="1"/>
  <c r="F1059" i="87"/>
  <c r="E1059" i="87" s="1"/>
  <c r="F2734" i="87"/>
  <c r="E2734" i="87" s="1"/>
  <c r="F1090" i="87"/>
  <c r="E1090" i="87" s="1"/>
  <c r="F5830" i="87"/>
  <c r="E5830" i="87" s="1"/>
  <c r="F3350" i="87"/>
  <c r="E3350" i="87" s="1"/>
  <c r="F7129" i="87"/>
  <c r="E7129" i="87" s="1"/>
  <c r="F1396" i="87"/>
  <c r="E1396" i="87" s="1"/>
  <c r="F4101" i="87"/>
  <c r="E4101" i="87" s="1"/>
  <c r="F875" i="87"/>
  <c r="E875" i="87" s="1"/>
  <c r="F4024" i="87"/>
  <c r="E4024" i="87" s="1"/>
  <c r="F6186" i="87"/>
  <c r="E6186" i="87" s="1"/>
  <c r="F2032" i="87"/>
  <c r="E2032" i="87" s="1"/>
  <c r="F5506" i="87"/>
  <c r="E5506" i="87" s="1"/>
  <c r="F1053" i="87"/>
  <c r="E1053" i="87" s="1"/>
  <c r="F5158" i="87"/>
  <c r="E5158" i="87" s="1"/>
  <c r="F736" i="87"/>
  <c r="E736" i="87" s="1"/>
  <c r="F1227" i="87"/>
  <c r="E1227" i="87" s="1"/>
  <c r="F5862" i="87"/>
  <c r="E5862" i="87" s="1"/>
  <c r="F5558" i="87"/>
  <c r="E5558" i="87" s="1"/>
  <c r="F5817" i="87"/>
  <c r="E5817" i="87" s="1"/>
  <c r="F7076" i="87"/>
  <c r="E7076" i="87" s="1"/>
  <c r="F5488" i="87"/>
  <c r="E5488" i="87" s="1"/>
  <c r="F1302" i="87"/>
  <c r="E1302" i="87" s="1"/>
  <c r="G16" i="89"/>
  <c r="W16" i="89" s="1"/>
  <c r="F7131" i="87"/>
  <c r="B7131" i="87"/>
  <c r="C7131" i="87" s="1"/>
  <c r="F7110" i="87"/>
  <c r="F7071" i="87"/>
  <c r="F7049" i="87"/>
  <c r="B7049" i="87"/>
  <c r="C7049" i="87" s="1"/>
  <c r="F7109" i="87"/>
  <c r="B7109" i="87"/>
  <c r="C7109" i="87" s="1"/>
  <c r="F7130" i="87"/>
  <c r="B7130" i="87"/>
  <c r="C7130" i="87" s="1"/>
  <c r="F7070" i="87"/>
  <c r="B7070" i="87"/>
  <c r="C7070" i="87" s="1"/>
  <c r="F7048" i="87"/>
  <c r="B7048" i="87"/>
  <c r="C7048" i="87" s="1"/>
  <c r="F5995" i="87"/>
  <c r="F100" i="87"/>
  <c r="F6061" i="87"/>
  <c r="F7116" i="87"/>
  <c r="F7191" i="87"/>
  <c r="F7204" i="87"/>
  <c r="F7271" i="87"/>
  <c r="F7289" i="87"/>
  <c r="F7161" i="87"/>
  <c r="B5995" i="87"/>
  <c r="C5995" i="87" s="1"/>
  <c r="B100" i="87"/>
  <c r="B6061" i="87"/>
  <c r="C6061" i="87" s="1"/>
  <c r="B7191" i="87"/>
  <c r="C7191" i="87" s="1"/>
  <c r="B7204" i="87"/>
  <c r="B7161" i="87"/>
  <c r="C7161" i="87" s="1"/>
  <c r="F2544" i="87"/>
  <c r="F13" i="97"/>
  <c r="F20" i="97" s="1"/>
  <c r="F7096" i="87"/>
  <c r="F2579" i="87"/>
  <c r="E13" i="97"/>
  <c r="E20" i="97" s="1"/>
  <c r="F7077" i="87"/>
  <c r="B7077" i="87"/>
  <c r="C7077" i="87" s="1"/>
  <c r="F7057" i="87"/>
  <c r="B7057" i="87"/>
  <c r="C7057" i="87" s="1"/>
  <c r="F2517" i="87"/>
  <c r="F7075" i="87"/>
  <c r="B7080" i="87"/>
  <c r="C7080" i="87" s="1"/>
  <c r="B7075" i="87"/>
  <c r="C7075" i="87" s="1"/>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94" i="87"/>
  <c r="F7285" i="87"/>
  <c r="F7092" i="87"/>
  <c r="F7182" i="87"/>
  <c r="F7171" i="87"/>
  <c r="F6043" i="87"/>
  <c r="F1462" i="87"/>
  <c r="E1462" i="87" s="1"/>
  <c r="F125" i="87"/>
  <c r="F92" i="87"/>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F7136" i="87"/>
  <c r="F2556" i="87"/>
  <c r="F82" i="87"/>
  <c r="B82" i="87"/>
  <c r="C82" i="87" s="1"/>
  <c r="F2505" i="87"/>
  <c r="F7056" i="87"/>
  <c r="B7056" i="87"/>
  <c r="C7056" i="87" s="1"/>
  <c r="F2499" i="87"/>
  <c r="F7324" i="87"/>
  <c r="F1097" i="87"/>
  <c r="B7324" i="87"/>
  <c r="C7324" i="87" s="1"/>
  <c r="B1097" i="87"/>
  <c r="C1097" i="87" s="1"/>
  <c r="F7282" i="87"/>
  <c r="I118" i="73"/>
  <c r="B7282" i="87"/>
  <c r="C7282" i="87" s="1"/>
  <c r="C2503" i="87"/>
  <c r="C2602" i="87"/>
  <c r="C3515" i="87"/>
  <c r="C2538" i="87"/>
  <c r="C2552" i="87"/>
  <c r="C3516" i="87"/>
  <c r="C100" i="87"/>
  <c r="C2501" i="87"/>
  <c r="C7280" i="87"/>
  <c r="C5271" i="87"/>
  <c r="C5452" i="87"/>
  <c r="C5814" i="87"/>
  <c r="C7200" i="87"/>
  <c r="C5989" i="87"/>
  <c r="C3171" i="87"/>
  <c r="C2542" i="87"/>
  <c r="C2515" i="87"/>
  <c r="C2513" i="87"/>
  <c r="C5993" i="87"/>
  <c r="E5993" i="87"/>
  <c r="C2576" i="87"/>
  <c r="C2498" i="87"/>
  <c r="C2497" i="87"/>
  <c r="C2511" i="87"/>
  <c r="C7204" i="87"/>
  <c r="C2548" i="87"/>
  <c r="C2549" i="87"/>
  <c r="C3170" i="87"/>
  <c r="C7091" i="87"/>
  <c r="C7180" i="87"/>
  <c r="C7169" i="87"/>
  <c r="C7843" i="87"/>
  <c r="C5664" i="87"/>
  <c r="C5859" i="87"/>
  <c r="C2510"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H12" i="9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7262" i="87" a="1"/>
  <c r="F4082" i="87" a="1"/>
  <c r="F4067" i="87" a="1"/>
  <c r="F2557" i="87" a="1"/>
  <c r="F2506" i="87" a="1"/>
  <c r="F7296" i="87" a="1"/>
  <c r="F6041" i="87" a="1"/>
  <c r="F95" i="87" a="1"/>
  <c r="F90" i="87" a="1"/>
  <c r="F94" i="87" a="1"/>
  <c r="F61" i="87" a="1"/>
  <c r="F4070" i="87" a="1"/>
  <c r="F7072" i="87" a="1"/>
  <c r="F7094" i="87" a="1"/>
  <c r="F78" i="87" a="1"/>
  <c r="F4083" i="87" a="1"/>
  <c r="F7203" i="87" a="1"/>
  <c r="F7273" i="87" a="1"/>
  <c r="F4084" i="87" a="1"/>
  <c r="F7162" i="87" a="1"/>
  <c r="F7291" i="87" a="1"/>
  <c r="F66" i="87" a="1"/>
  <c r="F7155" i="87" a="1"/>
  <c r="F7173" i="87" a="1"/>
  <c r="F50" i="87" a="1"/>
  <c r="F7119" i="87" a="1"/>
  <c r="F7242" i="87" a="1"/>
  <c r="F30" i="87" a="1"/>
  <c r="F64" i="87" a="1"/>
  <c r="F7172" i="87" a="1"/>
  <c r="F7132" i="87" a="1"/>
  <c r="F3267" i="87" a="1"/>
  <c r="F7269" i="87" a="1"/>
  <c r="F4066" i="87" a="1"/>
  <c r="F7080" i="87" a="1"/>
  <c r="F2518" i="87" a="1"/>
  <c r="F18" i="87" a="1"/>
  <c r="F7082" i="87" a="1"/>
  <c r="F13" i="87" a="1"/>
  <c r="F76" i="87" a="1"/>
  <c r="F2580" i="87" a="1"/>
  <c r="F7192" i="87" a="1"/>
  <c r="F51" i="87" a="1"/>
  <c r="F7111" i="87" a="1"/>
  <c r="F7141" i="87" a="1"/>
  <c r="F59" i="87" a="1"/>
  <c r="F7287" i="87" a="1"/>
  <c r="F4081" i="87" a="1"/>
  <c r="F2545" i="87" a="1"/>
  <c r="F4069" i="87" a="1"/>
  <c r="F105" i="87" a="1"/>
  <c r="F1644" i="87" a="1"/>
  <c r="F35" i="87" a="1"/>
  <c r="F7264" i="87" a="1"/>
  <c r="F128" i="87" a="1"/>
  <c r="F6055" i="87" a="1"/>
  <c r="F49" i="87" a="1"/>
  <c r="F7098" i="87" a="1"/>
  <c r="F4080" i="87" a="1"/>
  <c r="F7184" i="87" a="1"/>
  <c r="F7276" i="87" a="1"/>
  <c r="F7177" i="87" a="1"/>
  <c r="F94" i="87" l="1"/>
  <c r="F7080" i="87"/>
  <c r="E7080" i="87" s="1"/>
  <c r="F3267" i="87"/>
  <c r="E3267" i="87" s="1"/>
  <c r="E2556" i="87"/>
  <c r="F49" i="87"/>
  <c r="E49" i="87" s="1"/>
  <c r="F4084" i="87"/>
  <c r="E4084" i="87" s="1"/>
  <c r="E34" i="97"/>
  <c r="E36" i="97" s="1"/>
  <c r="E7282" i="87"/>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C7273" i="87" s="1"/>
  <c r="E1505" i="87"/>
  <c r="E6061" i="87"/>
  <c r="E82" i="87"/>
  <c r="E1333" i="87"/>
  <c r="F4083" i="87"/>
  <c r="F7119" i="87"/>
  <c r="F76" i="87"/>
  <c r="F66" i="87"/>
  <c r="B4083" i="87"/>
  <c r="C4083" i="87" s="1"/>
  <c r="B7119" i="87"/>
  <c r="C7119" i="87" s="1"/>
  <c r="B76" i="87"/>
  <c r="B66" i="87"/>
  <c r="F59" i="87"/>
  <c r="F51" i="87"/>
  <c r="F4082" i="87"/>
  <c r="F7098" i="87"/>
  <c r="E1277" i="87"/>
  <c r="B51" i="87"/>
  <c r="B4082" i="87"/>
  <c r="C4082" i="87" s="1"/>
  <c r="B7098" i="87"/>
  <c r="C7098" i="87" s="1"/>
  <c r="E7077" i="87"/>
  <c r="E7324" i="87"/>
  <c r="E1233"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F90" i="87"/>
  <c r="F2557" i="87"/>
  <c r="F7264" i="87"/>
  <c r="F7141" i="87"/>
  <c r="F7262" i="87"/>
  <c r="B90" i="87"/>
  <c r="C90" i="87" s="1"/>
  <c r="G81" i="73"/>
  <c r="B1630" i="87" s="1"/>
  <c r="B7264" i="87"/>
  <c r="C7264" i="87" s="1"/>
  <c r="B7141" i="87"/>
  <c r="C7141" i="87" s="1"/>
  <c r="B7262" i="87"/>
  <c r="C7262"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E7240" i="87"/>
  <c r="C7267" i="87"/>
  <c r="E7267" i="87"/>
  <c r="C7285" i="87"/>
  <c r="E7285" i="87"/>
  <c r="C7071" i="87"/>
  <c r="E7071" i="87"/>
  <c r="C7110" i="87"/>
  <c r="E7110" i="87"/>
  <c r="C7182" i="87"/>
  <c r="E7182" i="87"/>
  <c r="C7092" i="87"/>
  <c r="E7092" i="87"/>
  <c r="C7173" i="87"/>
  <c r="C5996" i="87"/>
  <c r="E5996" i="87"/>
  <c r="C3267" i="87"/>
  <c r="C2505" i="87"/>
  <c r="E2505" i="87"/>
  <c r="C2517" i="87"/>
  <c r="E2517" i="87"/>
  <c r="C2499" i="87"/>
  <c r="E2499" i="87"/>
  <c r="C2512" i="87"/>
  <c r="E2512" i="87"/>
  <c r="C2544" i="87"/>
  <c r="E2544" i="87"/>
  <c r="C2539" i="87"/>
  <c r="E2539"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49" i="87" a="1"/>
  <c r="F7166" i="87" a="1"/>
  <c r="F7226" i="87" a="1"/>
  <c r="F7270" i="87" a="1"/>
  <c r="F7100" i="87" a="1"/>
  <c r="F60" i="87" a="1"/>
  <c r="F1574" i="87" a="1"/>
  <c r="F6056" i="87" a="1"/>
  <c r="F7196" i="87" a="1"/>
  <c r="F106" i="87" a="1"/>
  <c r="F7246" i="87" a="1"/>
  <c r="F7278" i="87" a="1"/>
  <c r="F7222" i="87" a="1"/>
  <c r="F1588" i="87" a="1"/>
  <c r="F7144" i="87" a="1"/>
  <c r="F7255" i="87" a="1"/>
  <c r="F80" i="87" a="1"/>
  <c r="F28" i="87" a="1"/>
  <c r="F1616" i="87" a="1"/>
  <c r="F1630" i="87" a="1"/>
  <c r="F7122" i="87" a="1"/>
  <c r="F7121" i="87" a="1"/>
  <c r="F101" i="87" a="1"/>
  <c r="F7244" i="87" a="1"/>
  <c r="F7101" i="87" a="1"/>
  <c r="F6062" i="87" a="1"/>
  <c r="F7288" i="87" a="1"/>
  <c r="F33" i="87" a="1"/>
  <c r="F7231" i="87" a="1"/>
  <c r="F7134" i="87" a="1"/>
  <c r="F7297" i="87" a="1"/>
  <c r="F7113" i="87" a="1"/>
  <c r="F7292" i="87" a="1"/>
  <c r="F7253" i="87" a="1"/>
  <c r="F7074" i="87" a="1"/>
  <c r="F7235" i="87" a="1"/>
  <c r="F65" i="87" a="1"/>
  <c r="F1602" i="87" a="1"/>
  <c r="F7083" i="87" a="1"/>
  <c r="F7143" i="87" a="1"/>
  <c r="F7251" i="87" a="1"/>
  <c r="F16" i="87" a="1"/>
  <c r="F7274" i="87" a="1"/>
  <c r="F45" i="87" a="1"/>
  <c r="F7243" i="87" a="1"/>
  <c r="F7258" i="87" a="1"/>
  <c r="E7262" i="87" l="1"/>
  <c r="B7253" i="87"/>
  <c r="F7244" i="87"/>
  <c r="E7264" i="87"/>
  <c r="B7244" i="87"/>
  <c r="C7244" i="87" s="1"/>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251" i="87"/>
  <c r="F7134" i="87"/>
  <c r="F7122" i="87"/>
  <c r="F7288" i="87"/>
  <c r="E7288" i="87" s="1"/>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121"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34" i="87" a="1"/>
  <c r="F7087" i="87" a="1"/>
  <c r="F7148" i="87" a="1"/>
  <c r="F7260" i="87" a="1"/>
  <c r="F112" i="87" a="1"/>
  <c r="F7252" i="87" a="1"/>
  <c r="F7233" i="87" a="1"/>
  <c r="F77" i="87" a="1"/>
  <c r="F7066" i="87" a="1"/>
  <c r="F7237" i="87" a="1"/>
  <c r="F7105" i="87" a="1"/>
  <c r="F81" i="87" a="1"/>
  <c r="F17" i="87" a="1"/>
  <c r="F7247" i="87" a="1"/>
  <c r="F7126" i="87" a="1"/>
  <c r="F7279" i="87" a="1"/>
  <c r="E6056" i="87" l="1"/>
  <c r="E7244" i="87"/>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050" i="87" a="1"/>
  <c r="F7053" i="87" a="1"/>
  <c r="F7261" i="87" a="1"/>
  <c r="F7256" i="87" a="1"/>
  <c r="F46" i="87" a="1"/>
  <c r="F91" i="87" a="1"/>
  <c r="F7234" i="87" a="1"/>
  <c r="F29" i="87" a="1"/>
  <c r="F7283"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65" i="87" a="1"/>
  <c r="F7052" i="87" a="1"/>
  <c r="F7238" i="87" a="1"/>
  <c r="F7224" i="87" a="1"/>
  <c r="F7059"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A30" i="89" s="1"/>
  <c r="Z7" i="89"/>
  <c r="B3625" i="87"/>
  <c r="B3618" i="87"/>
  <c r="K16" i="73"/>
  <c r="F3517" i="87" a="1"/>
  <c r="F7062" i="87" a="1"/>
  <c r="F7061" i="87" a="1"/>
  <c r="F7225" i="87" a="1"/>
  <c r="F7228" i="87" a="1"/>
  <c r="Z27" i="89" l="1"/>
  <c r="F3517" i="87"/>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29" i="87" a="1"/>
  <c r="F351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4088" i="87" a="1"/>
  <c r="F129" i="87" a="1"/>
  <c r="F7208" i="87" a="1"/>
  <c r="F3520" i="87" a="1"/>
  <c r="F4088" i="87" l="1"/>
  <c r="F129" i="87"/>
  <c r="F7208" i="87"/>
  <c r="B4088" i="87"/>
  <c r="C4088" i="87" s="1"/>
  <c r="B129" i="87"/>
  <c r="C129" i="87" s="1"/>
  <c r="B7208" i="87"/>
  <c r="F3520" i="87"/>
  <c r="K81" i="73"/>
  <c r="B3535" i="87" s="1"/>
  <c r="E7229" i="87"/>
  <c r="C7205" i="87"/>
  <c r="E7205" i="87"/>
  <c r="C3519" i="87"/>
  <c r="E3519" i="87"/>
  <c r="C7208" i="87"/>
  <c r="K109" i="73"/>
  <c r="K110" i="73"/>
  <c r="K20" i="97"/>
  <c r="K34" i="97"/>
  <c r="B3520" i="87"/>
  <c r="F3535" i="87" a="1"/>
  <c r="F136" i="87" a="1"/>
  <c r="F7210" i="87" a="1"/>
  <c r="F7211" i="87" a="1"/>
  <c r="F7298"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137" i="87" a="1"/>
  <c r="F7300" i="87" a="1"/>
  <c r="F7215"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rgb="FF000000"/>
            <rFont val="Tahoma"/>
            <family val="2"/>
          </rPr>
          <t>1</t>
        </r>
        <r>
          <rPr>
            <sz val="8"/>
            <color rgb="FF000000"/>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rgb="FF000000"/>
            <rFont val="Arial"/>
            <family val="2"/>
          </rPr>
          <t>6</t>
        </r>
        <r>
          <rPr>
            <sz val="8"/>
            <color rgb="FF000000"/>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<sst xmlns="http://schemas.openxmlformats.org/spreadsheetml/2006/main" count="19062" uniqueCount="7132">
  <si>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</si>
  <si>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</si>
  <si>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</si>
  <si>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</si>
  <si>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</si>
  <si>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</si>
  <si>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</si>
  <si>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</si>
  <si>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</si>
  <si>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</si>
  <si>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</si>
  <si>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</si>
  <si>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</si>
  <si>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</si>
  <si>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</si>
  <si>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</si>
  <si>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</si>
  <si>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</si>
  <si>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</si>
  <si>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</si>
  <si>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</si>
  <si>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</si>
  <si>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</si>
  <si>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</si>
  <si>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</si>
  <si>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</si>
  <si>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</si>
  <si>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</si>
  <si>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</si>
  <si>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</si>
  <si>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</si>
  <si>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</si>
  <si>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</si>
  <si>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</si>
  <si>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</si>
  <si>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</si>
  <si>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</si>
  <si>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</si>
  <si>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</si>
  <si>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</si>
  <si>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</si>
  <si>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</si>
  <si>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</si>
  <si>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</si>
  <si>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</si>
  <si>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</si>
  <si>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</si>
  <si>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</si>
  <si>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</si>
  <si>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</si>
  <si>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</si>
  <si>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</si>
  <si>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</si>
  <si>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</si>
  <si>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</si>
  <si>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</si>
  <si>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</si>
  <si>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</si>
  <si>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</si>
  <si>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</si>
  <si>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</si>
  <si>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</si>
  <si>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</si>
  <si>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</si>
  <si>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</si>
  <si>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</si>
  <si>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</si>
  <si>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</si>
  <si>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</si>
  <si>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</si>
  <si>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</si>
  <si>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</si>
  <si>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</si>
  <si>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</si>
  <si>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</si>
  <si>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</si>
  <si>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</si>
  <si>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</si>
  <si>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</si>
  <si>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</si>
  <si>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</si>
  <si>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</si>
  <si>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</si>
  <si>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</si>
  <si>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</si>
  <si>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</si>
  <si>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</si>
  <si>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</si>
  <si>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</si>
  <si>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</si>
  <si>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</si>
  <si>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</si>
  <si>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</si>
  <si>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</si>
  <si>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</si>
  <si>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</si>
  <si>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</si>
  <si>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</si>
  <si>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</si>
  <si>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</si>
  <si>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</si>
  <si>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</si>
  <si>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</si>
  <si>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</si>
  <si>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</si>
  <si>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</si>
  <si>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</si>
  <si>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</si>
  <si>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</si>
  <si>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</si>
  <si>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</si>
  <si>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</si>
  <si>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</si>
  <si>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</si>
  <si>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</si>
  <si>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</si>
  <si>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</si>
  <si>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</si>
  <si>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</si>
  <si>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</si>
  <si>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</si>
  <si>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</si>
  <si>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</si>
  <si>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</si>
  <si>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</si>
  <si>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</si>
  <si>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</si>
  <si>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</si>
  <si>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</si>
  <si>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</si>
  <si>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</si>
  <si>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</si>
  <si>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</si>
  <si>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</si>
  <si>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</si>
  <si>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</si>
  <si>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</si>
  <si>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</si>
  <si>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</si>
  <si>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</si>
  <si>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</si>
  <si>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</si>
  <si>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</si>
  <si>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</si>
  <si>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</si>
  <si>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</si>
  <si>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</si>
  <si>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</si>
  <si>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</si>
  <si>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</si>
  <si>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</si>
  <si>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</si>
  <si>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</si>
  <si>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</si>
  <si>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</si>
  <si>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</si>
  <si>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</si>
  <si>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</si>
  <si>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</si>
  <si>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</si>
  <si>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</si>
  <si>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</si>
  <si>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</si>
  <si>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</si>
  <si>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</si>
  <si>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</si>
  <si>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</si>
  <si>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</si>
  <si>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</si>
  <si>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</si>
  <si>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</si>
  <si>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</si>
  <si>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</si>
  <si>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</si>
  <si>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</si>
  <si>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</si>
  <si>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</si>
  <si>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</si>
  <si>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</si>
  <si>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</si>
  <si>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</si>
  <si>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</si>
  <si>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</si>
  <si>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</si>
  <si>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</si>
  <si>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</si>
  <si>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</si>
  <si>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</si>
  <si>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</si>
  <si>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</si>
  <si>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</si>
  <si>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</si>
  <si>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</si>
  <si>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</si>
  <si>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</si>
  <si>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</si>
  <si>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</si>
  <si>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</si>
  <si>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</si>
  <si>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</si>
  <si>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</si>
  <si>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</si>
  <si>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</si>
  <si>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</si>
  <si>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</si>
  <si>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</si>
  <si>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</si>
  <si>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</si>
  <si>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</si>
  <si>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</si>
  <si>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</si>
  <si>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</si>
  <si>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</si>
  <si>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</si>
  <si>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</si>
  <si>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</si>
  <si>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</si>
  <si>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</si>
  <si>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</si>
  <si>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</si>
  <si>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</si>
  <si>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</si>
  <si>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</si>
  <si>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</si>
  <si>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</si>
  <si>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</si>
  <si>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</si>
  <si>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</si>
  <si>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</si>
  <si>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</si>
  <si>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</si>
  <si>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</si>
  <si>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</si>
  <si>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</si>
  <si>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</si>
  <si>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</si>
  <si>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</si>
  <si>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</si>
  <si>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</si>
  <si>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</si>
  <si>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</si>
  <si>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</si>
  <si>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</si>
  <si>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</si>
  <si>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</si>
  <si>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</si>
  <si>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</si>
  <si>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</si>
  <si>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</si>
  <si>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</si>
  <si>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</si>
  <si>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</si>
  <si>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</si>
  <si>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</si>
  <si>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</si>
  <si>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</si>
  <si>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</si>
  <si>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</si>
  <si>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</si>
  <si>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</si>
  <si>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</si>
  <si>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</si>
  <si>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</si>
  <si>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</si>
  <si>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</si>
  <si>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</si>
  <si>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</si>
  <si>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</si>
  <si>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</si>
  <si>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</si>
  <si>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</si>
  <si>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</si>
  <si>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</si>
  <si>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</si>
  <si>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</si>
  <si>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</si>
  <si>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</si>
  <si>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</si>
  <si>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</si>
  <si>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</si>
  <si>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</si>
  <si>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</si>
  <si>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</si>
  <si>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</si>
  <si>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</si>
  <si>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</si>
  <si>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</si>
  <si>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</si>
  <si>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</si>
  <si>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</si>
  <si>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</si>
  <si>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</si>
  <si>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</si>
  <si>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</si>
  <si>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</si>
  <si>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</si>
  <si>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</si>
  <si>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</si>
  <si>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</si>
  <si>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</si>
  <si>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</si>
  <si>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</si>
  <si>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</si>
  <si>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</si>
  <si>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</si>
  <si>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</si>
  <si>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</si>
  <si>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</si>
  <si>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</si>
  <si>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</si>
  <si>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</si>
  <si>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</si>
  <si>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</si>
  <si>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</si>
  <si>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</si>
  <si>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</si>
  <si>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</si>
  <si>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</si>
  <si>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</si>
  <si>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</si>
  <si>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</si>
  <si>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</si>
  <si>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</si>
  <si>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</si>
  <si>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</si>
  <si>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</si>
  <si>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</si>
  <si>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</si>
  <si>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</si>
  <si>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</si>
  <si>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</si>
  <si>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</si>
  <si>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</si>
  <si>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</si>
  <si>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</si>
  <si>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</si>
  <si>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</si>
  <si>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</si>
  <si>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</si>
  <si>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</si>
  <si>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</si>
  <si>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</si>
  <si>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</si>
  <si>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</si>
  <si>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</si>
  <si>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</si>
  <si>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</si>
  <si>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</si>
  <si>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</si>
  <si>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</si>
  <si>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</si>
  <si>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</si>
  <si>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</si>
  <si>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</si>
  <si>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</si>
  <si>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</si>
  <si>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</si>
  <si>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</si>
  <si>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</si>
  <si>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</si>
  <si>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</si>
  <si>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</si>
  <si>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</si>
  <si>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</si>
  <si>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</si>
  <si>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</si>
  <si>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</si>
  <si>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</si>
  <si>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</si>
  <si>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</si>
  <si>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</si>
  <si>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</si>
  <si>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</si>
  <si>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</si>
  <si>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</si>
  <si>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</si>
  <si>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</si>
  <si>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</si>
  <si>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</si>
  <si>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</si>
  <si>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</si>
  <si>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</si>
  <si>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</si>
  <si>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</si>
  <si>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</si>
  <si>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</si>
  <si>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</si>
  <si>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</si>
  <si>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</si>
  <si>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</si>
  <si>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</si>
  <si>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</si>
  <si>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</si>
  <si>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</si>
  <si>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</si>
  <si>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</si>
  <si>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</si>
  <si>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</si>
  <si>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</si>
  <si>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</si>
  <si>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</si>
  <si>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</si>
  <si>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</si>
  <si>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</si>
  <si>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</si>
  <si>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</si>
  <si>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</si>
  <si>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</si>
  <si>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</si>
  <si>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</si>
  <si>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</si>
  <si>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</si>
  <si>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</si>
  <si>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</si>
  <si>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</si>
  <si>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</si>
  <si>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</si>
  <si>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</si>
  <si>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</si>
  <si>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</si>
  <si>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</si>
  <si>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</si>
  <si>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</si>
  <si>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</si>
  <si>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</si>
  <si>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</si>
  <si>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</si>
  <si>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</si>
  <si>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</si>
  <si>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</si>
  <si>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</si>
  <si>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</si>
  <si>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</si>
  <si>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</si>
  <si>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</si>
  <si>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</si>
  <si>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</si>
  <si>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</si>
  <si>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</si>
  <si>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</si>
  <si>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</si>
  <si>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</si>
  <si>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</si>
  <si>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</si>
  <si>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</si>
  <si>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</si>
  <si>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</si>
  <si>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</si>
  <si>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</si>
  <si>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</si>
  <si>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</si>
  <si>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</si>
  <si>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</si>
  <si>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</si>
  <si>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</si>
  <si>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</si>
  <si>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</si>
  <si>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</si>
  <si>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</si>
  <si>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</si>
  <si>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</si>
  <si>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</si>
  <si>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</si>
  <si>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</si>
  <si>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</si>
  <si>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</si>
  <si>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</si>
  <si>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</si>
  <si>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</si>
  <si>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</si>
  <si>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</si>
  <si>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</si>
  <si>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</si>
  <si>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</si>
  <si>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</si>
  <si>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</si>
  <si>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</si>
  <si>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</si>
  <si>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</si>
  <si>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</si>
  <si>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</si>
  <si>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</si>
  <si>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</si>
  <si>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</si>
  <si>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</si>
  <si>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</si>
  <si>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</si>
  <si>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</si>
  <si>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</si>
  <si>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</si>
  <si>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</si>
  <si>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</si>
  <si>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</si>
  <si>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</si>
  <si>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</si>
  <si>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</si>
  <si>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</si>
  <si>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</si>
  <si>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</si>
  <si>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</si>
  <si>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</si>
  <si>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</si>
  <si>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</si>
  <si>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</si>
  <si>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</si>
  <si>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</si>
  <si>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</si>
  <si>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</si>
  <si>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</si>
  <si>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</si>
  <si>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</si>
  <si>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</si>
  <si>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</si>
  <si>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</si>
  <si>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</si>
  <si>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</si>
  <si>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</si>
  <si>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</si>
  <si>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</si>
  <si>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</si>
  <si>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</si>
  <si>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</si>
  <si>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</si>
  <si>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</si>
  <si>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</si>
  <si>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</si>
  <si>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</si>
  <si>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</si>
  <si>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</si>
  <si>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</si>
  <si>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</si>
  <si>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</si>
  <si>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</si>
  <si>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</si>
  <si>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</si>
  <si>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</si>
  <si>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</si>
  <si>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</si>
  <si>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</si>
  <si>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</si>
  <si>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</si>
  <si>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</si>
  <si>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</si>
  <si>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</si>
  <si>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</si>
  <si>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</si>
  <si>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</si>
  <si>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</si>
  <si>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</si>
  <si>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</si>
  <si>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</si>
  <si>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</si>
  <si>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</si>
  <si>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</si>
  <si>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</si>
  <si>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</si>
  <si>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</si>
  <si>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</si>
  <si>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</si>
  <si>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</si>
  <si>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</si>
  <si>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</si>
  <si>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</si>
  <si>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</si>
  <si>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</si>
  <si>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</si>
  <si>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</si>
  <si>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</si>
  <si>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</si>
  <si>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</si>
  <si>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</si>
  <si>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</si>
  <si>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</si>
  <si>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</si>
  <si>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</si>
  <si>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</si>
  <si>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</si>
  <si>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</si>
  <si>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</si>
  <si>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</si>
  <si>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</si>
  <si>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</si>
  <si>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</si>
  <si>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</si>
  <si>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</si>
  <si>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</si>
  <si>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</si>
  <si>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</si>
  <si>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</si>
  <si>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</si>
  <si>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</si>
  <si>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</si>
  <si>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</si>
  <si>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</si>
  <si>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</si>
  <si>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</si>
  <si>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</si>
  <si>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</si>
  <si>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</si>
  <si>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</si>
  <si>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</si>
  <si>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</si>
  <si>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</si>
  <si>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</si>
  <si>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</si>
  <si>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</si>
  <si>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</si>
  <si>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</si>
  <si>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</si>
  <si>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</si>
  <si>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</si>
  <si>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</si>
  <si>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</si>
  <si>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</si>
  <si>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</si>
  <si>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</si>
  <si>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</si>
  <si>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</si>
  <si>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</si>
  <si>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</si>
  <si>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</si>
  <si>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</si>
  <si>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</si>
  <si>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</si>
  <si>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</si>
  <si>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</si>
  <si>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</si>
  <si>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</si>
  <si>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</si>
  <si>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</si>
  <si>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</si>
  <si>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</si>
  <si>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</si>
  <si>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</si>
  <si>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</si>
  <si>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</si>
  <si>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</si>
  <si>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</si>
  <si>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</si>
  <si>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</si>
  <si>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</si>
  <si>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</si>
  <si>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</si>
  <si>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</si>
  <si>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</si>
  <si>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</si>
  <si>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</si>
  <si>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</si>
  <si>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</si>
  <si>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</si>
  <si>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</si>
  <si>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</si>
  <si>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</si>
  <si>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</si>
  <si>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</si>
  <si>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</si>
  <si>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</si>
  <si>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</si>
  <si>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</si>
  <si>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</si>
  <si>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</si>
  <si>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</si>
  <si>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</si>
  <si>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</si>
  <si>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</si>
  <si>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</si>
  <si>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</si>
  <si>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</si>
  <si>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</si>
  <si>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</si>
  <si>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</si>
  <si>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</si>
  <si>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</si>
  <si>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</si>
  <si>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</si>
  <si>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</si>
  <si>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</si>
  <si>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</si>
  <si>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</si>
  <si>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</si>
  <si>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</si>
  <si>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</si>
  <si>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</si>
  <si>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</si>
  <si>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</si>
  <si>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</si>
  <si>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</si>
  <si>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</si>
  <si>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</si>
  <si>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</si>
  <si>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</si>
  <si>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</si>
  <si>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</si>
  <si>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</si>
  <si>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</si>
  <si>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</si>
  <si>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</si>
  <si>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</si>
  <si>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</si>
  <si>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</si>
  <si>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</si>
  <si>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</si>
  <si>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</si>
  <si>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</si>
  <si>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</si>
  <si>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</si>
  <si>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</si>
  <si>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</si>
  <si>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</si>
  <si>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</si>
  <si>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</si>
  <si>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</si>
  <si>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</si>
  <si>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</si>
  <si>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</si>
  <si>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</si>
  <si>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</si>
  <si>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</si>
  <si>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</si>
  <si>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</si>
  <si>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</si>
  <si>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</si>
  <si>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</si>
  <si>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</si>
  <si>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</si>
  <si>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</si>
  <si>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</si>
  <si>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</si>
  <si>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</si>
  <si>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</si>
  <si>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</si>
  <si>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</si>
  <si>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</si>
  <si>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</si>
  <si>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</si>
  <si>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</si>
  <si>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</si>
  <si>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</si>
  <si>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</si>
  <si>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</si>
  <si>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</si>
  <si>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</si>
  <si>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</si>
  <si>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</si>
  <si>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</si>
  <si>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</si>
  <si>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</si>
  <si>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</si>
  <si>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</si>
  <si>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</si>
  <si>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</si>
  <si>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</si>
  <si>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</si>
  <si>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</si>
  <si>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</si>
  <si>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</si>
  <si>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</si>
  <si>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</si>
  <si>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</si>
  <si>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</si>
  <si>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</si>
  <si>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</si>
  <si>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</si>
  <si>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</si>
  <si>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</si>
  <si>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</si>
  <si>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</si>
  <si>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</si>
  <si>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</si>
  <si>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</si>
  <si>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</si>
  <si>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</si>
  <si>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</si>
  <si>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</si>
  <si>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</si>
  <si>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</si>
  <si>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</si>
  <si>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</si>
  <si>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</si>
  <si>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</si>
  <si>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</si>
  <si>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</si>
  <si>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</si>
  <si>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</si>
  <si>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</si>
  <si>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</si>
  <si>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</si>
  <si>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</si>
  <si>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</si>
  <si>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</si>
  <si>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</si>
  <si>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</si>
  <si>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</si>
  <si>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</si>
  <si>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</si>
  <si>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</si>
  <si>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</si>
  <si>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</si>
  <si>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</si>
  <si>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</si>
  <si>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</si>
  <si>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</si>
  <si>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</si>
  <si>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</si>
  <si>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</si>
  <si>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</si>
  <si>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</si>
  <si>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</si>
  <si>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</si>
  <si>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</si>
  <si>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</si>
  <si>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</si>
  <si>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</si>
  <si>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</si>
  <si>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</si>
  <si>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</si>
  <si>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</si>
  <si>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</si>
  <si>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</si>
  <si>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</si>
  <si>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</si>
  <si>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</si>
  <si>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</si>
  <si>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</si>
  <si>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</si>
  <si>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</si>
  <si>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</si>
  <si>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</si>
  <si>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</si>
  <si>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</si>
  <si>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</si>
  <si>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</si>
  <si>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</si>
  <si>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</si>
  <si>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</si>
  <si>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</si>
  <si>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</si>
  <si>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</si>
  <si>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</si>
  <si>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</si>
  <si>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</si>
  <si>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</si>
  <si>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</si>
  <si>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</si>
  <si>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</si>
  <si>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</si>
  <si>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</si>
  <si>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</si>
  <si>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</si>
  <si>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</si>
  <si>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</si>
  <si>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</si>
  <si>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</si>
  <si>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</si>
  <si>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</si>
  <si>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</si>
  <si>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</si>
  <si>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</si>
  <si>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</si>
  <si>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</si>
  <si>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</si>
  <si>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</si>
  <si>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</si>
  <si>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</si>
  <si>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</si>
  <si>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</si>
  <si>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</si>
  <si>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</si>
  <si>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</si>
  <si>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</si>
  <si>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</si>
  <si>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</si>
  <si>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</si>
  <si>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</si>
  <si>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</si>
  <si>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</si>
  <si>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</si>
  <si>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</si>
  <si>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</si>
  <si>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</si>
  <si>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</si>
  <si>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</si>
  <si>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</si>
  <si>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</si>
  <si>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</si>
  <si>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</si>
  <si>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</si>
  <si>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</si>
  <si>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</si>
  <si>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</si>
  <si>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</si>
  <si>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</si>
  <si>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</si>
  <si>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</si>
  <si>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</si>
  <si>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</si>
  <si>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</si>
  <si>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</si>
  <si>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</si>
  <si>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</si>
  <si>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</si>
  <si>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</si>
  <si>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</si>
  <si>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</si>
  <si>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</si>
  <si>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</si>
  <si>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</si>
  <si>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</si>
  <si>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</si>
  <si>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</si>
  <si>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</si>
  <si>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</si>
  <si>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</si>
  <si>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</si>
  <si>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</si>
  <si>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</si>
  <si>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</si>
  <si>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</si>
  <si>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</si>
  <si>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</si>
  <si>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</si>
  <si>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</si>
  <si>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</si>
  <si>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</si>
  <si>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</si>
  <si>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</si>
  <si>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</si>
  <si>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</si>
  <si>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</si>
  <si>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</si>
  <si>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</si>
  <si>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</si>
  <si>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</si>
  <si>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</si>
  <si>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</si>
  <si>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</si>
  <si>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</si>
  <si>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</si>
  <si>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</si>
  <si>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</si>
  <si>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</si>
  <si>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</si>
  <si>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</si>
  <si>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</si>
  <si>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</si>
  <si>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</si>
  <si>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</si>
  <si>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</si>
  <si>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</si>
  <si>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</si>
  <si>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</si>
  <si>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</si>
  <si>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</si>
  <si>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</si>
  <si>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</si>
  <si>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</si>
  <si>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</si>
  <si>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</si>
  <si>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</si>
  <si>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</si>
  <si>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</si>
  <si>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</si>
  <si>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</si>
  <si>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</si>
  <si>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</si>
  <si>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</si>
  <si>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</si>
  <si>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</si>
  <si>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</si>
  <si>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</si>
  <si>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</si>
  <si>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</si>
  <si>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</si>
  <si>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</si>
  <si>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</si>
  <si>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</si>
  <si>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</si>
  <si>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</si>
  <si>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</si>
  <si>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</si>
  <si>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</si>
  <si>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</si>
  <si>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</si>
  <si>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</si>
  <si>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</si>
  <si>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</si>
  <si>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</si>
  <si>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</si>
  <si>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</si>
  <si>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</si>
  <si>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</si>
  <si>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</si>
  <si>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</si>
  <si>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</si>
  <si>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</si>
  <si>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</si>
  <si>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</si>
  <si>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</si>
  <si>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</si>
  <si>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</si>
  <si>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</si>
  <si>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</si>
  <si>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</si>
  <si>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</si>
  <si>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</si>
  <si>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</si>
  <si>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</si>
  <si>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</si>
  <si>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</si>
  <si>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</si>
  <si>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</si>
  <si>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</si>
  <si>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</si>
  <si>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</si>
  <si>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</si>
  <si>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</si>
  <si>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</si>
  <si>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</si>
  <si>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</si>
  <si>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</si>
  <si>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</si>
  <si>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</si>
  <si>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</si>
  <si>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</si>
  <si>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</si>
  <si>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</si>
  <si>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</si>
  <si>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</si>
  <si>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</si>
  <si>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</si>
  <si>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</si>
  <si>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</si>
  <si>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</si>
  <si>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</si>
  <si>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</si>
  <si>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</si>
  <si>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</si>
  <si>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</si>
  <si>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</si>
  <si>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</si>
  <si>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</si>
  <si>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</si>
  <si>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</si>
  <si>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</si>
  <si>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</si>
  <si>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</si>
  <si>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</si>
  <si>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</si>
  <si>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</si>
  <si>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</si>
  <si>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</si>
  <si>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</si>
  <si>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</si>
  <si>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</si>
  <si>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</si>
  <si>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</si>
  <si>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</si>
  <si>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</si>
  <si>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</si>
  <si>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</si>
  <si>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</si>
  <si>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</si>
  <si>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</si>
  <si>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</si>
  <si>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</si>
  <si>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</si>
  <si>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</si>
  <si>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</si>
  <si>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</si>
  <si>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</si>
  <si>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</si>
  <si>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</si>
  <si>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</si>
  <si>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</si>
  <si>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</si>
  <si>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</si>
  <si>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</si>
  <si>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</si>
  <si>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</si>
  <si>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</si>
  <si>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</si>
  <si>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</si>
  <si>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</si>
  <si>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</si>
  <si>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</si>
  <si>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</si>
  <si>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</si>
  <si>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</si>
  <si>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</si>
  <si>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</si>
  <si>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</si>
  <si>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</si>
  <si>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</si>
  <si>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</si>
  <si>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</si>
  <si>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</si>
  <si>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</si>
  <si>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</si>
  <si>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</si>
  <si>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</si>
  <si>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</si>
  <si>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</si>
  <si>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</si>
  <si>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</si>
  <si>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</si>
  <si>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</si>
  <si>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</si>
  <si>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</si>
  <si>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</si>
  <si>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</si>
  <si>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</si>
  <si>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</si>
  <si>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</si>
  <si>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</si>
  <si>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</si>
  <si>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</si>
  <si>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</si>
  <si>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</si>
  <si>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</si>
  <si>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</si>
  <si>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</si>
  <si>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</si>
  <si>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</si>
  <si>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</si>
  <si>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</si>
  <si>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</si>
  <si>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</si>
  <si>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</si>
  <si>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</si>
  <si>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</si>
  <si>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</si>
  <si>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</si>
  <si>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</si>
  <si>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</si>
  <si>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</si>
  <si>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</si>
  <si>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</si>
  <si>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</si>
  <si>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</si>
  <si>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</si>
  <si>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</si>
  <si>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</si>
  <si>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</si>
  <si>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</si>
  <si>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</si>
  <si>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</si>
  <si>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</si>
  <si>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</si>
  <si>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</si>
  <si>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</si>
  <si>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</si>
  <si>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</si>
  <si>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</si>
  <si>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</si>
  <si>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</si>
  <si>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</si>
  <si>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</si>
  <si>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</si>
  <si>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</si>
  <si>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</si>
  <si>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</si>
  <si>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</si>
  <si>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</si>
  <si>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</si>
  <si>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</si>
  <si>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</si>
  <si>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</si>
  <si>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</si>
  <si>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</si>
  <si>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</si>
  <si>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</si>
  <si>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</si>
  <si>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</si>
  <si>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</si>
  <si>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</si>
  <si>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</si>
  <si>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</si>
  <si>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</si>
  <si>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</si>
  <si>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</si>
  <si>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</si>
  <si>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</si>
  <si>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</si>
  <si>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</si>
  <si>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</si>
  <si>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</si>
  <si>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Pembroke CCSD 259</t>
  </si>
  <si>
    <t>St George CCSD 258</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</si>
  <si>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</si>
  <si>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</si>
  <si>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</si>
  <si>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</si>
  <si>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</si>
  <si>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</si>
  <si>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</si>
  <si>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</si>
  <si>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</si>
  <si>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</si>
  <si>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</si>
  <si>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</si>
  <si>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</si>
  <si>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</si>
  <si>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</si>
  <si>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</si>
  <si>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</si>
  <si>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</si>
  <si>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</si>
  <si>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</si>
  <si>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</si>
  <si>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</si>
  <si>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</si>
  <si>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</si>
  <si>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</si>
  <si>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</si>
  <si>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</si>
  <si>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</si>
  <si>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</si>
  <si>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</si>
  <si>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</si>
  <si>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</si>
  <si>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</si>
  <si>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</si>
  <si>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</si>
  <si>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</si>
  <si>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</si>
  <si>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</si>
  <si>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</si>
  <si>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</si>
  <si>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</si>
  <si>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</si>
  <si>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</si>
  <si>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</si>
  <si>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</si>
  <si>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</si>
  <si>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</si>
  <si>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</si>
  <si>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</si>
  <si>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</si>
  <si>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</si>
  <si>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</si>
  <si>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</si>
  <si>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</si>
  <si>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</si>
  <si>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</si>
  <si>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</si>
  <si>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</si>
  <si>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</si>
  <si>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</si>
  <si>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</si>
  <si>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</si>
  <si>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</si>
  <si>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</si>
  <si>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</si>
  <si>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</si>
  <si>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</si>
  <si>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</si>
  <si>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</si>
  <si>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</si>
  <si>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</si>
  <si>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</si>
  <si>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</si>
  <si>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</si>
  <si>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</si>
  <si>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</si>
  <si>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</si>
  <si>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</si>
  <si>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</si>
  <si>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</si>
  <si>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</si>
  <si>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</si>
  <si>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</si>
  <si>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</si>
  <si>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</si>
  <si>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</si>
  <si>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</si>
  <si>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</si>
  <si>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</si>
  <si>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</si>
  <si>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</si>
  <si>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</si>
  <si>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</si>
  <si>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</si>
  <si>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</si>
  <si>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</si>
  <si>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</si>
  <si>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</si>
  <si>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</si>
  <si>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</si>
  <si>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</si>
  <si>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</si>
  <si>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</si>
  <si>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</si>
  <si>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</si>
  <si>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</si>
  <si>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</si>
  <si>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</si>
  <si>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</si>
  <si>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</si>
  <si>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</si>
  <si>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</si>
  <si>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</si>
  <si>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</si>
  <si>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</si>
  <si>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</si>
  <si>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</si>
  <si>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</si>
  <si>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</si>
  <si>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</si>
  <si>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</si>
  <si>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</si>
  <si>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</si>
  <si>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</si>
  <si>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</si>
  <si>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</si>
  <si>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</si>
  <si>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</si>
  <si>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</si>
  <si>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</si>
  <si>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</si>
  <si>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</si>
  <si>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</si>
  <si>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</si>
  <si>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</si>
  <si>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</si>
  <si>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</si>
  <si>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</si>
  <si>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</si>
  <si>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</si>
  <si>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</si>
  <si>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</si>
  <si>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</si>
  <si>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</si>
  <si>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</si>
  <si>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</si>
  <si>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</si>
  <si>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</si>
  <si>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</si>
  <si>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</si>
  <si>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</si>
  <si>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</si>
  <si>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</si>
  <si>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</si>
  <si>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</si>
  <si>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</si>
  <si>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</si>
  <si>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</si>
  <si>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</si>
  <si>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</si>
  <si>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</si>
  <si>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</si>
  <si>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</si>
  <si>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</si>
  <si>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</si>
  <si>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</si>
  <si>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</si>
  <si>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</si>
  <si>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</si>
  <si>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</si>
  <si>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</si>
  <si>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</si>
  <si>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</si>
  <si>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</si>
  <si>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</si>
  <si>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</si>
  <si>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</si>
  <si>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</si>
  <si>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</si>
  <si>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</si>
  <si>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</si>
  <si>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</si>
  <si>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</si>
  <si>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</si>
  <si>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</si>
  <si>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</si>
  <si>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</si>
  <si>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</si>
  <si>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</si>
  <si>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</si>
  <si>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</si>
  <si>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</si>
  <si>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</si>
  <si>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</si>
  <si>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</si>
  <si>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</si>
  <si>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</si>
  <si>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</si>
  <si>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</si>
  <si>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</si>
  <si>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</si>
  <si>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</si>
  <si>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</si>
  <si>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</si>
  <si>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</si>
  <si>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</si>
  <si>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</si>
  <si>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</si>
  <si>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</si>
  <si>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</si>
  <si>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</si>
  <si>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</si>
  <si>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</si>
  <si>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</si>
  <si>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</si>
  <si>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</si>
  <si>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</si>
  <si>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</si>
  <si>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</si>
  <si>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</si>
  <si>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</si>
  <si>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</si>
  <si>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</si>
  <si>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</si>
  <si>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</si>
  <si>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</si>
  <si>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</si>
  <si>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</si>
  <si>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</si>
  <si>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</si>
  <si>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</si>
  <si>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</si>
  <si>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</si>
  <si>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</si>
  <si>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</si>
  <si>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</si>
  <si>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</si>
  <si>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</si>
  <si>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</si>
  <si>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</si>
  <si>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</si>
  <si>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</si>
  <si>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</si>
  <si>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</si>
  <si>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</si>
  <si>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</si>
  <si>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</si>
  <si>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</si>
  <si>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</si>
  <si>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</si>
  <si>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</si>
  <si>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</si>
  <si>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</si>
  <si>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</si>
  <si>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</si>
  <si>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</si>
  <si>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</si>
  <si>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</si>
  <si>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</si>
  <si>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</si>
  <si>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</si>
  <si>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</si>
  <si>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</si>
  <si>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</si>
  <si>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</si>
  <si>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</si>
  <si>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</si>
  <si>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</si>
  <si>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</si>
  <si>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</si>
  <si>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</si>
  <si>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</si>
  <si>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</si>
  <si>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</si>
  <si>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</si>
  <si>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</si>
  <si>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</si>
  <si>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</si>
  <si>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</si>
  <si>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</si>
  <si>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</si>
  <si>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</si>
  <si>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</si>
  <si>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</si>
  <si>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</si>
  <si>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</si>
  <si>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</si>
  <si>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</si>
  <si>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</si>
  <si>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</si>
  <si>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</si>
  <si>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</si>
  <si>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</si>
  <si>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</si>
  <si>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</si>
  <si>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</si>
  <si>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</si>
  <si>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</si>
  <si>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</si>
  <si>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</si>
  <si>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</si>
  <si>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</si>
  <si>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</si>
  <si>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</si>
  <si>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</si>
  <si>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</si>
  <si>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</si>
  <si>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</si>
  <si>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</si>
  <si>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</si>
  <si>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</si>
  <si>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</si>
  <si>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</si>
  <si>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</si>
  <si>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</si>
  <si>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</si>
  <si>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</si>
  <si>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</si>
  <si>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</si>
  <si>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</si>
  <si>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</si>
  <si>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</si>
  <si>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</si>
  <si>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</si>
  <si>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</si>
  <si>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</si>
  <si>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</si>
  <si>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</si>
  <si>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</si>
  <si>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</si>
  <si>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</si>
  <si>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</si>
  <si>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</si>
  <si>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</si>
  <si>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</si>
  <si>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</si>
  <si>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</si>
  <si>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</si>
  <si>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</si>
  <si>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</si>
  <si>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</si>
  <si>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</si>
  <si>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</si>
  <si>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</si>
  <si>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</si>
  <si>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</si>
  <si>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</si>
  <si>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</si>
  <si>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</si>
  <si>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</si>
  <si>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</si>
  <si>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</si>
  <si>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</si>
  <si>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</si>
  <si>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</si>
  <si>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</si>
  <si>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</si>
  <si>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</si>
  <si>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</si>
  <si>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</si>
  <si>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</si>
  <si>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</si>
  <si>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</si>
  <si>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</si>
  <si>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</si>
  <si>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</si>
  <si>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</si>
  <si>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</si>
  <si>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</si>
  <si>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</si>
  <si>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</si>
  <si>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</si>
  <si>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</si>
  <si>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</si>
  <si>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</si>
  <si>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</si>
  <si>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</si>
  <si>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</si>
  <si>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</si>
  <si>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</si>
  <si>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</si>
  <si>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</si>
  <si>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</si>
  <si>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</si>
  <si>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</si>
  <si>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</si>
  <si>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</si>
  <si>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</si>
  <si>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</si>
  <si>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</si>
  <si>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</si>
  <si>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</si>
  <si>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</si>
  <si>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</si>
  <si>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</si>
  <si>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</si>
  <si>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</si>
  <si>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</si>
  <si>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</si>
  <si>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</si>
  <si>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</si>
  <si>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</si>
  <si>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</si>
  <si>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</si>
  <si>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</si>
  <si>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</si>
  <si>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</si>
  <si>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</si>
  <si>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</si>
  <si>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</si>
  <si>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</si>
  <si>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</si>
  <si>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</si>
  <si>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</si>
  <si>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</si>
  <si>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</si>
  <si>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</si>
  <si>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</si>
  <si>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</si>
  <si>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</si>
  <si>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</si>
  <si>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</si>
  <si>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</si>
  <si>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</si>
  <si>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</si>
  <si>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</si>
  <si>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</si>
  <si>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</si>
  <si>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</si>
  <si>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</si>
  <si>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</si>
  <si>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</si>
  <si>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</si>
  <si>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</si>
  <si>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</si>
  <si>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</si>
  <si>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</si>
  <si>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</si>
  <si>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</si>
  <si>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</si>
  <si>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</si>
  <si>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</si>
  <si>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</si>
  <si>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</si>
  <si>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</si>
  <si>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</si>
  <si>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</si>
  <si>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</si>
  <si>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</si>
  <si>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</si>
  <si>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</si>
  <si>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</si>
  <si>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</si>
  <si>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</si>
  <si>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</si>
  <si>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</si>
  <si>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</si>
  <si>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</si>
  <si>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</si>
  <si>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</si>
  <si>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</si>
  <si>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</si>
  <si>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</si>
  <si>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</si>
  <si>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</si>
  <si>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</si>
  <si>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</si>
  <si>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</si>
  <si>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</si>
  <si>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</si>
  <si>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</si>
  <si>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</si>
  <si>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</si>
  <si>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</si>
  <si>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</si>
  <si>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</si>
  <si>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</si>
  <si>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</si>
  <si>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</si>
  <si>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</si>
  <si>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</si>
  <si>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</si>
  <si>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</si>
  <si>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</si>
  <si>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</si>
  <si>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</si>
  <si>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</si>
  <si>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</si>
  <si>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</si>
  <si>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</si>
  <si>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</si>
  <si>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</si>
  <si>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</si>
  <si>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</si>
  <si>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</si>
  <si>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</si>
  <si>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</si>
  <si>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</si>
  <si>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</si>
  <si>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</si>
  <si>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</si>
  <si>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</si>
  <si>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</si>
  <si>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</si>
  <si>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</si>
  <si>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</si>
  <si>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</si>
  <si>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</si>
  <si>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</si>
  <si>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</si>
  <si>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</si>
  <si>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</si>
  <si>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</si>
  <si>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</si>
  <si>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</si>
  <si>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</si>
  <si>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</si>
  <si>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</si>
  <si>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</si>
  <si>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</si>
  <si>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</si>
  <si>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</si>
  <si>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</si>
  <si>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</si>
  <si>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</si>
  <si>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</si>
  <si>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</si>
  <si>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</si>
  <si>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</si>
  <si>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</si>
  <si>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</si>
  <si>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</si>
  <si>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</si>
  <si>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</si>
  <si>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</si>
  <si>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</si>
  <si>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</si>
  <si>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</si>
  <si>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</si>
  <si>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</si>
  <si>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</si>
  <si>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</si>
  <si>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</si>
  <si>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</si>
  <si>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</si>
  <si>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</si>
  <si>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</si>
  <si>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</si>
  <si>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</si>
  <si>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</si>
  <si>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</si>
  <si>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</si>
  <si>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</si>
  <si>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</si>
  <si>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</si>
  <si>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</si>
  <si>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</si>
  <si>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</si>
  <si>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</si>
  <si>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</si>
  <si>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</si>
  <si>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</si>
  <si>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</si>
  <si>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</si>
  <si>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</si>
  <si>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</si>
  <si>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</si>
  <si>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</si>
  <si>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</si>
  <si>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</si>
  <si>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</si>
  <si>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</si>
  <si>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</si>
  <si>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</si>
  <si>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</si>
  <si>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</si>
  <si>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</si>
  <si>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</si>
  <si>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</si>
  <si>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</si>
  <si>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</si>
  <si>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</si>
  <si>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</si>
  <si>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</si>
  <si>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</si>
  <si>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</si>
  <si>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</si>
  <si>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</si>
  <si>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</si>
  <si>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</si>
  <si>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</si>
  <si>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</si>
  <si>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</si>
  <si>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</si>
  <si>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</si>
  <si>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</si>
  <si>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</si>
  <si>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</si>
  <si>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</si>
  <si>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</si>
  <si>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</si>
  <si>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</si>
  <si>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</si>
  <si>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</si>
  <si>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</si>
  <si>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</si>
  <si>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</si>
  <si>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</si>
  <si>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</si>
  <si>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</si>
  <si>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</si>
  <si>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</si>
  <si>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</si>
  <si>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</si>
  <si>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</si>
  <si>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</si>
  <si>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</si>
  <si>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</si>
  <si>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</si>
  <si>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</si>
  <si>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</si>
  <si>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</si>
  <si>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</si>
  <si>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</si>
  <si>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</si>
  <si>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</si>
  <si>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</si>
  <si>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</si>
  <si>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</si>
  <si>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</si>
  <si>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</si>
  <si>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</si>
  <si>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</si>
  <si>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</si>
  <si>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</si>
  <si>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</si>
  <si>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</si>
  <si>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</si>
  <si>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</si>
  <si>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</si>
  <si>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</si>
  <si>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</si>
  <si>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</si>
  <si>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</si>
  <si>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</si>
  <si>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</si>
  <si>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</si>
  <si>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</si>
  <si>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</si>
  <si>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</si>
  <si>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</si>
  <si>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</si>
  <si>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</si>
  <si>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</si>
  <si>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</si>
  <si>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</si>
  <si>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</si>
  <si>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</si>
  <si>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</si>
  <si>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</si>
  <si>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</si>
  <si>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</si>
  <si>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</si>
  <si>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</si>
  <si>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</si>
  <si>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</si>
  <si>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</si>
  <si>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</si>
  <si>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</si>
  <si>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</si>
  <si>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</si>
  <si>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</si>
  <si>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</si>
  <si>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</si>
  <si>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</si>
  <si>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</si>
  <si>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</si>
  <si>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</si>
  <si>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</si>
  <si>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</si>
  <si>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</si>
  <si>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</si>
  <si>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</si>
  <si>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</si>
  <si>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</si>
  <si>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</si>
  <si>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</si>
  <si>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</si>
  <si>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</si>
  <si>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</si>
  <si>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</si>
  <si>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</si>
  <si>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</si>
  <si>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</si>
  <si>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</si>
  <si>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</si>
  <si>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</si>
  <si>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</si>
  <si>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</si>
  <si>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</si>
  <si>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</si>
  <si>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</si>
  <si>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</si>
  <si>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</si>
  <si>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</si>
  <si>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</si>
  <si>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</si>
  <si>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</si>
  <si>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</si>
  <si>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</si>
  <si>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</si>
  <si>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</si>
  <si>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</si>
  <si>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</si>
  <si>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</si>
  <si>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</si>
  <si>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</si>
  <si>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</si>
  <si>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</si>
  <si>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</si>
  <si>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</si>
  <si>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</si>
  <si>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</si>
  <si>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</si>
  <si>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</si>
  <si>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</si>
  <si>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</si>
  <si>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</si>
  <si>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</si>
  <si>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</si>
  <si>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</si>
  <si>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</si>
  <si>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</si>
  <si>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</si>
  <si>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</si>
  <si>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</si>
  <si>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</si>
  <si>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</si>
  <si>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</si>
  <si>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</si>
  <si>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</si>
  <si>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</si>
  <si>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</si>
  <si>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</si>
  <si>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</si>
  <si>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</si>
  <si>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</si>
  <si>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</si>
  <si>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</si>
  <si>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</si>
  <si>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</si>
  <si>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</si>
  <si>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</si>
  <si>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</si>
  <si>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</si>
  <si>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</si>
  <si>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</si>
  <si>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</si>
  <si>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</si>
  <si>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</si>
  <si>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</si>
  <si>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</si>
  <si>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</si>
  <si>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</si>
  <si>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</si>
  <si>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</si>
  <si>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</si>
  <si>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</si>
  <si>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</si>
  <si>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</si>
  <si>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</si>
  <si>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</si>
  <si>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</si>
  <si>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</si>
  <si>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</si>
  <si>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</si>
  <si>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</si>
  <si>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</si>
  <si>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</si>
  <si>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</si>
  <si>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</si>
  <si>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</si>
  <si>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</si>
  <si>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Winnebago/Boone/Ogle</t>
  </si>
  <si>
    <t>Saint Clair</t>
  </si>
  <si>
    <t>Monroe/Randolph/St. Clair</t>
  </si>
  <si>
    <r>
      <t xml:space="preserve">,  </t>
    </r>
    <r>
      <rPr>
        <i/>
        <sz val="9"/>
        <color rgb="FF000000"/>
        <rFont val="Calibri"/>
        <family val="2"/>
      </rPr>
      <t>State of Illinois, caused to be prepared in tentative form a budget, and the Secretary</t>
    </r>
  </si>
  <si>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</si>
  <si>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</si>
  <si>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</si>
  <si>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</si>
  <si>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</si>
  <si>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</si>
  <si>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</si>
  <si>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</si>
  <si>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</si>
  <si>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</si>
  <si>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</si>
  <si>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</si>
  <si>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</si>
  <si>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</si>
  <si>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</si>
  <si>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</si>
  <si>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</si>
  <si>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</si>
  <si>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</si>
  <si>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</si>
  <si>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</si>
  <si>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</si>
  <si>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</si>
  <si>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</si>
  <si>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</si>
  <si>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</si>
  <si>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</si>
  <si>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</si>
  <si>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</si>
  <si>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</si>
  <si>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</si>
  <si>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</si>
  <si>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</si>
  <si>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</si>
  <si>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</si>
  <si>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</si>
  <si>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</si>
  <si>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</si>
  <si>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</si>
  <si>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</si>
  <si>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</si>
  <si>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</si>
  <si>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</si>
  <si>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</si>
  <si>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</si>
  <si>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</si>
  <si>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</si>
  <si>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</si>
  <si>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</si>
  <si>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</si>
  <si>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</si>
  <si>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</si>
  <si>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</si>
  <si>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</si>
  <si>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</si>
  <si>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</si>
  <si>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</si>
  <si>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</si>
  <si>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</si>
  <si>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</si>
  <si>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</si>
  <si>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</si>
  <si>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</si>
  <si>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</si>
  <si>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</si>
  <si>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</si>
  <si>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</si>
  <si>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</si>
  <si>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</si>
  <si>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</si>
  <si>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</si>
  <si>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</si>
  <si>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</si>
  <si>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</si>
  <si>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</si>
  <si>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</si>
  <si>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</si>
  <si>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</si>
  <si>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</si>
  <si>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</si>
  <si>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</si>
  <si>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</si>
  <si>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</si>
  <si>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</si>
  <si>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</si>
  <si>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</si>
  <si>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</si>
  <si>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</si>
  <si>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</si>
  <si>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</si>
  <si>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</si>
  <si>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</si>
  <si>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</si>
  <si>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</si>
  <si>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</si>
  <si>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</si>
  <si>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</si>
  <si>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</si>
  <si>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</si>
  <si>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</si>
  <si>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</si>
  <si>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</si>
  <si>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</si>
  <si>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</si>
  <si>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</si>
  <si>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</si>
  <si>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</si>
  <si>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</si>
  <si>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</si>
  <si>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</si>
  <si>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</si>
  <si>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</si>
  <si>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</si>
  <si>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</si>
  <si>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</si>
  <si>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</si>
  <si>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</si>
  <si>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</si>
  <si>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</si>
  <si>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</si>
  <si>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</si>
  <si>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</si>
  <si>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</si>
  <si>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</si>
  <si>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</si>
  <si>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</si>
  <si>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</si>
  <si>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</si>
  <si>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</si>
  <si>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</si>
  <si>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</si>
  <si>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</si>
  <si>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</si>
  <si>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</si>
  <si>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</si>
  <si>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</si>
  <si>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</si>
  <si>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</si>
  <si>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</si>
  <si>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</si>
  <si>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</si>
  <si>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</si>
  <si>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</si>
  <si>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</si>
  <si>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</si>
  <si>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</si>
  <si>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</si>
  <si>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</si>
  <si>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</si>
  <si>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</si>
  <si>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</si>
  <si>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</si>
  <si>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</si>
  <si>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</si>
  <si>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</si>
  <si>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</si>
  <si>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</si>
  <si>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</si>
  <si>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</si>
  <si>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</si>
  <si>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</si>
  <si>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</si>
  <si>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</si>
  <si>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</si>
  <si>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</si>
  <si>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</si>
  <si>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</si>
  <si>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</si>
  <si>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</si>
  <si>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</si>
  <si>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</si>
  <si>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</si>
  <si>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</si>
  <si>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</si>
  <si>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</si>
  <si>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</si>
  <si>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</si>
  <si>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</si>
  <si>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</si>
  <si>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</si>
  <si>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</si>
  <si>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</si>
  <si>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</si>
  <si>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</si>
  <si>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</si>
  <si>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</si>
  <si>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</si>
  <si>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</si>
  <si>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</si>
  <si>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</si>
  <si>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</si>
  <si>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</si>
  <si>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</si>
  <si>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</si>
  <si>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</si>
  <si>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</si>
  <si>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</si>
  <si>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</si>
  <si>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</si>
  <si>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</si>
  <si>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</si>
  <si>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</si>
  <si>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</si>
  <si>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</si>
  <si>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</si>
  <si>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</si>
  <si>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</si>
  <si>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</si>
  <si>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</si>
  <si>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</si>
  <si>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</si>
  <si>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</si>
  <si>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</si>
  <si>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</si>
  <si>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</si>
  <si>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</si>
  <si>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</si>
  <si>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</si>
  <si>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</si>
  <si>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</si>
  <si>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</si>
  <si>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</si>
  <si>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</si>
  <si>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</si>
  <si>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</si>
  <si>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</si>
  <si>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</si>
  <si>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</si>
  <si>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</si>
  <si>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</si>
  <si>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</si>
  <si>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</si>
  <si>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</si>
  <si>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</si>
  <si>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</si>
  <si>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</si>
  <si>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</si>
  <si>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</si>
  <si>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</si>
  <si>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</si>
  <si>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</si>
  <si>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</si>
  <si>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</si>
  <si>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</si>
  <si>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</si>
  <si>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</si>
  <si>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</si>
  <si>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</si>
  <si>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</si>
  <si>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</si>
  <si>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</si>
  <si>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</si>
  <si>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</si>
  <si>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</si>
  <si>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</si>
  <si>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</si>
  <si>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</si>
  <si>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</si>
  <si>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</si>
  <si>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</si>
  <si>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</si>
  <si>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</si>
  <si>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</si>
  <si>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</si>
  <si>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</si>
  <si>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</si>
  <si>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</si>
  <si>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</si>
  <si>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</si>
  <si>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</si>
  <si>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</si>
  <si>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</si>
  <si>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</si>
  <si>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</si>
  <si>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</si>
  <si>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</si>
  <si>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</si>
  <si>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</si>
  <si>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</si>
  <si>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</si>
  <si>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</si>
  <si>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</si>
  <si>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</si>
  <si>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</si>
  <si>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</si>
  <si>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</si>
  <si>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</si>
  <si>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</si>
  <si>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</si>
  <si>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</si>
  <si>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</si>
  <si>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</si>
  <si>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</si>
  <si>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</si>
  <si>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</si>
  <si>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</si>
  <si>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</si>
  <si>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</si>
  <si>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</si>
  <si>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</si>
  <si>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</si>
  <si>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</si>
  <si>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</si>
  <si>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</si>
  <si>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</si>
  <si>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</si>
  <si>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</si>
  <si>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</si>
  <si>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</si>
  <si>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</si>
  <si>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</si>
  <si>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</si>
  <si>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</si>
  <si>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</si>
  <si>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</si>
  <si>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</si>
  <si>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</si>
  <si>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</si>
  <si>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</si>
  <si>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</si>
  <si>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</si>
  <si>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</si>
  <si>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</si>
  <si>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</si>
  <si>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</si>
  <si>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</si>
  <si>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</si>
  <si>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</si>
  <si>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</si>
  <si>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</si>
  <si>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</si>
  <si>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</si>
  <si>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</si>
  <si>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</si>
  <si>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</si>
  <si>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</si>
  <si>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</si>
  <si>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</si>
  <si>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</si>
  <si>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</si>
  <si>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</si>
  <si>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</si>
  <si>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</si>
  <si>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</si>
  <si>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</si>
  <si>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</si>
  <si>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</si>
  <si>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</si>
  <si>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</si>
  <si>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</si>
  <si>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</si>
  <si>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</si>
  <si>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</si>
  <si>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</si>
  <si>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</si>
  <si>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</si>
  <si>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</si>
  <si>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</si>
  <si>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</si>
  <si>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</si>
  <si>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</si>
  <si>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</si>
  <si>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</si>
  <si>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</si>
  <si>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</si>
  <si>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</si>
  <si>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</si>
  <si>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</si>
  <si>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</si>
  <si>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</si>
  <si>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</si>
  <si>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</si>
  <si>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</si>
  <si>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</si>
  <si>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</si>
  <si>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</si>
  <si>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</si>
  <si>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</si>
  <si>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</si>
  <si>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</si>
  <si>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</si>
  <si>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</si>
  <si>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</si>
  <si>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</si>
  <si>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</si>
  <si>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</si>
  <si>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</si>
  <si>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</si>
  <si>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</si>
  <si>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</si>
  <si>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</si>
  <si>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</si>
  <si>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</si>
  <si>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</si>
  <si>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</si>
  <si>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</si>
  <si>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</si>
  <si>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</si>
  <si>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</si>
  <si>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</si>
  <si>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</si>
  <si>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</si>
  <si>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</si>
  <si>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</si>
  <si>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</si>
  <si>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</si>
  <si>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</si>
  <si>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</si>
  <si>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</si>
  <si>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</si>
  <si>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</si>
  <si>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</si>
  <si>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</si>
  <si>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</si>
  <si>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</si>
  <si>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</si>
  <si>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</si>
  <si>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</si>
  <si>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</si>
  <si>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</si>
  <si>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</si>
  <si>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</si>
  <si>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</si>
  <si>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</si>
  <si>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</si>
  <si>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</si>
  <si>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</si>
  <si>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</si>
  <si>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</si>
  <si>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</si>
  <si>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</si>
  <si>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</si>
  <si>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</si>
  <si>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</si>
  <si>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</si>
  <si>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</si>
  <si>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</si>
  <si>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</si>
  <si>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</si>
  <si>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</si>
  <si>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</si>
  <si>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</si>
  <si>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</si>
  <si>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</si>
  <si>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</si>
  <si>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</si>
  <si>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</si>
  <si>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</si>
  <si>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</si>
  <si>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</si>
  <si>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</si>
  <si>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</si>
  <si>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</si>
  <si>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</si>
  <si>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</si>
  <si>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</si>
  <si>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</si>
  <si>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</si>
  <si>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</si>
  <si>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</si>
  <si>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</si>
  <si>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</si>
  <si>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</si>
  <si>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</si>
  <si>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</si>
  <si>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</si>
  <si>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</si>
  <si>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</si>
  <si>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</si>
  <si>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</si>
  <si>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</si>
  <si>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</si>
  <si>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</si>
  <si>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</si>
  <si>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</si>
  <si>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</si>
  <si>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</si>
  <si>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</si>
  <si>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</si>
  <si>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</si>
  <si>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</si>
  <si>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</si>
  <si>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</si>
  <si>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</si>
  <si>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</si>
  <si>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</si>
  <si>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</si>
  <si>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</si>
  <si>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</si>
  <si>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</si>
  <si>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</si>
  <si>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</si>
  <si>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</si>
  <si>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</si>
  <si>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</si>
  <si>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</si>
  <si>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</si>
  <si>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</si>
  <si>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</si>
  <si>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</si>
  <si>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</si>
  <si>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</si>
  <si>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</si>
  <si>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</si>
  <si>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</si>
  <si>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</si>
  <si>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</si>
  <si>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</si>
  <si>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</si>
  <si>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</si>
  <si>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</si>
  <si>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</si>
  <si>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</si>
  <si>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</si>
  <si>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</si>
  <si>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</si>
  <si>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</si>
  <si>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</si>
  <si>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</si>
  <si>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</si>
  <si>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</si>
  <si>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</si>
  <si>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</si>
  <si>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</si>
  <si>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</si>
  <si>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</si>
  <si>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</si>
  <si>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</si>
  <si>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</si>
  <si>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</si>
  <si>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</si>
  <si>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</si>
  <si>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</si>
  <si>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</si>
  <si>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</si>
  <si>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</si>
  <si>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</si>
  <si>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</si>
  <si>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</si>
  <si>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</si>
  <si>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</si>
  <si>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</si>
  <si>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</si>
  <si>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</si>
  <si>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</si>
  <si>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</si>
  <si>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</si>
  <si>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</si>
  <si>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</si>
  <si>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</si>
  <si>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</si>
  <si>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</si>
  <si>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</si>
  <si>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</si>
  <si>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</si>
  <si>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</si>
  <si>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</si>
  <si>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</si>
  <si>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</si>
  <si>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</si>
  <si>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</si>
  <si>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</si>
  <si>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</si>
  <si>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</si>
  <si>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</si>
  <si>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</si>
  <si>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</si>
  <si>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</si>
  <si>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</si>
  <si>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</si>
  <si>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</si>
  <si>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</si>
  <si>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</si>
  <si>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</si>
  <si>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</si>
  <si>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</si>
  <si>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</si>
  <si>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</si>
  <si>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</si>
  <si>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</si>
  <si>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</si>
  <si>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</si>
  <si>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</si>
  <si>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</si>
  <si>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</si>
  <si>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</si>
  <si>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</si>
  <si>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</si>
  <si>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</si>
  <si>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</si>
  <si>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</si>
  <si>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</si>
  <si>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</si>
  <si>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</si>
  <si>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</si>
  <si>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</si>
  <si>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</si>
  <si>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</si>
  <si>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</si>
  <si>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</si>
  <si>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</si>
  <si>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</si>
  <si>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</si>
  <si>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</si>
  <si>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</si>
  <si>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</si>
  <si>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</si>
  <si>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</si>
  <si>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</si>
  <si>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</si>
  <si>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</si>
  <si>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</si>
  <si>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</si>
  <si>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</si>
  <si>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</si>
  <si>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</si>
  <si>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</si>
  <si>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</si>
  <si>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</si>
  <si>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</si>
  <si>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</si>
  <si>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</si>
  <si>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</si>
  <si>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</si>
  <si>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</si>
  <si>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</si>
  <si>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</si>
  <si>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</si>
  <si>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</si>
  <si>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</si>
  <si>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</si>
  <si>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</si>
  <si>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</si>
  <si>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</si>
  <si>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</si>
  <si>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</si>
  <si>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</si>
  <si>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</si>
  <si>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</si>
  <si>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</si>
  <si>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</si>
  <si>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</si>
  <si>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</si>
  <si>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</si>
  <si>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</si>
  <si>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</si>
  <si>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</si>
  <si>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</si>
  <si>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</si>
  <si>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</si>
  <si>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</si>
  <si>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</si>
  <si>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</si>
  <si>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</si>
  <si>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</si>
  <si>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</si>
  <si>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</si>
  <si>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</si>
  <si>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</si>
  <si>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</si>
  <si>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</si>
  <si>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</si>
  <si>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</si>
  <si>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</si>
  <si>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</si>
  <si>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</si>
  <si>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</si>
  <si>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</si>
  <si>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</si>
  <si>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</si>
  <si>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</si>
  <si>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</si>
  <si>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</si>
  <si>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</si>
  <si>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</si>
  <si>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</si>
  <si>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</si>
  <si>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</si>
  <si>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</si>
  <si>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</si>
  <si>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</si>
  <si>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</si>
  <si>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</si>
  <si>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</si>
  <si>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</si>
  <si>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</si>
  <si>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</si>
  <si>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</si>
  <si>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</si>
  <si>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</si>
  <si>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</si>
  <si>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</si>
  <si>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</si>
  <si>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</si>
  <si>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</si>
  <si>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</si>
  <si>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</si>
  <si>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</si>
  <si>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</si>
  <si>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</si>
  <si>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</si>
  <si>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</si>
  <si>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</si>
  <si>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</si>
  <si>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</si>
  <si>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</si>
  <si>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</si>
  <si>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</si>
  <si>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</si>
  <si>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</si>
  <si>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</si>
  <si>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</si>
  <si>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</si>
  <si>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</si>
  <si>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</si>
  <si>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</si>
  <si>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</si>
  <si>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</si>
  <si>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</si>
  <si>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</si>
  <si>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</si>
  <si>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</si>
  <si>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</si>
  <si>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</si>
  <si>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</si>
  <si>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</si>
  <si>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</si>
  <si>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</si>
  <si>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</si>
  <si>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</si>
  <si>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</si>
  <si>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</si>
  <si>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</si>
  <si>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</si>
  <si>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</si>
  <si>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</si>
  <si>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</si>
  <si>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</si>
  <si>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</si>
  <si>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</si>
  <si>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</si>
  <si>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</si>
  <si>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</si>
  <si>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</si>
  <si>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</si>
  <si>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</si>
  <si>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</si>
  <si>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</si>
  <si>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</si>
  <si>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</si>
  <si>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</si>
  <si>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</si>
  <si>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</si>
  <si>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</si>
  <si>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</si>
  <si>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</si>
  <si>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</si>
  <si>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</si>
  <si>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</si>
  <si>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</si>
  <si>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</si>
  <si>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</si>
  <si>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</si>
  <si>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</si>
  <si>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</si>
  <si>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</si>
  <si>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</si>
  <si>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</si>
  <si>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</si>
  <si>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</si>
  <si>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</si>
  <si>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</si>
  <si>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</si>
  <si>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</si>
  <si>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</si>
  <si>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</si>
  <si>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</si>
  <si>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</si>
  <si>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</si>
  <si>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</si>
  <si>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</si>
  <si>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</si>
  <si>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</si>
  <si>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</si>
  <si>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</si>
  <si>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</si>
  <si>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</si>
  <si>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</si>
  <si>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</si>
  <si>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</si>
  <si>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</si>
  <si>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</si>
  <si>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</si>
  <si>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</si>
  <si>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</si>
  <si>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</si>
  <si>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</si>
  <si>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</si>
  <si>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</si>
  <si>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</si>
  <si>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</si>
  <si>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</si>
  <si>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</si>
  <si>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</si>
  <si>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</si>
  <si>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</si>
  <si>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</si>
  <si>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</si>
  <si>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</si>
  <si>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</si>
  <si>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</si>
  <si>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</si>
  <si>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</si>
  <si>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</si>
  <si>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</si>
  <si>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</si>
  <si>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</si>
  <si>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</si>
  <si>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</si>
  <si>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</si>
  <si>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</si>
  <si>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</si>
  <si>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</si>
  <si>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</si>
  <si>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</si>
  <si>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</si>
  <si>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</si>
  <si>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</si>
  <si>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</si>
  <si>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</si>
  <si>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</si>
  <si>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</si>
  <si>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</si>
  <si>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</si>
  <si>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</si>
  <si>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</si>
  <si>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</si>
  <si>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</si>
  <si>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</si>
  <si>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</si>
  <si>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</si>
  <si>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</si>
  <si>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</si>
  <si>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</si>
  <si>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</si>
  <si>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</si>
  <si>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</si>
  <si>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</si>
  <si>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</si>
  <si>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</si>
  <si>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</si>
  <si>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</si>
  <si>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</si>
  <si>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</si>
  <si>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</si>
  <si>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</si>
  <si>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</si>
  <si>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</si>
  <si>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</si>
  <si>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</si>
  <si>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</si>
  <si>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</si>
  <si>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</si>
  <si>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</si>
  <si>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</si>
  <si>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</si>
  <si>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</si>
  <si>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</si>
  <si>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</si>
  <si>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</si>
  <si>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</si>
  <si>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</si>
  <si>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</si>
  <si>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</si>
  <si>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</si>
  <si>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</si>
  <si>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</si>
  <si>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</si>
  <si>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</si>
  <si>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</si>
  <si>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</si>
  <si>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</si>
  <si>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</si>
  <si>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</si>
  <si>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</si>
  <si>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</si>
  <si>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</si>
  <si>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</si>
  <si>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</si>
  <si>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</si>
  <si>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</si>
  <si>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</si>
  <si>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</si>
  <si>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</si>
  <si>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</si>
  <si>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</si>
  <si>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</si>
  <si>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</si>
  <si>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</si>
  <si>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</si>
  <si>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</si>
  <si>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</si>
  <si>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</si>
  <si>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</si>
  <si>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</si>
  <si>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</si>
  <si>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</si>
  <si>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</si>
  <si>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</si>
  <si>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</si>
  <si>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</si>
  <si>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</si>
  <si>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</si>
  <si>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</si>
  <si>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</si>
  <si>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</si>
  <si>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</si>
  <si>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</si>
  <si>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</si>
  <si>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</si>
  <si>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</si>
  <si>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</si>
  <si>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</si>
  <si>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</si>
  <si>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</si>
  <si>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</si>
  <si>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</si>
  <si>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</si>
  <si>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</si>
  <si>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</si>
  <si>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</si>
  <si>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</si>
  <si>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</si>
  <si>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</si>
  <si>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</si>
  <si>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</si>
  <si>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</si>
  <si>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</si>
  <si>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</si>
  <si>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</si>
  <si>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</si>
  <si>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</si>
  <si>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</si>
  <si>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</si>
  <si>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</si>
  <si>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</si>
  <si>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</si>
  <si>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</si>
  <si>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</si>
  <si>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</si>
  <si>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</si>
  <si>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</si>
  <si>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</si>
  <si>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</si>
  <si>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</si>
  <si>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</si>
  <si>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</si>
  <si>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</si>
  <si>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</si>
  <si>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</si>
  <si>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</si>
  <si>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</si>
  <si>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</si>
  <si>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</si>
  <si>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</si>
  <si>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</si>
  <si>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</si>
  <si>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</si>
  <si>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</si>
  <si>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</si>
  <si>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</si>
  <si>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</si>
  <si>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</si>
  <si>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</si>
  <si>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</si>
  <si>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</si>
  <si>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</si>
  <si>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</si>
  <si>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</si>
  <si>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</si>
  <si>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</si>
  <si>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</si>
  <si>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</si>
  <si>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</si>
  <si>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</si>
  <si>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</si>
  <si>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</si>
  <si>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</si>
  <si>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</si>
  <si>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</si>
  <si>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</si>
  <si>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</si>
  <si>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</si>
  <si>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</si>
  <si>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</si>
  <si>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</si>
  <si>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</si>
  <si>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</si>
  <si>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</si>
  <si>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</si>
  <si>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</si>
  <si>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</si>
  <si>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</si>
  <si>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</si>
  <si>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</si>
  <si>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</si>
  <si>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</si>
  <si>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</si>
  <si>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</si>
  <si>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</si>
  <si>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</si>
  <si>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</si>
  <si>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</si>
  <si>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</si>
  <si>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</si>
  <si>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</si>
  <si>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</si>
  <si>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</si>
  <si>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</si>
  <si>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</si>
  <si>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</si>
  <si>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</si>
  <si>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</si>
  <si>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</si>
  <si>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</si>
  <si>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</si>
  <si>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</si>
  <si>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</si>
  <si>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</si>
  <si>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</si>
  <si>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</si>
  <si>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</si>
  <si>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</si>
  <si>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</si>
  <si>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</si>
  <si>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</si>
  <si>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</si>
  <si>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</si>
  <si>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</si>
  <si>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</si>
  <si>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</si>
  <si>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</si>
  <si>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</si>
  <si>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</si>
  <si>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</si>
  <si>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</si>
  <si>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</si>
  <si>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</si>
  <si>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</si>
  <si>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</si>
  <si>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</si>
  <si>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</si>
  <si>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</si>
  <si>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</si>
  <si>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</si>
  <si>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</si>
  <si>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</si>
  <si>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</si>
  <si>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</si>
  <si>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</si>
  <si>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</si>
  <si>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</si>
  <si>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</si>
  <si>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</si>
  <si>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</si>
  <si>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</si>
  <si>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</si>
  <si>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</si>
  <si>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</si>
  <si>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</si>
  <si>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</si>
  <si>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</si>
  <si>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</si>
  <si>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</si>
  <si>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</si>
  <si>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</si>
  <si>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</si>
  <si>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</si>
  <si>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</si>
  <si>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</si>
  <si>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</si>
  <si>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</si>
  <si>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</si>
  <si>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</si>
  <si>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</si>
  <si>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</si>
  <si>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</si>
  <si>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</si>
  <si>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</si>
  <si>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</si>
  <si>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</si>
  <si>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</si>
  <si>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</si>
  <si>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</si>
  <si>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</si>
  <si>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</si>
  <si>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</si>
  <si>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</si>
  <si>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</si>
  <si>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Type Code</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</si>
  <si>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</si>
  <si>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</si>
  <si>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</si>
  <si>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</si>
  <si>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</si>
  <si>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</si>
  <si>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</si>
  <si>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</si>
  <si>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</si>
  <si>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</si>
  <si>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</si>
  <si>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</si>
  <si>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</si>
  <si>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</si>
  <si>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</si>
  <si>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</si>
  <si>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</si>
  <si>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</si>
  <si>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</si>
  <si>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</si>
  <si>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</si>
  <si>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EL</t>
  </si>
  <si>
    <t>Column Totals Full Calc</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</si>
  <si>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</si>
  <si>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</si>
  <si>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</si>
  <si>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</si>
  <si>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</si>
  <si>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</si>
  <si>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</si>
  <si>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</si>
  <si>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</si>
  <si>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</si>
  <si>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</si>
  <si>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</si>
  <si>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</si>
  <si>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</si>
  <si>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</si>
  <si>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</si>
  <si>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</si>
  <si>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</si>
  <si>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</si>
  <si>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</si>
  <si>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</si>
  <si>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</si>
  <si>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</si>
  <si>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</si>
  <si>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</si>
  <si>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</si>
  <si>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</si>
  <si>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</si>
  <si>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</si>
  <si>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</si>
  <si>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</si>
  <si>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</si>
  <si>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</si>
  <si>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</si>
  <si>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</si>
  <si>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</si>
  <si>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</si>
  <si>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</si>
  <si>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</si>
  <si>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</si>
  <si>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</si>
  <si>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</si>
  <si>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</si>
  <si>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</si>
  <si>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</si>
  <si>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</si>
  <si>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</si>
  <si>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</si>
  <si>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</si>
  <si>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</si>
  <si>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</si>
  <si>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</si>
  <si>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</si>
  <si>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</si>
  <si>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</si>
  <si>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</si>
  <si>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</si>
  <si>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</si>
  <si>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</si>
  <si>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</si>
  <si>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</si>
  <si>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</si>
  <si>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</si>
  <si>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</si>
  <si>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</si>
  <si>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</si>
  <si>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</si>
  <si>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</si>
  <si>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</si>
  <si>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</si>
  <si>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</si>
  <si>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</si>
  <si>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</si>
  <si>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</si>
  <si>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</si>
  <si>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</si>
  <si>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</si>
  <si>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</si>
  <si>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</si>
  <si>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</si>
  <si>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</si>
  <si>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</si>
  <si>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</si>
  <si>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</si>
  <si>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</si>
  <si>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</si>
  <si>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</si>
  <si>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</si>
  <si>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</si>
  <si>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</si>
  <si>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</si>
  <si>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</si>
  <si>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</si>
  <si>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</si>
  <si>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</si>
  <si>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</si>
  <si>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</si>
  <si>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</si>
  <si>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</si>
  <si>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</si>
  <si>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</si>
  <si>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</si>
  <si>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</si>
  <si>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</si>
  <si>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</si>
  <si>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</si>
  <si>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</si>
  <si>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</si>
  <si>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</si>
  <si>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</si>
  <si>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</si>
  <si>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</si>
  <si>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</si>
  <si>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</si>
  <si>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</si>
  <si>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</si>
  <si>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</si>
  <si>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</si>
  <si>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</si>
  <si>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</si>
  <si>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</si>
  <si>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</si>
  <si>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</si>
  <si>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</si>
  <si>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</si>
  <si>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</si>
  <si>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</si>
  <si>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</si>
  <si>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</si>
  <si>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</si>
  <si>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</si>
  <si>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</si>
  <si>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</si>
  <si>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</si>
  <si>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</si>
  <si>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</si>
  <si>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</si>
  <si>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</si>
  <si>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</si>
  <si>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</si>
  <si>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</si>
  <si>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</si>
  <si>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</si>
  <si>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</si>
  <si>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</si>
  <si>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</si>
  <si>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</si>
  <si>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</si>
  <si>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</si>
  <si>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</si>
  <si>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</si>
  <si>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</si>
  <si>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</si>
  <si>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</si>
  <si>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</si>
  <si>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</si>
  <si>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</si>
  <si>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</si>
  <si>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</si>
  <si>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</si>
  <si>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</si>
  <si>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</si>
  <si>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</si>
  <si>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</si>
  <si>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</si>
  <si>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</si>
  <si>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</si>
  <si>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</si>
  <si>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</si>
  <si>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</si>
  <si>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</si>
  <si>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</si>
  <si>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</si>
  <si>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</si>
  <si>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</si>
  <si>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</si>
  <si>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</si>
  <si>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</si>
  <si>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</si>
  <si>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</si>
  <si>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</si>
  <si>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</si>
  <si>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</si>
  <si>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</si>
  <si>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</si>
  <si>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</si>
  <si>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</si>
  <si>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</si>
  <si>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</si>
  <si>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</si>
  <si>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</si>
  <si>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</si>
  <si>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</si>
  <si>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</si>
  <si>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</si>
  <si>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</si>
  <si>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</si>
  <si>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</si>
  <si>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</si>
  <si>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</si>
  <si>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</si>
  <si>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</si>
  <si>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</si>
  <si>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</si>
  <si>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</si>
  <si>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</si>
  <si>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</si>
  <si>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</si>
  <si>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</si>
  <si>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</si>
  <si>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</si>
  <si>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</si>
  <si>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</si>
  <si>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</si>
  <si>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</si>
  <si>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</si>
  <si>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</si>
  <si>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</si>
  <si>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</si>
  <si>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</si>
  <si>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</si>
  <si>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</si>
  <si>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</si>
  <si>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</si>
  <si>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</si>
  <si>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</si>
  <si>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</si>
  <si>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</si>
  <si>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</si>
  <si>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</si>
  <si>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</si>
  <si>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</si>
  <si>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</si>
  <si>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</si>
  <si>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</si>
  <si>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</si>
  <si>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</si>
  <si>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</si>
  <si>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</si>
  <si>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</si>
  <si>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</si>
  <si>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</si>
  <si>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</si>
  <si>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</si>
  <si>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</si>
  <si>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</si>
  <si>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</si>
  <si>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</si>
  <si>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</si>
  <si>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</si>
  <si>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</si>
  <si>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</si>
  <si>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</si>
  <si>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</si>
  <si>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</si>
  <si>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</si>
  <si>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</si>
  <si>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</si>
  <si>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</si>
  <si>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</si>
  <si>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</si>
  <si>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</si>
  <si>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</si>
  <si>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</si>
  <si>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</si>
  <si>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</si>
  <si>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</si>
  <si>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</si>
  <si>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</si>
  <si>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</si>
  <si>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</si>
  <si>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</si>
  <si>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</si>
  <si>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</si>
  <si>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</si>
  <si>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</si>
  <si>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</si>
  <si>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</si>
  <si>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</si>
  <si>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</si>
  <si>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</si>
  <si>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</si>
  <si>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</si>
  <si>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</si>
  <si>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</si>
  <si>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</si>
  <si>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</si>
  <si>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</si>
  <si>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</si>
  <si>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</si>
  <si>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</si>
  <si>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</si>
  <si>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</si>
  <si>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</si>
  <si>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</si>
  <si>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</si>
  <si>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</si>
  <si>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</si>
  <si>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</si>
  <si>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</si>
  <si>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</si>
  <si>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</si>
  <si>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</si>
  <si>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</si>
  <si>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</si>
  <si>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</si>
  <si>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</si>
  <si>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</si>
  <si>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</si>
  <si>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</si>
  <si>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</si>
  <si>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</si>
  <si>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</si>
  <si>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</si>
  <si>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</si>
  <si>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</si>
  <si>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</si>
  <si>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</si>
  <si>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</si>
  <si>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</si>
  <si>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</si>
  <si>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</si>
  <si>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</si>
  <si>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</si>
  <si>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</si>
  <si>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</si>
  <si>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</si>
  <si>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</si>
  <si>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</si>
  <si>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</si>
  <si>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</si>
  <si>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</si>
  <si>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</si>
  <si>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</si>
  <si>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</si>
  <si>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</si>
  <si>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</si>
  <si>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</si>
  <si>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</si>
  <si>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</si>
  <si>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</si>
  <si>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</si>
  <si>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</si>
  <si>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</si>
  <si>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</si>
  <si>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</si>
  <si>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</si>
  <si>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</si>
  <si>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</si>
  <si>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</si>
  <si>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</si>
  <si>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</si>
  <si>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</si>
  <si>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</si>
  <si>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</si>
  <si>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</si>
  <si>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</si>
  <si>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</si>
  <si>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</si>
  <si>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</si>
  <si>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</si>
  <si>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</si>
  <si>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</si>
  <si>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</si>
  <si>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</si>
  <si>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</si>
  <si>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</si>
  <si>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</si>
  <si>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</si>
  <si>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</si>
  <si>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</si>
  <si>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</si>
  <si>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</si>
  <si>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</si>
  <si>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</si>
  <si>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</si>
  <si>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</si>
  <si>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</si>
  <si>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</si>
  <si>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</si>
  <si>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</si>
  <si>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</si>
  <si>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</si>
  <si>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</si>
  <si>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</si>
  <si>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</si>
  <si>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</si>
  <si>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</si>
  <si>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</si>
  <si>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</si>
  <si>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</si>
  <si>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</si>
  <si>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</si>
  <si>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</si>
  <si>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</si>
  <si>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</si>
  <si>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</si>
  <si>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</si>
  <si>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</si>
  <si>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</si>
  <si>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</si>
  <si>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</si>
  <si>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</si>
  <si>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</si>
  <si>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</si>
  <si>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</si>
  <si>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</si>
  <si>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</si>
  <si>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</si>
  <si>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</si>
  <si>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</si>
  <si>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</si>
  <si>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</si>
  <si>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</si>
  <si>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</si>
  <si>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</si>
  <si>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</si>
  <si>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</si>
  <si>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</si>
  <si>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</si>
  <si>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</si>
  <si>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</si>
  <si>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</si>
  <si>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</si>
  <si>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</si>
  <si>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</si>
  <si>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</si>
  <si>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</si>
  <si>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</si>
  <si>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</si>
  <si>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</si>
  <si>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</si>
  <si>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</si>
  <si>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</si>
  <si>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</si>
  <si>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</si>
  <si>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</si>
  <si>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</si>
  <si>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</si>
  <si>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</si>
  <si>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</si>
  <si>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</si>
  <si>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</si>
  <si>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</si>
  <si>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</si>
  <si>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</si>
  <si>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</si>
  <si>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</si>
  <si>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</si>
  <si>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</si>
  <si>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</si>
  <si>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</si>
  <si>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</si>
  <si>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</si>
  <si>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</si>
  <si>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</si>
  <si>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</si>
  <si>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</si>
  <si>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</si>
  <si>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</si>
  <si>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</si>
  <si>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</si>
  <si>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</si>
  <si>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</si>
  <si>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</si>
  <si>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</si>
  <si>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</si>
  <si>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</si>
  <si>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</si>
  <si>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</si>
  <si>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</si>
  <si>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</si>
  <si>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</si>
  <si>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</si>
  <si>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</si>
  <si>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</si>
  <si>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</si>
  <si>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</si>
  <si>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</si>
  <si>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</si>
  <si>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</si>
  <si>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</si>
  <si>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</si>
  <si>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</si>
  <si>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</si>
  <si>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</si>
  <si>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</si>
  <si>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</si>
  <si>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</si>
  <si>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</si>
  <si>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</si>
  <si>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</si>
  <si>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</si>
  <si>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</si>
  <si>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</si>
  <si>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</si>
  <si>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</si>
  <si>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</si>
  <si>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</si>
  <si>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</si>
  <si>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</si>
  <si>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</si>
  <si>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</si>
  <si>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</si>
  <si>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</si>
  <si>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</si>
  <si>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</si>
  <si>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</si>
  <si>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</si>
  <si>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</si>
  <si>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</si>
  <si>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</si>
  <si>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</si>
  <si>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</si>
  <si>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</si>
  <si>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</si>
  <si>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</si>
  <si>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</si>
  <si>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</si>
  <si>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</si>
  <si>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</si>
  <si>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</si>
  <si>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</si>
  <si>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</si>
  <si>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</si>
  <si>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</si>
  <si>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</si>
  <si>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</si>
  <si>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</si>
  <si>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</si>
  <si>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</si>
  <si>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</si>
  <si>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</si>
  <si>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</si>
  <si>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</si>
  <si>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</si>
  <si>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</si>
  <si>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</si>
  <si>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</si>
  <si>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</si>
  <si>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</si>
  <si>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</si>
  <si>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</si>
  <si>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</si>
  <si>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</si>
  <si>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</si>
  <si>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</si>
  <si>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</si>
  <si>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</si>
  <si>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</si>
  <si>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</si>
  <si>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</si>
  <si>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</si>
  <si>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</si>
  <si>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</si>
  <si>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</si>
  <si>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</si>
  <si>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</si>
  <si>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</si>
  <si>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</si>
  <si>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</si>
  <si>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</si>
  <si>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</si>
  <si>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</si>
  <si>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</si>
  <si>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</si>
  <si>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</si>
  <si>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</si>
  <si>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</si>
  <si>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</si>
  <si>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</si>
  <si>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</si>
  <si>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</si>
  <si>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</si>
  <si>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</si>
  <si>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</si>
  <si>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</si>
  <si>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</si>
  <si>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</si>
  <si>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</si>
  <si>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</si>
  <si>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</si>
  <si>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</si>
  <si>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</si>
  <si>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</si>
  <si>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</si>
  <si>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</si>
  <si>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</si>
  <si>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</si>
  <si>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</si>
  <si>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</si>
  <si>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</si>
  <si>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</si>
  <si>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</si>
  <si>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</si>
  <si>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</si>
  <si>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</si>
  <si>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</si>
  <si>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</si>
  <si>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</si>
  <si>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</si>
  <si>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</si>
  <si>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</si>
  <si>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</si>
  <si>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</si>
  <si>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</si>
  <si>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</si>
  <si>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</si>
  <si>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</si>
  <si>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</si>
  <si>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</si>
  <si>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</si>
  <si>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</si>
  <si>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</si>
  <si>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</si>
  <si>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</si>
  <si>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</si>
  <si>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</si>
  <si>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</si>
  <si>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</si>
  <si>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</si>
  <si>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</si>
  <si>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</si>
  <si>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</si>
  <si>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</si>
  <si>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</si>
  <si>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</si>
  <si>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</si>
  <si>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</si>
  <si>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</si>
  <si>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</si>
  <si>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</si>
  <si>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</si>
  <si>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</si>
  <si>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</si>
  <si>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</si>
  <si>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</si>
  <si>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</si>
  <si>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</si>
  <si>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</si>
  <si>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</si>
  <si>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</si>
  <si>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</si>
  <si>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</si>
  <si>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</si>
  <si>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</si>
  <si>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</si>
  <si>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</si>
  <si>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</si>
  <si>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</si>
  <si>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</si>
  <si>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</si>
  <si>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</si>
  <si>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</si>
  <si>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</si>
  <si>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</si>
  <si>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</si>
  <si>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</si>
  <si>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</si>
  <si>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</si>
  <si>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</si>
  <si>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</si>
  <si>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</si>
  <si>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</si>
  <si>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</si>
  <si>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</si>
  <si>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</si>
  <si>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</si>
  <si>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</si>
  <si>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</si>
  <si>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</si>
  <si>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</si>
  <si>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</si>
  <si>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</si>
  <si>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</si>
  <si>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</si>
  <si>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</si>
  <si>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</si>
  <si>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</si>
  <si>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</si>
  <si>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</si>
  <si>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</si>
  <si>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</si>
  <si>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</si>
  <si>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</si>
  <si>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</si>
  <si>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</si>
  <si>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</si>
  <si>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</si>
  <si>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</si>
  <si>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</si>
  <si>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</si>
  <si>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</si>
  <si>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</si>
  <si>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</si>
  <si>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</si>
  <si>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</si>
  <si>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</si>
  <si>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</si>
  <si>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</si>
  <si>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</si>
  <si>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</si>
  <si>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</si>
  <si>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</si>
  <si>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</si>
  <si>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</si>
  <si>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</si>
  <si>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</si>
  <si>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</si>
  <si>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</si>
  <si>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</si>
  <si>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</si>
  <si>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</si>
  <si>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</si>
  <si>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</si>
  <si>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</si>
  <si>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</si>
  <si>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</si>
  <si>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</si>
  <si>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</si>
  <si>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</si>
  <si>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</si>
  <si>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</si>
  <si>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</si>
  <si>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</si>
  <si>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</si>
  <si>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</si>
  <si>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</si>
  <si>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</si>
  <si>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</si>
  <si>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</si>
  <si>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</si>
  <si>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</si>
  <si>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</si>
  <si>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</si>
  <si>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</si>
  <si>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</si>
  <si>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</si>
  <si>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</si>
  <si>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</si>
  <si>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</si>
  <si>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</si>
  <si>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</si>
  <si>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</si>
  <si>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</si>
  <si>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</si>
  <si>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</si>
  <si>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</si>
  <si>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</si>
  <si>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</si>
  <si>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</si>
  <si>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</si>
  <si>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</si>
  <si>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</si>
  <si>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</si>
  <si>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</si>
  <si>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</si>
  <si>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</si>
  <si>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</si>
  <si>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</si>
  <si>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</si>
  <si>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</si>
  <si>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</si>
  <si>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</si>
  <si>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</si>
  <si>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</si>
  <si>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</si>
  <si>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</si>
  <si>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</si>
  <si>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</si>
  <si>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</si>
  <si>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</si>
  <si>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</si>
  <si>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</si>
  <si>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</si>
  <si>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</si>
  <si>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</si>
  <si>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</si>
  <si>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</si>
  <si>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</si>
  <si>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</si>
  <si>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</si>
  <si>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</si>
  <si>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</si>
  <si>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</si>
  <si>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</si>
  <si>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</si>
  <si>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</si>
  <si>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</si>
  <si>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</si>
  <si>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</si>
  <si>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</si>
  <si>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</si>
  <si>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</si>
  <si>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</si>
  <si>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</si>
  <si>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</si>
  <si>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</si>
  <si>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</si>
  <si>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</si>
  <si>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</si>
  <si>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</si>
  <si>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</si>
  <si>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</si>
  <si>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</si>
  <si>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</si>
  <si>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</si>
  <si>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</si>
  <si>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</si>
  <si>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</si>
  <si>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</si>
  <si>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</si>
  <si>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</si>
  <si>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</si>
  <si>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</si>
  <si>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</si>
  <si>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</si>
  <si>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</si>
  <si>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</si>
  <si>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</si>
  <si>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</si>
  <si>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</si>
  <si>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</si>
  <si>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</si>
  <si>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</si>
  <si>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</si>
  <si>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</si>
  <si>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</si>
  <si>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</si>
  <si>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</si>
  <si>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</si>
  <si>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</si>
  <si>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</si>
  <si>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</si>
  <si>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</si>
  <si>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</si>
  <si>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</si>
  <si>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</si>
  <si>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</si>
  <si>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</si>
  <si>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</si>
  <si>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</si>
  <si>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</si>
  <si>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</si>
  <si>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</si>
  <si>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</si>
  <si>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</si>
  <si>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</si>
  <si>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</si>
  <si>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</si>
  <si>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</si>
  <si>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</si>
  <si>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</si>
  <si>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</si>
  <si>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</si>
  <si>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</si>
  <si>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</si>
  <si>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</si>
  <si>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</si>
  <si>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</si>
  <si>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</si>
  <si>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</si>
  <si>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</si>
  <si>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</si>
  <si>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</si>
  <si>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</si>
  <si>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</si>
  <si>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</si>
  <si>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</si>
  <si>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</si>
  <si>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</si>
  <si>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</si>
  <si>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</si>
  <si>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</si>
  <si>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</si>
  <si>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</si>
  <si>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</si>
  <si>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</si>
  <si>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</si>
  <si>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</si>
  <si>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</si>
  <si>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</si>
  <si>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</si>
  <si>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</si>
  <si>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</si>
  <si>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</si>
  <si>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</si>
  <si>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</si>
  <si>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</si>
  <si>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</si>
  <si>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</si>
  <si>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</si>
  <si>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</si>
  <si>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</si>
  <si>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</si>
  <si>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</si>
  <si>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</si>
  <si>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</si>
  <si>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</si>
  <si>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</si>
  <si>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</si>
  <si>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</si>
  <si>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</si>
  <si>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</si>
  <si>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</si>
  <si>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</si>
  <si>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</si>
  <si>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</si>
  <si>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</si>
  <si>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</si>
  <si>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</si>
  <si>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</si>
  <si>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</si>
  <si>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</si>
  <si>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</si>
  <si>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</si>
  <si>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</si>
  <si>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</si>
  <si>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</si>
  <si>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</si>
  <si>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</si>
  <si>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</si>
  <si>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</si>
  <si>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</si>
  <si>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</si>
  <si>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</si>
  <si>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</si>
  <si>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</si>
  <si>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</si>
  <si>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</si>
  <si>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</si>
  <si>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</si>
  <si>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</si>
  <si>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</si>
  <si>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</si>
  <si>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</si>
  <si>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</si>
  <si>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</si>
  <si>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</si>
  <si>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</si>
  <si>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</si>
  <si>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</si>
  <si>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</si>
  <si>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</si>
  <si>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</si>
  <si>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</si>
  <si>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</si>
  <si>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</si>
  <si>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</si>
  <si>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</si>
  <si>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</si>
  <si>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</si>
  <si>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</si>
  <si>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</si>
  <si>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</si>
  <si>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</si>
  <si>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</si>
  <si>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</si>
  <si>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</si>
  <si>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</si>
  <si>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</si>
  <si>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</si>
  <si>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</si>
  <si>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</si>
  <si>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Gross Base Funding Minimum</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</si>
  <si>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</si>
  <si>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</si>
  <si>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</si>
  <si>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</si>
  <si>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</si>
  <si>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</si>
  <si>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</si>
  <si>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</si>
  <si>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</si>
  <si>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</si>
  <si>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</si>
  <si>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</si>
  <si>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</si>
  <si>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</si>
  <si>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</si>
  <si>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</si>
  <si>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</si>
  <si>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</si>
  <si>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</si>
  <si>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</si>
  <si>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</si>
  <si>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</si>
  <si>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</si>
  <si>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</si>
  <si>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</si>
  <si>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</si>
  <si>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</si>
  <si>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</si>
  <si>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</si>
  <si>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</si>
  <si>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</si>
  <si>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</si>
  <si>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</si>
  <si>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</si>
  <si>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</si>
  <si>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</si>
  <si>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</si>
  <si>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</si>
  <si>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</si>
  <si>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</si>
  <si>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</si>
  <si>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</si>
  <si>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</si>
  <si>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</si>
  <si>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Plan Assurances</t>
  </si>
  <si>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</si>
  <si>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</si>
  <si>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</si>
  <si>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</si>
  <si>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</si>
  <si>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</si>
  <si>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</si>
  <si>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</si>
  <si>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</si>
  <si>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</si>
  <si>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</si>
  <si>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</si>
  <si>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</si>
  <si>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</si>
  <si>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</si>
  <si>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</si>
  <si>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</si>
  <si>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</si>
  <si>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</si>
  <si>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</si>
  <si>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</si>
  <si>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</si>
  <si>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</si>
  <si>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</si>
  <si>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</si>
  <si>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</si>
  <si>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</si>
  <si>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</si>
  <si>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</si>
  <si>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</si>
  <si>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</si>
  <si>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</si>
  <si>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</si>
  <si>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</si>
  <si>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</si>
  <si>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</si>
  <si>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</si>
  <si>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</si>
  <si>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</si>
  <si>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</si>
  <si>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</si>
  <si>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</si>
  <si>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</si>
  <si>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</si>
  <si>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</si>
  <si>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</si>
  <si>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</si>
  <si>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</si>
  <si>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</si>
  <si>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</si>
  <si>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</si>
  <si>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</si>
  <si>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</si>
  <si>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</si>
  <si>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</si>
  <si>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</si>
  <si>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</si>
  <si>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</si>
  <si>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</si>
  <si>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</si>
  <si>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</si>
  <si>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</si>
  <si>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</si>
  <si>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</si>
  <si>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</si>
  <si>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</si>
  <si>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</si>
  <si>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</si>
  <si>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</si>
  <si>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</si>
  <si>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</si>
  <si>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</si>
  <si>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</si>
  <si>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</si>
  <si>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</si>
  <si>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</si>
  <si>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</si>
  <si>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</si>
  <si>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</si>
  <si>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</si>
  <si>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</si>
  <si>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</si>
  <si>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</si>
  <si>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</si>
  <si>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</si>
  <si>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</si>
  <si>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</si>
  <si>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</si>
  <si>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</si>
  <si>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</si>
  <si>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</si>
  <si>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</si>
  <si>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</si>
  <si>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</si>
  <si>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</si>
  <si>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</si>
  <si>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</si>
  <si>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</si>
  <si>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</si>
  <si>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</si>
  <si>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</si>
  <si>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</si>
  <si>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</si>
  <si>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</si>
  <si>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</si>
  <si>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</si>
  <si>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</si>
  <si>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</si>
  <si>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</si>
  <si>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</si>
  <si>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</si>
  <si>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</si>
  <si>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</si>
  <si>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</si>
  <si>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</si>
  <si>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</si>
  <si>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</si>
  <si>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</si>
  <si>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</si>
  <si>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</si>
  <si>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</si>
  <si>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</si>
  <si>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</si>
  <si>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</si>
  <si>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</si>
  <si>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</si>
  <si>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</si>
  <si>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</si>
  <si>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</si>
  <si>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</si>
  <si>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</si>
  <si>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</si>
  <si>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</si>
  <si>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</si>
  <si>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</si>
  <si>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</si>
  <si>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</si>
  <si>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</si>
  <si>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</si>
  <si>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</si>
  <si>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</si>
  <si>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</si>
  <si>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</si>
  <si>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</si>
  <si>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</si>
  <si>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</si>
  <si>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</si>
  <si>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</si>
  <si>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</si>
  <si>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</si>
  <si>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</si>
  <si>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</si>
  <si>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</si>
  <si>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</si>
  <si>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</si>
  <si>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</si>
  <si>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</si>
  <si>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</si>
  <si>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</si>
  <si>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</si>
  <si>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</si>
  <si>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</si>
  <si>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</si>
  <si>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</si>
  <si>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</si>
  <si>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</si>
  <si>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</si>
  <si>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</si>
  <si>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</si>
  <si>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</si>
  <si>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</si>
  <si>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</si>
  <si>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</si>
  <si>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</si>
  <si>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</si>
  <si>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</si>
  <si>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</si>
  <si>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</si>
  <si>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</si>
  <si>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</si>
  <si>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</si>
  <si>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</si>
  <si>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</si>
  <si>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</si>
  <si>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</si>
  <si>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</si>
  <si>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</si>
  <si>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</si>
  <si>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</si>
  <si>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</si>
  <si>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</si>
  <si>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</si>
  <si>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</si>
  <si>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</si>
  <si>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</si>
  <si>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</si>
  <si>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</si>
  <si>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</si>
  <si>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</si>
  <si>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</si>
  <si>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</si>
  <si>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</si>
  <si>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</si>
  <si>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</si>
  <si>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</si>
  <si>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</si>
  <si>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</si>
  <si>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</si>
  <si>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</si>
  <si>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</si>
  <si>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</si>
  <si>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</si>
  <si>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</si>
  <si>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</si>
  <si>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</si>
  <si>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</si>
  <si>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</si>
  <si>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</si>
  <si>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</si>
  <si>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</si>
  <si>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</si>
  <si>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</si>
  <si>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</si>
  <si>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</si>
  <si>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</si>
  <si>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</si>
  <si>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</si>
  <si>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</si>
  <si>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</si>
  <si>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</si>
  <si>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</si>
  <si>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</si>
  <si>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</si>
  <si>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</si>
  <si>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</si>
  <si>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</si>
  <si>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</si>
  <si>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</si>
  <si>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</si>
  <si>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</si>
  <si>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</si>
  <si>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</si>
  <si>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</si>
  <si>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</si>
  <si>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</si>
  <si>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</si>
  <si>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</si>
  <si>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</si>
  <si>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</si>
  <si>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</si>
  <si>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</si>
  <si>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</si>
  <si>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</si>
  <si>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</si>
  <si>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</si>
  <si>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</si>
  <si>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</si>
  <si>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</si>
  <si>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</si>
  <si>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</si>
  <si>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</si>
  <si>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</si>
  <si>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</si>
  <si>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</si>
  <si>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</si>
  <si>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</si>
  <si>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</si>
  <si>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</si>
  <si>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</si>
  <si>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</si>
  <si>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</si>
  <si>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</si>
  <si>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</si>
  <si>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</si>
  <si>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</si>
  <si>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</si>
  <si>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</si>
  <si>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</si>
  <si>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</si>
  <si>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</si>
  <si>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</si>
  <si>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</si>
  <si>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</si>
  <si>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</si>
  <si>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</si>
  <si>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</si>
  <si>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</si>
  <si>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</si>
  <si>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</si>
  <si>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</si>
  <si>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</si>
  <si>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</si>
  <si>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</si>
  <si>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</si>
  <si>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</si>
  <si>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</si>
  <si>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</si>
  <si>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</si>
  <si>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</si>
  <si>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</si>
  <si>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</si>
  <si>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</si>
  <si>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</si>
  <si>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</si>
  <si>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</si>
  <si>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</si>
  <si>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</si>
  <si>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</si>
  <si>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</si>
  <si>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</si>
  <si>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</si>
  <si>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</si>
  <si>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</si>
  <si>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</si>
  <si>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</si>
  <si>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</si>
  <si>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</si>
  <si>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</si>
  <si>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</si>
  <si>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</si>
  <si>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</si>
  <si>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</si>
  <si>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</si>
  <si>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</si>
  <si>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</si>
  <si>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</si>
  <si>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</si>
  <si>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</si>
  <si>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</si>
  <si>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</si>
  <si>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</si>
  <si>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</si>
  <si>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</si>
  <si>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</si>
  <si>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</si>
  <si>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</si>
  <si>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</si>
  <si>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</si>
  <si>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</si>
  <si>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</si>
  <si>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</si>
  <si>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</si>
  <si>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</si>
  <si>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</si>
  <si>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</si>
  <si>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</si>
  <si>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</si>
  <si>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</si>
  <si>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</si>
  <si>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</si>
  <si>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</si>
  <si>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</si>
  <si>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</si>
  <si>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</si>
  <si>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</si>
  <si>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</si>
  <si>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</si>
  <si>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</si>
  <si>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</si>
  <si>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</si>
  <si>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</si>
  <si>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</si>
  <si>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</si>
  <si>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</si>
  <si>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</si>
  <si>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</si>
  <si>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</si>
  <si>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</si>
  <si>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</si>
  <si>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</si>
  <si>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</si>
  <si>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</si>
  <si>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</si>
  <si>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</si>
  <si>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</si>
  <si>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</si>
  <si>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</si>
  <si>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</si>
  <si>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</si>
  <si>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</si>
  <si>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</si>
  <si>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</si>
  <si>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</si>
  <si>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</si>
  <si>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</si>
  <si>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</si>
  <si>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</si>
  <si>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</si>
  <si>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</si>
  <si>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</si>
  <si>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</si>
  <si>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</si>
  <si>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</si>
  <si>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</si>
  <si>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</si>
  <si>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</si>
  <si>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</si>
  <si>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</si>
  <si>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</si>
  <si>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</si>
  <si>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</si>
  <si>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</si>
  <si>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</si>
  <si>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</si>
  <si>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</si>
  <si>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</si>
  <si>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</si>
  <si>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</si>
  <si>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</si>
  <si>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</si>
  <si>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</si>
  <si>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</si>
  <si>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</si>
  <si>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</si>
  <si>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</si>
  <si>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</si>
  <si>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</si>
  <si>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</si>
  <si>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</si>
  <si>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</si>
  <si>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</si>
  <si>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</si>
  <si>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</si>
  <si>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</si>
  <si>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</si>
  <si>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</si>
  <si>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</si>
  <si>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</si>
  <si>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</si>
  <si>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</si>
  <si>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</si>
  <si>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</si>
  <si>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</si>
  <si>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</si>
  <si>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</si>
  <si>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</si>
  <si>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</si>
  <si>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</si>
  <si>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</si>
  <si>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</si>
  <si>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</si>
  <si>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</si>
  <si>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</si>
  <si>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</si>
  <si>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</si>
  <si>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</si>
  <si>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</si>
  <si>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</si>
  <si>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</si>
  <si>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</si>
  <si>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</si>
  <si>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</si>
  <si>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</si>
  <si>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</si>
  <si>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</si>
  <si>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</si>
  <si>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</si>
  <si>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</si>
  <si>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</si>
  <si>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</si>
  <si>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</si>
  <si>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</si>
  <si>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</si>
  <si>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</si>
  <si>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</si>
  <si>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</si>
  <si>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</si>
  <si>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</si>
  <si>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</si>
  <si>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</si>
  <si>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</si>
  <si>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</si>
  <si>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</si>
  <si>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</si>
  <si>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</si>
  <si>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</si>
  <si>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</si>
  <si>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</si>
  <si>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</si>
  <si>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</si>
  <si>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</si>
  <si>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</si>
  <si>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</si>
  <si>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</si>
  <si>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</si>
  <si>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</si>
  <si>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</si>
  <si>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</si>
  <si>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</si>
  <si>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</si>
  <si>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</si>
  <si>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</si>
  <si>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</si>
  <si>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</si>
  <si>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</si>
  <si>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</si>
  <si>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</si>
  <si>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</si>
  <si>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</si>
  <si>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</si>
  <si>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</si>
  <si>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</si>
  <si>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</si>
  <si>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</si>
  <si>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</si>
  <si>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</si>
  <si>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</si>
  <si>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</si>
  <si>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</si>
  <si>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</si>
  <si>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</si>
  <si>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</si>
  <si>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</si>
  <si>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</si>
  <si>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</si>
  <si>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</si>
  <si>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</si>
  <si>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</si>
  <si>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</si>
  <si>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</si>
  <si>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</si>
  <si>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</si>
  <si>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</si>
  <si>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</si>
  <si>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</si>
  <si>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</si>
  <si>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</si>
  <si>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</si>
  <si>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</si>
  <si>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</si>
  <si>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</si>
  <si>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</si>
  <si>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</si>
  <si>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</si>
  <si>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</si>
  <si>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</si>
  <si>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</si>
  <si>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</si>
  <si>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</si>
  <si>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</si>
  <si>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</si>
  <si>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</si>
  <si>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</si>
  <si>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</si>
  <si>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</si>
  <si>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</si>
  <si>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</si>
  <si>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</si>
  <si>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</si>
  <si>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</si>
  <si>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</si>
  <si>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</si>
  <si>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</si>
  <si>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</si>
  <si>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</si>
  <si>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</si>
  <si>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</si>
  <si>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</si>
  <si>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</si>
  <si>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</si>
  <si>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</si>
  <si>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</si>
  <si>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</si>
  <si>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</si>
  <si>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</si>
  <si>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</si>
  <si>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</si>
  <si>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</si>
  <si>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</si>
  <si>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</si>
  <si>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</si>
  <si>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</si>
  <si>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</si>
  <si>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</si>
  <si>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</si>
  <si>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</si>
  <si>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</si>
  <si>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</si>
  <si>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</si>
  <si>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</si>
  <si>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</si>
  <si>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</si>
  <si>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</si>
  <si>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</si>
  <si>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</si>
  <si>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</si>
  <si>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</si>
  <si>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</si>
  <si>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</si>
  <si>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</si>
  <si>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</si>
  <si>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</si>
  <si>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</si>
  <si>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</si>
  <si>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</si>
  <si>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</si>
  <si>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</si>
  <si>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</si>
  <si>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</si>
  <si>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</si>
  <si>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</si>
  <si>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</si>
  <si>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</si>
  <si>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</si>
  <si>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</si>
  <si>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</si>
  <si>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</si>
  <si>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</si>
  <si>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</si>
  <si>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</si>
  <si>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</si>
  <si>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</si>
  <si>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</si>
  <si>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</si>
  <si>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</si>
  <si>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</si>
  <si>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</si>
  <si>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</si>
  <si>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</si>
  <si>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</si>
  <si>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</si>
  <si>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</si>
  <si>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</si>
  <si>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</si>
  <si>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</si>
  <si>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</si>
  <si>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</si>
  <si>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</si>
  <si>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</si>
  <si>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</si>
  <si>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</si>
  <si>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</si>
  <si>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</si>
  <si>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</si>
  <si>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</si>
  <si>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</si>
  <si>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</si>
  <si>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</si>
  <si>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</si>
  <si>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</si>
  <si>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</si>
  <si>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</si>
  <si>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</si>
  <si>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</si>
  <si>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</si>
  <si>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</si>
  <si>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</si>
  <si>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</si>
  <si>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</si>
  <si>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</si>
  <si>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</si>
  <si>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</si>
  <si>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</si>
  <si>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</si>
  <si>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</si>
  <si>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</si>
  <si>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</si>
  <si>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</si>
  <si>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</si>
  <si>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</si>
  <si>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</si>
  <si>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</si>
  <si>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</si>
  <si>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</si>
  <si>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</si>
  <si>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</si>
  <si>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</si>
  <si>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</si>
  <si>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</si>
  <si>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</si>
  <si>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</si>
  <si>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</si>
  <si>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</si>
  <si>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</si>
  <si>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</si>
  <si>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</si>
  <si>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</si>
  <si>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</si>
  <si>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</si>
  <si>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</si>
  <si>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</si>
  <si>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</si>
  <si>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</si>
  <si>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</si>
  <si>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</si>
  <si>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</si>
  <si>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</si>
  <si>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</si>
  <si>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</si>
  <si>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</si>
  <si>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</si>
  <si>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</si>
  <si>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</si>
  <si>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</si>
  <si>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</si>
  <si>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</si>
  <si>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</si>
  <si>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</si>
  <si>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</si>
  <si>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</si>
  <si>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</si>
  <si>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</si>
  <si>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</si>
  <si>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</si>
  <si>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</si>
  <si>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</si>
  <si>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</si>
  <si>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</si>
  <si>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</si>
  <si>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</si>
  <si>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</si>
  <si>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</si>
  <si>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</si>
  <si>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</si>
  <si>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</si>
  <si>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</si>
  <si>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</si>
  <si>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</si>
  <si>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</si>
  <si>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</si>
  <si>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</si>
  <si>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</si>
  <si>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</si>
  <si>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</si>
  <si>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</si>
  <si>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</si>
  <si>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</si>
  <si>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</si>
  <si>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</si>
  <si>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</si>
  <si>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</si>
  <si>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</si>
  <si>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</si>
  <si>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</si>
  <si>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</si>
  <si>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</si>
  <si>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</si>
  <si>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</si>
  <si>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</si>
  <si>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</si>
  <si>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</si>
  <si>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</si>
  <si>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</si>
  <si>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</si>
  <si>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</si>
  <si>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</si>
  <si>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</si>
  <si>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</si>
  <si>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</si>
  <si>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</si>
  <si>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</si>
  <si>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</si>
  <si>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</si>
  <si>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</si>
  <si>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</si>
  <si>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</si>
  <si>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</si>
  <si>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</si>
  <si>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</si>
  <si>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</si>
  <si>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</si>
  <si>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</si>
  <si>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</si>
  <si>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</si>
  <si>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</si>
  <si>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</si>
  <si>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</si>
  <si>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</si>
  <si>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</si>
  <si>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</si>
  <si>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</si>
  <si>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</si>
  <si>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</si>
  <si>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</si>
  <si>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</si>
  <si>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</si>
  <si>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</si>
  <si>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</si>
  <si>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</si>
  <si>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</si>
  <si>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</si>
  <si>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</si>
  <si>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</si>
  <si>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</si>
  <si>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</si>
  <si>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</si>
  <si>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</si>
  <si>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</si>
  <si>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</si>
  <si>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</si>
  <si>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</si>
  <si>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</si>
  <si>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</si>
  <si>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</si>
  <si>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</si>
  <si>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</si>
  <si>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</si>
  <si>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</si>
  <si>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</si>
  <si>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</si>
  <si>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</si>
  <si>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</si>
  <si>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</si>
  <si>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</si>
  <si>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</si>
  <si>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</si>
  <si>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</si>
  <si>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</si>
  <si>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</si>
  <si>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</si>
  <si>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</si>
  <si>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</si>
  <si>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</si>
  <si>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</si>
  <si>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</si>
  <si>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</si>
  <si>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</si>
  <si>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</si>
  <si>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</si>
  <si>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</si>
  <si>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</si>
  <si>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</si>
  <si>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</si>
  <si>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</si>
  <si>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</si>
  <si>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</si>
  <si>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</si>
  <si>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</si>
  <si>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</si>
  <si>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</si>
  <si>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</si>
  <si>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</si>
  <si>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</si>
  <si>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</si>
  <si>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</si>
  <si>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</si>
  <si>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</si>
  <si>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</si>
  <si>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</si>
  <si>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</si>
  <si>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</si>
  <si>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</si>
  <si>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</si>
  <si>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</si>
  <si>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</si>
  <si>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</si>
  <si>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</si>
  <si>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</si>
  <si>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</si>
  <si>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</si>
  <si>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</si>
  <si>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</si>
  <si>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</si>
  <si>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</si>
  <si>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</si>
  <si>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</si>
  <si>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</si>
  <si>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</si>
  <si>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</si>
  <si>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</si>
  <si>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</si>
  <si>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</si>
  <si>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</si>
  <si>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</si>
  <si>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</si>
  <si>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</si>
  <si>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</si>
  <si>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</si>
  <si>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</si>
  <si>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</si>
  <si>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</si>
  <si>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</si>
  <si>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</si>
  <si>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</si>
  <si>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</si>
  <si>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</si>
  <si>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</si>
  <si>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</si>
  <si>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</si>
  <si>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</si>
  <si>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</si>
  <si>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</si>
  <si>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</si>
  <si>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</si>
  <si>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</si>
  <si>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</si>
  <si>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</si>
  <si>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</si>
  <si>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</si>
  <si>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</si>
  <si>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</si>
  <si>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</si>
  <si>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</si>
  <si>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</si>
  <si>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</si>
  <si>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</si>
  <si>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</si>
  <si>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</si>
  <si>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</si>
  <si>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</si>
  <si>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</si>
  <si>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</si>
  <si>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</si>
  <si>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</si>
  <si>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</si>
  <si>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</si>
  <si>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</si>
  <si>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</si>
  <si>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</si>
  <si>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</si>
  <si>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</si>
  <si>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</si>
  <si>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</si>
  <si>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</si>
  <si>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</si>
  <si>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</si>
  <si>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</si>
  <si>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</si>
  <si>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</si>
  <si>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</si>
  <si>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</si>
  <si>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</si>
  <si>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</si>
  <si>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</si>
  <si>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</si>
  <si>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</si>
  <si>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</si>
  <si>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</si>
  <si>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</si>
  <si>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</si>
  <si>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</si>
  <si>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</si>
  <si>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</si>
  <si>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</si>
  <si>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</si>
  <si>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</si>
  <si>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</si>
  <si>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</si>
  <si>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</si>
  <si>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</si>
  <si>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</si>
  <si>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</si>
  <si>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</si>
  <si>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</si>
  <si>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</si>
  <si>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</si>
  <si>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</si>
  <si>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</si>
  <si>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</si>
  <si>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</si>
  <si>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</si>
  <si>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</si>
  <si>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</si>
  <si>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</si>
  <si>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</si>
  <si>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</si>
  <si>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</si>
  <si>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</si>
  <si>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</si>
  <si>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</si>
  <si>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</si>
  <si>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</si>
  <si>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</si>
  <si>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</si>
  <si>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</si>
  <si>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</si>
  <si>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</si>
  <si>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</si>
  <si>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</si>
  <si>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</si>
  <si>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</si>
  <si>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</si>
  <si>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</si>
  <si>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</si>
  <si>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</si>
  <si>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</si>
  <si>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</si>
  <si>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</si>
  <si>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</si>
  <si>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</si>
  <si>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</si>
  <si>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</si>
  <si>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</si>
  <si>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</si>
  <si>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</si>
  <si>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</si>
  <si>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</si>
  <si>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</si>
  <si>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</si>
  <si>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</si>
  <si>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</si>
  <si>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</si>
  <si>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</si>
  <si>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</si>
  <si>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</si>
  <si>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</si>
  <si>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</si>
  <si>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</si>
  <si>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</si>
  <si>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</si>
  <si>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</si>
  <si>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</si>
  <si>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</si>
  <si>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</si>
  <si>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</si>
  <si>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</si>
  <si>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</si>
  <si>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</si>
  <si>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</si>
  <si>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</si>
  <si>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</si>
  <si>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</si>
  <si>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</si>
  <si>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</si>
  <si>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</si>
  <si>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</si>
  <si>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</si>
  <si>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</si>
  <si>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</si>
  <si>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</si>
  <si>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</si>
  <si>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</si>
  <si>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</si>
  <si>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</si>
  <si>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</si>
  <si>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</si>
  <si>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</si>
  <si>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</si>
  <si>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</si>
  <si>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</si>
  <si>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</si>
  <si>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</si>
  <si>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</si>
  <si>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</si>
  <si>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</si>
  <si>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</si>
  <si>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</si>
  <si>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</si>
  <si>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</si>
  <si>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</si>
  <si>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</si>
  <si>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</si>
  <si>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</si>
  <si>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</si>
  <si>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</si>
  <si>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</si>
  <si>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</si>
  <si>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</si>
  <si>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</si>
  <si>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</si>
  <si>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</si>
  <si>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</si>
  <si>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</si>
  <si>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</si>
  <si>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</si>
  <si>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</si>
  <si>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</si>
  <si>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</si>
  <si>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</si>
  <si>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</si>
  <si>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</si>
  <si>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</si>
  <si>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</si>
  <si>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</si>
  <si>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</si>
  <si>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</si>
  <si>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</si>
  <si>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</si>
  <si>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</si>
  <si>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</si>
  <si>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</si>
  <si>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</si>
  <si>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</si>
  <si>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</si>
  <si>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</si>
  <si>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</si>
  <si>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</si>
  <si>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</si>
  <si>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</si>
  <si>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</si>
  <si>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</si>
  <si>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</si>
  <si>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</si>
  <si>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</si>
  <si>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</si>
  <si>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</si>
  <si>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</si>
  <si>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</si>
  <si>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</si>
  <si>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</si>
  <si>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</si>
  <si>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</si>
  <si>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</si>
  <si>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</si>
  <si>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</si>
  <si>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</si>
  <si>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</si>
  <si>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</si>
  <si>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</si>
  <si>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</si>
  <si>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</si>
  <si>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</si>
  <si>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</si>
  <si>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</si>
  <si>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</si>
  <si>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</si>
  <si>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</si>
  <si>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</si>
  <si>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</si>
  <si>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</si>
  <si>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</si>
  <si>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</si>
  <si>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</si>
  <si>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</si>
  <si>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</si>
  <si>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</si>
  <si>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</si>
  <si>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</si>
  <si>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</si>
  <si>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</si>
  <si>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</si>
  <si>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</si>
  <si>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</si>
  <si>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</si>
  <si>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</si>
  <si>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</si>
  <si>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</si>
  <si>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</si>
  <si>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</si>
  <si>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</si>
  <si>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</si>
  <si>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</si>
  <si>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</si>
  <si>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</si>
  <si>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</si>
  <si>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</si>
  <si>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</si>
  <si>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</si>
  <si>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</si>
  <si>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</si>
  <si>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</si>
  <si>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</si>
  <si>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</si>
  <si>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</si>
  <si>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</si>
  <si>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</si>
  <si>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</si>
  <si>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</si>
  <si>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</si>
  <si>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</si>
  <si>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</si>
  <si>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</si>
  <si>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</si>
  <si>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</si>
  <si>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</si>
  <si>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</si>
  <si>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</si>
  <si>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</si>
  <si>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</si>
  <si>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</si>
  <si>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</si>
  <si>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</si>
  <si>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</si>
  <si>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</si>
  <si>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</si>
  <si>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</si>
  <si>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</si>
  <si>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</si>
  <si>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</si>
  <si>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</si>
  <si>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</si>
  <si>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</si>
  <si>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</si>
  <si>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</si>
  <si>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</si>
  <si>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</si>
  <si>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</si>
  <si>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</si>
  <si>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</si>
  <si>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</si>
  <si>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</si>
  <si>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</si>
  <si>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</si>
  <si>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</si>
  <si>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</si>
  <si>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</si>
  <si>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</si>
  <si>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</si>
  <si>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</si>
  <si>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</si>
  <si>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</si>
  <si>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</si>
  <si>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</si>
  <si>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</si>
  <si>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</si>
  <si>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</si>
  <si>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</si>
  <si>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</si>
  <si>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</si>
  <si>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</si>
  <si>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</si>
  <si>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</si>
  <si>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</si>
  <si>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</si>
  <si>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</si>
  <si>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</si>
  <si>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</si>
  <si>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</si>
  <si>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</si>
  <si>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</si>
  <si>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</si>
  <si>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</si>
  <si>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</si>
  <si>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</si>
  <si>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</si>
  <si>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</si>
  <si>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</si>
  <si>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</si>
  <si>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</si>
  <si>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</si>
  <si>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</si>
  <si>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</si>
  <si>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</si>
  <si>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</si>
  <si>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</si>
  <si>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</si>
  <si>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</si>
  <si>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</si>
  <si>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</si>
  <si>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</si>
  <si>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</si>
  <si>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</si>
  <si>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</si>
  <si>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</si>
  <si>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</si>
  <si>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</si>
  <si>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</si>
  <si>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</si>
  <si>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</si>
  <si>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</si>
  <si>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</si>
  <si>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</si>
  <si>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</si>
  <si>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</si>
  <si>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</si>
  <si>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</si>
  <si>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</si>
  <si>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</si>
  <si>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</si>
  <si>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</si>
  <si>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</si>
  <si>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</si>
  <si>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</si>
  <si>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</si>
  <si>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</si>
  <si>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</si>
  <si>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</si>
  <si>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</si>
  <si>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</si>
  <si>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</si>
  <si>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</si>
  <si>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</si>
  <si>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</si>
  <si>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</si>
  <si>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</si>
  <si>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</si>
  <si>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</si>
  <si>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</si>
  <si>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</si>
  <si>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</si>
  <si>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</si>
  <si>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</si>
  <si>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</si>
  <si>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</si>
  <si>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</si>
  <si>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</si>
  <si>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</si>
  <si>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</si>
  <si>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</si>
  <si>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</si>
  <si>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</si>
  <si>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</si>
  <si>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</si>
  <si>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</si>
  <si>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</si>
  <si>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</si>
  <si>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</si>
  <si>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</si>
  <si>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</si>
  <si>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</si>
  <si>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</si>
  <si>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</si>
  <si>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</si>
  <si>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</si>
  <si>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</si>
  <si>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</si>
  <si>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</si>
  <si>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</si>
  <si>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</si>
  <si>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</si>
  <si>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</si>
  <si>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</si>
  <si>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</si>
  <si>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</si>
  <si>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</si>
  <si>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</si>
  <si>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</si>
  <si>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</si>
  <si>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</si>
  <si>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</si>
  <si>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</si>
  <si>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</si>
  <si>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</si>
  <si>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</si>
  <si>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</si>
  <si>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</si>
  <si>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</si>
  <si>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</si>
  <si>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</si>
  <si>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</si>
  <si>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</si>
  <si>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</si>
  <si>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</si>
  <si>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</si>
  <si>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</si>
  <si>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</si>
  <si>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</si>
  <si>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</si>
  <si>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</si>
  <si>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</si>
  <si>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</si>
  <si>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</si>
  <si>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</si>
  <si>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</si>
  <si>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</si>
  <si>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</si>
  <si>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</si>
  <si>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</si>
  <si>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</si>
  <si>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</si>
  <si>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</si>
  <si>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</si>
  <si>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</si>
  <si>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</si>
  <si>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</si>
  <si>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</si>
  <si>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</si>
  <si>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</si>
  <si>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</si>
  <si>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</si>
  <si>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</si>
  <si>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</si>
  <si>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</si>
  <si>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</si>
  <si>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</si>
  <si>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</si>
  <si>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</si>
  <si>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</si>
  <si>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</si>
  <si>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</si>
  <si>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</si>
  <si>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</si>
  <si>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</si>
  <si>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</si>
  <si>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</si>
  <si>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</si>
  <si>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</si>
  <si>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</si>
  <si>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</si>
  <si>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</si>
  <si>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</si>
  <si>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</si>
  <si>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</si>
  <si>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</si>
  <si>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</si>
  <si>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</si>
  <si>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</si>
  <si>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</si>
  <si>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</si>
  <si>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</si>
  <si>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</si>
  <si>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</si>
  <si>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</si>
  <si>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</si>
  <si>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</si>
  <si>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</si>
  <si>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</si>
  <si>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</si>
  <si>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</si>
  <si>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</si>
  <si>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</si>
  <si>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</si>
  <si>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</si>
  <si>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</si>
  <si>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</si>
  <si>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</si>
  <si>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</si>
  <si>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</si>
  <si>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</si>
  <si>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</si>
  <si>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</si>
  <si>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</si>
  <si>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</si>
  <si>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</si>
  <si>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</si>
  <si>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</si>
  <si>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</si>
  <si>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</si>
  <si>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</si>
  <si>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</si>
  <si>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</si>
  <si>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</si>
  <si>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</si>
  <si>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</si>
  <si>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</si>
  <si>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</si>
  <si>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</si>
  <si>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</si>
  <si>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</si>
  <si>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</si>
  <si>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</si>
  <si>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</si>
  <si>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</si>
  <si>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</si>
  <si>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</si>
  <si>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</si>
  <si>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</si>
  <si>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</si>
  <si>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</si>
  <si>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</si>
  <si>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</si>
  <si>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</si>
  <si>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</si>
  <si>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</si>
  <si>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</si>
  <si>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</si>
  <si>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</si>
  <si>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</si>
  <si>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</si>
  <si>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</si>
  <si>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</si>
  <si>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</si>
  <si>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</si>
  <si>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</si>
  <si>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</si>
  <si>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</si>
  <si>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</si>
  <si>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</si>
  <si>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</si>
  <si>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</si>
  <si>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</si>
  <si>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</si>
  <si>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</si>
  <si>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</si>
  <si>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</si>
  <si>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</si>
  <si>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</si>
  <si>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</si>
  <si>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</si>
  <si>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</si>
  <si>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</si>
  <si>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</si>
  <si>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</si>
  <si>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</si>
  <si>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</si>
  <si>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</si>
  <si>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</si>
  <si>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</si>
  <si>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</si>
  <si>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</si>
  <si>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</si>
  <si>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</si>
  <si>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</si>
  <si>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</si>
  <si>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</si>
  <si>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</si>
  <si>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</si>
  <si>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</si>
  <si>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</si>
  <si>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</si>
  <si>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</si>
  <si>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</si>
  <si>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</si>
  <si>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</si>
  <si>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</si>
  <si>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</si>
  <si>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</si>
  <si>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</si>
  <si>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</si>
  <si>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</si>
  <si>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</si>
  <si>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</si>
  <si>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</si>
  <si>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</si>
  <si>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</si>
  <si>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</si>
  <si>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</si>
  <si>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</si>
  <si>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</si>
  <si>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</si>
  <si>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</si>
  <si>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</si>
  <si>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</si>
  <si>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</si>
  <si>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</si>
  <si>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</si>
  <si>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</si>
  <si>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</si>
  <si>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</si>
  <si>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</si>
  <si>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</si>
  <si>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</si>
  <si>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</si>
  <si>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</si>
  <si>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</si>
  <si>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</si>
  <si>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</si>
  <si>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</si>
  <si>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</si>
  <si>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</si>
  <si>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</si>
  <si>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</si>
  <si>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</si>
  <si>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</si>
  <si>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</si>
  <si>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</si>
  <si>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</si>
  <si>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</si>
  <si>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</si>
  <si>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</si>
  <si>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</si>
  <si>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</si>
  <si>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</si>
  <si>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</si>
  <si>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</si>
  <si>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</si>
  <si>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</si>
  <si>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</si>
  <si>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</si>
  <si>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</si>
  <si>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</si>
  <si>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</si>
  <si>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</si>
  <si>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</si>
  <si>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</si>
  <si>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</si>
  <si>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</si>
  <si>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</si>
  <si>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</si>
  <si>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</si>
  <si>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</si>
  <si>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</si>
  <si>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</si>
  <si>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</si>
  <si>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</si>
  <si>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</si>
  <si>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</si>
  <si>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</si>
  <si>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</si>
  <si>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</si>
  <si>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</si>
  <si>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</si>
  <si>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</si>
  <si>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</si>
  <si>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</si>
  <si>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</si>
  <si>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</si>
  <si>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</si>
  <si>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</si>
  <si>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</si>
  <si>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</si>
  <si>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</si>
  <si>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</si>
  <si>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</si>
  <si>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</si>
  <si>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</si>
  <si>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</si>
  <si>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</si>
  <si>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</si>
  <si>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</si>
  <si>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</si>
  <si>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</si>
  <si>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</si>
  <si>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</si>
  <si>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</si>
  <si>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</si>
  <si>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</si>
  <si>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</si>
  <si>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</si>
  <si>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</si>
  <si>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</si>
  <si>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</si>
  <si>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</si>
  <si>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</si>
  <si>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</si>
  <si>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</si>
  <si>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</si>
  <si>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</si>
  <si>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</si>
  <si>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</si>
  <si>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</si>
  <si>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</si>
  <si>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</si>
  <si>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</si>
  <si>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</si>
  <si>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</si>
  <si>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</si>
  <si>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</si>
  <si>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</si>
  <si>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</si>
  <si>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</si>
  <si>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</si>
  <si>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</si>
  <si>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</si>
  <si>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</si>
  <si>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</si>
  <si>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</si>
  <si>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</si>
  <si>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</si>
  <si>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</si>
  <si>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</si>
  <si>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</si>
  <si>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</si>
  <si>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</si>
  <si>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</si>
  <si>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</si>
  <si>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</si>
  <si>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</si>
  <si>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</si>
  <si>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</si>
  <si>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</si>
  <si>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</si>
  <si>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</si>
  <si>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</si>
  <si>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</si>
  <si>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</si>
  <si>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</si>
  <si>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</si>
  <si>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</si>
  <si>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</si>
  <si>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</si>
  <si>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</si>
  <si>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</si>
  <si>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</si>
  <si>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</si>
  <si>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</si>
  <si>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</si>
  <si>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</si>
  <si>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</si>
  <si>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</si>
  <si>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</si>
  <si>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</si>
  <si>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</si>
  <si>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</si>
  <si>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</si>
  <si>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</si>
  <si>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</si>
  <si>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</si>
  <si>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</si>
  <si>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</si>
  <si>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</si>
  <si>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</si>
  <si>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</si>
  <si>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</si>
  <si>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</si>
  <si>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</si>
  <si>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</si>
  <si>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</si>
  <si>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</si>
  <si>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</si>
  <si>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</si>
  <si>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</si>
  <si>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</si>
  <si>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</si>
  <si>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</si>
  <si>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</si>
  <si>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</si>
  <si>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</si>
  <si>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</si>
  <si>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</si>
  <si>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</si>
  <si>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</si>
  <si>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</si>
  <si>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</si>
  <si>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</si>
  <si>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</si>
  <si>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</si>
  <si>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</si>
  <si>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</si>
  <si>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</si>
  <si>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</si>
  <si>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</si>
  <si>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</si>
  <si>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</si>
  <si>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</si>
  <si>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</si>
  <si>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</si>
  <si>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</si>
  <si>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</si>
  <si>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</si>
  <si>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</si>
  <si>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</si>
  <si>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</si>
  <si>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</si>
  <si>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</si>
  <si>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</si>
  <si>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</si>
  <si>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</si>
  <si>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</si>
  <si>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</si>
  <si>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</si>
  <si>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</si>
  <si>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</si>
  <si>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</si>
  <si>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</si>
  <si>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</si>
  <si>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</si>
  <si>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</si>
  <si>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</si>
  <si>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</si>
  <si>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</si>
  <si>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</si>
  <si>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</si>
  <si>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</si>
  <si>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</si>
  <si>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</si>
  <si>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</si>
  <si>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</si>
  <si>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</si>
  <si>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</si>
  <si>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</si>
  <si>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</si>
  <si>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</si>
  <si>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</si>
  <si>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</si>
  <si>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</si>
  <si>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</si>
  <si>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</si>
  <si>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</si>
  <si>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</si>
  <si>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</si>
  <si>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</si>
  <si>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</si>
  <si>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</si>
  <si>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</si>
  <si>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</si>
  <si>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</si>
  <si>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</si>
  <si>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</si>
  <si>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</si>
  <si>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</si>
  <si>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</si>
  <si>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</si>
  <si>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</si>
  <si>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</si>
  <si>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</si>
  <si>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</si>
  <si>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</si>
  <si>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</si>
  <si>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</si>
  <si>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</si>
  <si>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</si>
  <si>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</si>
  <si>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</si>
  <si>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</si>
  <si>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</si>
  <si>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</si>
  <si>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</si>
  <si>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</si>
  <si>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</si>
  <si>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</si>
  <si>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</si>
  <si>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</si>
  <si>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</si>
  <si>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</si>
  <si>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</si>
  <si>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</si>
  <si>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</si>
  <si>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</si>
  <si>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</si>
  <si>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</si>
  <si>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</si>
  <si>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</si>
  <si>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</si>
  <si>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</si>
  <si>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</si>
  <si>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</si>
  <si>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</si>
  <si>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</si>
  <si>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</si>
  <si>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</si>
  <si>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</si>
  <si>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</si>
  <si>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</si>
  <si>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</si>
  <si>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</si>
  <si>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</si>
  <si>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</si>
  <si>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</si>
  <si>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</si>
  <si>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</si>
  <si>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</si>
  <si>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</si>
  <si>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</si>
  <si>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</si>
  <si>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</si>
  <si>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</si>
  <si>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</si>
  <si>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</si>
  <si>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</si>
  <si>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</si>
  <si>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</si>
  <si>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</si>
  <si>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</si>
  <si>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</si>
  <si>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</si>
  <si>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</si>
  <si>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</si>
  <si>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</si>
  <si>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</si>
  <si>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</si>
  <si>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</si>
  <si>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</si>
  <si>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</si>
  <si>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</si>
  <si>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</si>
  <si>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</si>
  <si>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</si>
  <si>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</si>
  <si>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</si>
  <si>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</si>
  <si>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</si>
  <si>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</si>
  <si>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</si>
  <si>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</si>
  <si>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</si>
  <si>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</si>
  <si>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</si>
  <si>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</si>
  <si>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</si>
  <si>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</si>
  <si>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</si>
  <si>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</si>
  <si>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</si>
  <si>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</si>
  <si>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</si>
  <si>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</si>
  <si>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</si>
  <si>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</si>
  <si>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</si>
  <si>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</si>
  <si>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</si>
  <si>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</si>
  <si>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</si>
  <si>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</si>
  <si>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</si>
  <si>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</si>
  <si>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</si>
  <si>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</si>
  <si>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</si>
  <si>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</si>
  <si>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</si>
  <si>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</si>
  <si>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</si>
  <si>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</si>
  <si>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</si>
  <si>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</si>
  <si>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</si>
  <si>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</si>
  <si>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</si>
  <si>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</si>
  <si>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</si>
  <si>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</si>
  <si>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</si>
  <si>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</si>
  <si>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</si>
  <si>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</si>
  <si>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</si>
  <si>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</si>
  <si>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</si>
  <si>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</si>
  <si>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</si>
  <si>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</si>
  <si>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</si>
  <si>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</si>
  <si>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</si>
  <si>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</si>
  <si>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</si>
  <si>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</si>
  <si>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</si>
  <si>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</si>
  <si>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</si>
  <si>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</si>
  <si>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</si>
  <si>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</si>
  <si>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</si>
  <si>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</si>
  <si>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</si>
  <si>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</si>
  <si>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</si>
  <si>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</si>
  <si>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</si>
  <si>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</si>
  <si>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</si>
  <si>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</si>
  <si>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</si>
  <si>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</si>
  <si>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</si>
  <si>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</si>
  <si>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</si>
  <si>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</si>
  <si>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</si>
  <si>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</si>
  <si>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</si>
  <si>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</si>
  <si>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</si>
  <si>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</si>
  <si>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</si>
  <si>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</si>
  <si>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</si>
  <si>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</si>
  <si>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</si>
  <si>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</si>
  <si>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</si>
  <si>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</si>
  <si>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</si>
  <si>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</si>
  <si>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</si>
  <si>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</si>
  <si>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</si>
  <si>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</si>
  <si>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</si>
  <si>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</si>
  <si>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</si>
  <si>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</si>
  <si>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</si>
  <si>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</si>
  <si>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</si>
  <si>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</si>
  <si>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</si>
  <si>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</si>
  <si>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</si>
  <si>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</si>
  <si>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</si>
  <si>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</si>
  <si>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</si>
  <si>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</si>
  <si>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</si>
  <si>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</si>
  <si>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</si>
  <si>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</si>
  <si>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</si>
  <si>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</si>
  <si>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</si>
  <si>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</si>
  <si>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</si>
  <si>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</si>
  <si>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</si>
  <si>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</si>
  <si>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</si>
  <si>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</si>
  <si>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</si>
  <si>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</si>
  <si>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</si>
  <si>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</si>
  <si>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</si>
  <si>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</si>
  <si>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</si>
  <si>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</si>
  <si>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</si>
  <si>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</si>
  <si>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</si>
  <si>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</si>
  <si>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</si>
  <si>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</si>
  <si>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</si>
  <si>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</si>
  <si>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</si>
  <si>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</si>
  <si>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</si>
  <si>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</si>
  <si>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</si>
  <si>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</si>
  <si>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</si>
  <si>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</si>
  <si>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</si>
  <si>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</si>
  <si>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</si>
  <si>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</si>
  <si>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</si>
  <si>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</si>
  <si>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</si>
  <si>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</si>
  <si>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</si>
  <si>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</si>
  <si>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</si>
  <si>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</si>
  <si>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</si>
  <si>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</si>
  <si>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</si>
  <si>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</si>
  <si>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</si>
  <si>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</si>
  <si>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</si>
  <si>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</si>
  <si>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</si>
  <si>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</si>
  <si>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</si>
  <si>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</si>
  <si>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</si>
  <si>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</si>
  <si>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</si>
  <si>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</si>
  <si>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</si>
  <si>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</si>
  <si>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</si>
  <si>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</si>
  <si>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</si>
  <si>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</si>
  <si>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</si>
  <si>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</si>
  <si>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</si>
  <si>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</si>
  <si>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</si>
  <si>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</si>
  <si>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</si>
  <si>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</si>
  <si>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</si>
  <si>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</si>
  <si>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</si>
  <si>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</si>
  <si>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</si>
  <si>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</si>
  <si>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</si>
  <si>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</si>
  <si>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</si>
  <si>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</si>
  <si>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</si>
  <si>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</si>
  <si>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</si>
  <si>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</si>
  <si>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</si>
  <si>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</si>
  <si>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</si>
  <si>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</si>
  <si>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</si>
  <si>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</si>
  <si>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</si>
  <si>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</si>
  <si>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</si>
  <si>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</si>
  <si>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</si>
  <si>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</si>
  <si>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</si>
  <si>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</si>
  <si>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</si>
  <si>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</si>
  <si>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</si>
  <si>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</si>
  <si>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</si>
  <si>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</si>
  <si>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</si>
  <si>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</si>
  <si>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</si>
  <si>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</si>
  <si>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</si>
  <si>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</si>
  <si>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</si>
  <si>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</si>
  <si>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</si>
  <si>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</si>
  <si>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</si>
  <si>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</si>
  <si>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</si>
  <si>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</si>
  <si>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</si>
  <si>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</si>
  <si>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</si>
  <si>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</si>
  <si>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</si>
  <si>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</si>
  <si>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</si>
  <si>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</si>
  <si>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</si>
  <si>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</si>
  <si>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</si>
  <si>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</si>
  <si>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</si>
  <si>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</si>
  <si>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</si>
  <si>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</si>
  <si>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</si>
  <si>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</si>
  <si>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</si>
  <si>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</si>
  <si>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</si>
  <si>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</si>
  <si>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</si>
  <si>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</si>
  <si>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</si>
  <si>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</si>
  <si>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</si>
  <si>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</si>
  <si>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</si>
  <si>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</si>
  <si>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</si>
  <si>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</si>
  <si>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</si>
  <si>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</si>
  <si>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</si>
  <si>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</si>
  <si>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</si>
  <si>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</si>
  <si>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</si>
  <si>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</si>
  <si>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</si>
  <si>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</si>
  <si>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</si>
  <si>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</si>
  <si>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</si>
  <si>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</si>
  <si>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</si>
  <si>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</si>
  <si>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</si>
  <si>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</si>
  <si>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</si>
  <si>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</si>
  <si>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</si>
  <si>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</si>
  <si>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</si>
  <si>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</si>
  <si>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</si>
  <si>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</si>
  <si>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</si>
  <si>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</si>
  <si>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</si>
  <si>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</si>
  <si>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</si>
  <si>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</si>
  <si>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</si>
  <si>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</si>
  <si>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</si>
  <si>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</si>
  <si>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</si>
  <si>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</si>
  <si>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</si>
  <si>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</si>
  <si>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</si>
  <si>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</si>
  <si>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</si>
  <si>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</si>
  <si>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</si>
  <si>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</si>
  <si>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</si>
  <si>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</si>
  <si>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</si>
  <si>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</si>
  <si>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</si>
  <si>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</si>
  <si>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</si>
  <si>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</si>
  <si>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</si>
  <si>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</si>
  <si>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</si>
  <si>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</si>
  <si>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</si>
  <si>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</si>
  <si>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</si>
  <si>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</si>
  <si>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</si>
  <si>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</si>
  <si>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</si>
  <si>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</si>
  <si>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</si>
  <si>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</si>
  <si>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</si>
  <si>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</si>
  <si>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</si>
  <si>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</si>
  <si>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</si>
  <si>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</si>
  <si>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</si>
  <si>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</si>
  <si>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</si>
  <si>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</si>
  <si>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</si>
  <si>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</si>
  <si>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</si>
  <si>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</si>
  <si>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</si>
  <si>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</si>
  <si>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</si>
  <si>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</si>
  <si>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</si>
  <si>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</si>
  <si>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</si>
  <si>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</si>
  <si>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</si>
  <si>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</si>
  <si>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</si>
  <si>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</si>
  <si>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</si>
  <si>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</si>
  <si>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</si>
  <si>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</si>
  <si>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</si>
  <si>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</si>
  <si>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</si>
  <si>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</si>
  <si>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</si>
  <si>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</si>
  <si>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</si>
  <si>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</si>
  <si>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</si>
  <si>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</si>
  <si>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</si>
  <si>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</si>
  <si>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</si>
  <si>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</si>
  <si>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</si>
  <si>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</si>
  <si>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</si>
  <si>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</si>
  <si>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</si>
  <si>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</si>
  <si>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</si>
  <si>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</si>
  <si>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</si>
  <si>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</si>
  <si>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</si>
  <si>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</si>
  <si>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</si>
  <si>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</si>
  <si>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</si>
  <si>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</si>
  <si>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</si>
  <si>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</si>
  <si>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</si>
  <si>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</si>
  <si>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</si>
  <si>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</si>
  <si>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</si>
  <si>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</si>
  <si>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</si>
  <si>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</si>
  <si>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</si>
  <si>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</si>
  <si>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</si>
  <si>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</si>
  <si>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</si>
  <si>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</si>
  <si>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</si>
  <si>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</si>
  <si>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</si>
  <si>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</si>
  <si>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</si>
  <si>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</si>
  <si>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</si>
  <si>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</si>
  <si>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</si>
  <si>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</si>
  <si>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</si>
  <si>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</si>
  <si>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</si>
  <si>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</si>
  <si>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</si>
  <si>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</si>
  <si>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</si>
  <si>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</si>
  <si>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</si>
  <si>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</si>
  <si>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</si>
  <si>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</si>
  <si>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</si>
  <si>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</si>
  <si>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</si>
  <si>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</si>
  <si>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</si>
  <si>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</si>
  <si>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</si>
  <si>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</si>
  <si>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</si>
  <si>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</si>
  <si>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</si>
  <si>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</si>
  <si>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</si>
  <si>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</si>
  <si>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</si>
  <si>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</si>
  <si>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</si>
  <si>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</si>
  <si>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</si>
  <si>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</si>
  <si>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</si>
  <si>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</si>
  <si>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</si>
  <si>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</si>
  <si>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</si>
  <si>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</si>
  <si>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</si>
  <si>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</si>
  <si>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</si>
  <si>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</si>
  <si>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</si>
  <si>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</si>
  <si>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</si>
  <si>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</si>
  <si>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</si>
  <si>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</si>
  <si>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</si>
  <si>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</si>
  <si>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</si>
  <si>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</si>
  <si>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</si>
  <si>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</si>
  <si>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</si>
  <si>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</si>
  <si>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</si>
  <si>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</si>
  <si>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</si>
  <si>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</si>
  <si>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</si>
  <si>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</si>
  <si>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</si>
  <si>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</si>
  <si>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</si>
  <si>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</si>
  <si>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</si>
  <si>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</si>
  <si>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</si>
  <si>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</si>
  <si>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</si>
  <si>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</si>
  <si>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</si>
  <si>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</si>
  <si>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</si>
  <si>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</si>
  <si>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</si>
  <si>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</si>
  <si>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</si>
  <si>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</si>
  <si>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</si>
  <si>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</si>
  <si>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</si>
  <si>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</si>
  <si>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</si>
  <si>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</si>
  <si>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</si>
  <si>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</si>
  <si>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</si>
  <si>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</si>
  <si>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</si>
  <si>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</si>
  <si>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</si>
  <si>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</si>
  <si>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</si>
  <si>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</si>
  <si>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</si>
  <si>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</si>
  <si>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</si>
  <si>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</si>
  <si>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</si>
  <si>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</si>
  <si>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</si>
  <si>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</si>
  <si>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</si>
  <si>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</si>
  <si>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</si>
  <si>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</si>
  <si>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</si>
  <si>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</si>
  <si>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</si>
  <si>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</si>
  <si>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</si>
  <si>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</si>
  <si>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</si>
  <si>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</si>
  <si>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</si>
  <si>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</si>
  <si>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</si>
  <si>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</si>
  <si>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</si>
  <si>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</si>
  <si>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</si>
  <si>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</si>
  <si>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</si>
  <si>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</si>
  <si>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</si>
  <si>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</si>
  <si>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</si>
  <si>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</si>
  <si>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</si>
  <si>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</si>
  <si>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</si>
  <si>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</si>
  <si>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</si>
  <si>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</si>
  <si>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</si>
  <si>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</si>
  <si>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</si>
  <si>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</si>
  <si>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</si>
  <si>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</si>
  <si>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</si>
  <si>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</si>
  <si>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</si>
  <si>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</si>
  <si>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</si>
  <si>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</si>
  <si>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</si>
  <si>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</si>
  <si>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</si>
  <si>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</si>
  <si>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</si>
  <si>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</si>
  <si>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</si>
  <si>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</si>
  <si>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</si>
  <si>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</si>
  <si>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</si>
  <si>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</si>
  <si>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</si>
  <si>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</si>
  <si>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</si>
  <si>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</si>
  <si>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</si>
  <si>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</si>
  <si>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</si>
  <si>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</si>
  <si>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</si>
  <si>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</si>
  <si>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</si>
  <si>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</si>
  <si>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</si>
  <si>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</si>
  <si>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</si>
  <si>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</si>
  <si>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</si>
  <si>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</si>
  <si>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</si>
  <si>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</si>
  <si>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</si>
  <si>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</si>
  <si>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</si>
  <si>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</si>
  <si>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</si>
  <si>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</si>
  <si>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</si>
  <si>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</si>
  <si>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</si>
  <si>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</si>
  <si>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</si>
  <si>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</si>
  <si>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</si>
  <si>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</si>
  <si>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</si>
  <si>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</si>
  <si>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</si>
  <si>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</si>
  <si>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</si>
  <si>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</si>
  <si>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</si>
  <si>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</si>
  <si>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</si>
  <si>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</si>
  <si>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</si>
  <si>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</si>
  <si>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</si>
  <si>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</si>
  <si>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</si>
  <si>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</si>
  <si>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</si>
  <si>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</si>
  <si>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</si>
  <si>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</si>
  <si>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</si>
  <si>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</si>
  <si>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</si>
  <si>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</si>
  <si>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</si>
  <si>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</si>
  <si>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</si>
  <si>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</si>
  <si>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</si>
  <si>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</si>
  <si>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</si>
  <si>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</si>
  <si>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</si>
  <si>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</si>
  <si>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</si>
  <si>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</si>
  <si>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</si>
  <si>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</si>
  <si>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</si>
  <si>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</si>
  <si>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</si>
  <si>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</si>
  <si>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</si>
  <si>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</si>
  <si>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</si>
  <si>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</si>
  <si>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</si>
  <si>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</si>
  <si>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</si>
  <si>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</si>
  <si>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</si>
  <si>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</si>
  <si>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</si>
  <si>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</si>
  <si>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</si>
  <si>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</si>
  <si>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</si>
  <si>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</si>
  <si>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</si>
  <si>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</si>
  <si>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</si>
  <si>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</si>
  <si>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</si>
  <si>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</si>
  <si>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</si>
  <si>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</si>
  <si>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</si>
  <si>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</si>
  <si>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</si>
  <si>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</si>
  <si>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</si>
  <si>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</si>
  <si>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</si>
  <si>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</si>
  <si>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</si>
  <si>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</si>
  <si>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</si>
  <si>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</si>
  <si>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</si>
  <si>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</si>
  <si>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</si>
  <si>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</si>
  <si>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</si>
  <si>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</si>
  <si>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</si>
  <si>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</si>
  <si>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</si>
  <si>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</si>
  <si>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</si>
  <si>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</si>
  <si>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</si>
  <si>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</si>
  <si>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</si>
  <si>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</si>
  <si>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</si>
  <si>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</si>
  <si>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</si>
  <si>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</si>
  <si>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</si>
  <si>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</si>
  <si>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</si>
  <si>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</si>
  <si>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</si>
  <si>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</si>
  <si>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</si>
  <si>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</si>
  <si>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</si>
  <si>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</si>
  <si>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</si>
  <si>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</si>
  <si>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</si>
  <si>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</si>
  <si>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</si>
  <si>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</si>
  <si>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</si>
  <si>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</si>
  <si>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</si>
  <si>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</si>
  <si>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</si>
  <si>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</si>
  <si>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</si>
  <si>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</si>
  <si>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</si>
  <si>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</si>
  <si>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</si>
  <si>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</si>
  <si>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</si>
  <si>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</si>
  <si>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</si>
  <si>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</si>
  <si>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</si>
  <si>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</si>
  <si>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</si>
  <si>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</si>
  <si>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</si>
  <si>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</si>
  <si>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</si>
  <si>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</si>
  <si>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</si>
  <si>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</si>
  <si>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</si>
  <si>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</si>
  <si>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</si>
  <si>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</si>
  <si>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</si>
  <si>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</si>
  <si>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</si>
  <si>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</si>
  <si>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</si>
  <si>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</si>
  <si>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</si>
  <si>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</si>
  <si>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</si>
  <si>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</si>
  <si>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</si>
  <si>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</si>
  <si>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</si>
  <si>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</si>
  <si>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</si>
  <si>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</si>
  <si>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</si>
  <si>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</si>
  <si>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</si>
  <si>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</si>
  <si>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</si>
  <si>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</si>
  <si>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</si>
  <si>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</si>
  <si>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</si>
  <si>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</si>
  <si>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</si>
  <si>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</si>
  <si>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</si>
  <si>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</si>
  <si>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</si>
  <si>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</si>
  <si>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</si>
  <si>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</si>
  <si>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</si>
  <si>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</si>
  <si>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</si>
  <si>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</si>
  <si>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</si>
  <si>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</si>
  <si>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</si>
  <si>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</si>
  <si>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</si>
  <si>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</si>
  <si>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</si>
  <si>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</si>
  <si>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</si>
  <si>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</si>
  <si>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</si>
  <si>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</si>
  <si>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</si>
  <si>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</si>
  <si>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</si>
  <si>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</si>
  <si>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</si>
  <si>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</si>
  <si>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</si>
  <si>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</si>
  <si>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</si>
  <si>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</si>
  <si>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</si>
  <si>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</si>
  <si>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</si>
  <si>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</si>
  <si>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</si>
  <si>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</si>
  <si>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</si>
  <si>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</si>
  <si>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</si>
  <si>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</si>
  <si>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</si>
  <si>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</si>
  <si>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</si>
  <si>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</si>
  <si>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</si>
  <si>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</si>
  <si>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t>FY 2024 Tier Funding</t>
  </si>
  <si>
    <t>Funding Type (Select)</t>
  </si>
  <si>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</si>
  <si>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</si>
  <si>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</si>
  <si>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</si>
  <si>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</si>
  <si>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</si>
  <si>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</si>
  <si>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</si>
  <si>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</si>
  <si>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</si>
  <si>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</si>
  <si>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</si>
  <si>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</si>
  <si>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</si>
  <si>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</si>
  <si>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Enter optional context for per student investment decisions.</t>
  </si>
  <si>
    <t>Low-Income Students</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</si>
  <si>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</si>
  <si>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</si>
  <si>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</si>
  <si>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</si>
  <si>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</si>
  <si>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</si>
  <si>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</si>
  <si>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</si>
  <si>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</si>
  <si>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</si>
  <si>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A numeric value must be entered, which may be "0" if the organizational unit received no funding for the specified student group. A type must be selected in cell H101.</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</si>
  <si>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</si>
  <si>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</si>
  <si>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</si>
  <si>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</si>
  <si>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</si>
  <si>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</si>
  <si>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</si>
  <si>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</si>
  <si>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</si>
  <si>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</si>
  <si>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</si>
  <si>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</si>
  <si>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</si>
  <si>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</si>
  <si>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</si>
  <si>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</si>
  <si>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</si>
  <si>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</si>
  <si>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</si>
  <si>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</si>
  <si>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</si>
  <si>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</si>
  <si>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</si>
  <si>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</si>
  <si>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</si>
  <si>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</si>
  <si>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</si>
  <si>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</si>
  <si>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</si>
  <si>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</si>
  <si>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</si>
  <si>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</si>
  <si>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</si>
  <si>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</si>
  <si>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</si>
  <si>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</si>
  <si>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</si>
  <si>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</si>
  <si>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</si>
  <si>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</si>
  <si>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</si>
  <si>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</si>
  <si>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</si>
  <si>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</si>
  <si>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</si>
  <si>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</si>
  <si>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</si>
  <si>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</si>
  <si>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</si>
  <si>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</si>
  <si>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</si>
  <si>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</si>
  <si>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</si>
  <si>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</si>
  <si>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</si>
  <si>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</si>
  <si>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</si>
  <si>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</si>
  <si>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</si>
  <si>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</si>
  <si>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</si>
  <si>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</si>
  <si>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</si>
  <si>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</si>
  <si>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</si>
  <si>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</si>
  <si>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</si>
  <si>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</si>
  <si>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</si>
  <si>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</si>
  <si>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</si>
  <si>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</si>
  <si>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</si>
  <si>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</si>
  <si>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</si>
  <si>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</si>
  <si>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</si>
  <si>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</si>
  <si>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</si>
  <si>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</si>
  <si>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</si>
  <si>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</si>
  <si>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</si>
  <si>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</si>
  <si>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</si>
  <si>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</si>
  <si>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</si>
  <si>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</si>
  <si>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</si>
  <si>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</si>
  <si>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</si>
  <si>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</si>
  <si>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</si>
  <si>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</si>
  <si>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</si>
  <si>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</si>
  <si>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</si>
  <si>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</si>
  <si>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</si>
  <si>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</si>
  <si>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</si>
  <si>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</si>
  <si>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</si>
  <si>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</si>
  <si>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</si>
  <si>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</si>
  <si>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</si>
  <si>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</si>
  <si>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</si>
  <si>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</si>
  <si>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</si>
  <si>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</si>
  <si>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</si>
  <si>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</si>
  <si>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</si>
  <si>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</si>
  <si>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</si>
  <si>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</si>
  <si>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</si>
  <si>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</si>
  <si>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</si>
  <si>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</si>
  <si>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</si>
  <si>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</si>
  <si>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</si>
  <si>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</si>
  <si>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</si>
  <si>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</si>
  <si>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</si>
  <si>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</si>
  <si>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</si>
  <si>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</si>
  <si>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</si>
  <si>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</si>
  <si>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</si>
  <si>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</si>
  <si>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</si>
  <si>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</si>
  <si>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</si>
  <si>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</si>
  <si>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</si>
  <si>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</si>
  <si>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</si>
  <si>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</si>
  <si>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</si>
  <si>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</si>
  <si>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</si>
  <si>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</si>
  <si>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</si>
  <si>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</si>
  <si>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</si>
  <si>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</si>
  <si>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</si>
  <si>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</si>
  <si>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</si>
  <si>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</si>
  <si>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</si>
  <si>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</si>
  <si>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</si>
  <si>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</si>
  <si>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</si>
  <si>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</si>
  <si>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</si>
  <si>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</si>
  <si>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</si>
  <si>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</si>
  <si>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</si>
  <si>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</si>
  <si>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</si>
  <si>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</si>
  <si>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</si>
  <si>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</si>
  <si>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</si>
  <si>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</si>
  <si>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</si>
  <si>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</si>
  <si>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</si>
  <si>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</si>
  <si>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</si>
  <si>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</si>
  <si>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</si>
  <si>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</si>
  <si>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</si>
  <si>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</si>
  <si>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</si>
  <si>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</si>
  <si>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</si>
  <si>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</si>
  <si>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</si>
  <si>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</si>
  <si>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</si>
  <si>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</si>
  <si>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</si>
  <si>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</si>
  <si>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</si>
  <si>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</si>
  <si>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</si>
  <si>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</si>
  <si>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</si>
  <si>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</si>
  <si>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</si>
  <si>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</si>
  <si>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</si>
  <si>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</si>
  <si>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</si>
  <si>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</si>
  <si>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</si>
  <si>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</si>
  <si>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</si>
  <si>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</si>
  <si>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</si>
  <si>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If there is an amount in column C or column G, please describe the type of revenue or expenditure in column D or column H.</t>
  </si>
  <si>
    <t>Is this an amended budget?</t>
  </si>
  <si>
    <t>Tier Funding</t>
  </si>
  <si>
    <t>Low-Income</t>
  </si>
  <si>
    <t>SpEd</t>
  </si>
  <si>
    <t>Type</t>
  </si>
  <si>
    <t>For ISBE Use Only</t>
  </si>
  <si>
    <t>whichever comes first. Budgets are submitted through IWAS:</t>
  </si>
  <si>
    <t>https://apps.isbe.net/iwas/asp/login.asp?js=true</t>
  </si>
  <si>
    <t>A numeric value must be entered. A type must be selected in cell H100.</t>
  </si>
  <si>
    <t>A numeric value must be entered. A type must be selected in cell H102.</t>
  </si>
  <si>
    <t>Difference (AZ-BD)</t>
  </si>
  <si>
    <t>Totals from FY24 Tier Funding and Student Allocations File</t>
  </si>
  <si>
    <t>LaSalle/Marshall/Putnam ROE</t>
  </si>
  <si>
    <t>SOUTH COOK ISC 4 ALOP</t>
  </si>
  <si>
    <t xml:space="preserve">ALT SCH-ADAMS/PIKE ROE  </t>
  </si>
  <si>
    <t>Calculated Final Adequacy Target</t>
  </si>
  <si>
    <t>Total Core Investment Cost</t>
  </si>
  <si>
    <t>Total Gross FY 24 State Contribution</t>
  </si>
  <si>
    <t xml:space="preserve"> Calculated New FY 24 Funding
(Tier Funding)</t>
  </si>
  <si>
    <t>Evidence-Based Funding: Fiscal Year 2025 Spending Plan</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</si>
  <si>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</si>
  <si>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Evidence-Based Funding  Organizational Unit Results
(FY 2024)</t>
  </si>
  <si>
    <r>
      <t xml:space="preserve">Within FY 2024 Gross State Contribution, Resources Attributable to 
</t>
    </r>
    <r>
      <rPr>
        <b/>
        <i/>
        <sz val="11"/>
        <color theme="1"/>
        <rFont val="Calibri"/>
        <family val="2"/>
        <scheme val="minor"/>
      </rPr>
      <t>Specific Populations</t>
    </r>
  </si>
  <si>
    <t>FY24 Base Funding Minimum</t>
  </si>
  <si>
    <t>FY 2025 Tier Funding</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</si>
  <si>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</si>
  <si>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t xml:space="preserve">Amount in FY 2024 Adjusted Adequacy Target </t>
  </si>
  <si>
    <t>Budgeted FY 2025 Investments with New Tier Funding</t>
  </si>
  <si>
    <t>Budgeted FY 2025 Expenditures 
(All Resources)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</si>
  <si>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</si>
  <si>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t>FY 2025 Student Population Allocations*: Enter the dollar amount of resources attributable to Specific Populations within the FY25 Gross State Contribution. Enter "0" if no funds are allocated for a student group. Select whether amounts are estimated or actual.</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</si>
  <si>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</si>
  <si>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</si>
  <si>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</si>
  <si>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3). "I hereby affirm that the school district's BPAC will review this EBF Spending Plan by or before October 31, 2024."</t>
  </si>
  <si>
    <t xml:space="preserve">4). Enter the anticipated date on which the BPAC review will take place and the name of the BPAC chair for SY 2024-25. </t>
  </si>
  <si>
    <t>OAK GROVE SCHOOL DIST 68 BARTONVILLE</t>
  </si>
  <si>
    <t>OAK GROVE SCHOOL DIST 68 GREEN OAKS</t>
  </si>
  <si>
    <t xml:space="preserve">FY 2025 Tier Funding Allocation*: Enter the dollar amount of Tier Funding (e.g., NEW MONEY only) allocated to the Organizational Unit for FY 2025. Select whether the amount is estimated or actual funding. </t>
  </si>
  <si>
    <t>E142</t>
  </si>
  <si>
    <t>EstExp 4400, Fund 20, 300 Purchased Services</t>
  </si>
  <si>
    <t>26</t>
  </si>
  <si>
    <t>22</t>
  </si>
  <si>
    <t>Scott</t>
  </si>
  <si>
    <t>24</t>
  </si>
  <si>
    <t>04</t>
  </si>
  <si>
    <t>25</t>
  </si>
  <si>
    <t>16</t>
  </si>
  <si>
    <t>02</t>
  </si>
  <si>
    <t>17</t>
  </si>
  <si>
    <t>Glenbrook HSD 225</t>
  </si>
  <si>
    <t>Moultrie</t>
  </si>
  <si>
    <t>Lawrence</t>
  </si>
  <si>
    <t>Richland</t>
  </si>
  <si>
    <t>27</t>
  </si>
  <si>
    <t>03</t>
  </si>
  <si>
    <t>Chicago Public Schools District 299</t>
  </si>
  <si>
    <t>Hardin</t>
  </si>
  <si>
    <t>15</t>
  </si>
  <si>
    <t>Stark</t>
  </si>
  <si>
    <t>32046024027</t>
  </si>
  <si>
    <t>St. Anne Unit District 24</t>
  </si>
  <si>
    <t>05</t>
  </si>
  <si>
    <t>19</t>
  </si>
  <si>
    <t>Community Unit School District No 196</t>
  </si>
  <si>
    <t>61</t>
  </si>
  <si>
    <t>60</t>
  </si>
  <si>
    <t>63</t>
  </si>
  <si>
    <t>19000000063</t>
  </si>
  <si>
    <t>Philip J Rock Center and School</t>
  </si>
  <si>
    <t>TrueNorth Educl Cooprtv 804</t>
  </si>
  <si>
    <t>41</t>
  </si>
  <si>
    <t>46</t>
  </si>
  <si>
    <t>45</t>
  </si>
  <si>
    <t>03068012040</t>
  </si>
  <si>
    <t>40</t>
  </si>
  <si>
    <t>South Central IL Reg Workforce Trng and Innovation Ctr</t>
  </si>
  <si>
    <t>Mt Vernon Area Career Center</t>
  </si>
  <si>
    <t>47</t>
  </si>
  <si>
    <t>ST. ANNE UNIT DISTRICT 24</t>
  </si>
  <si>
    <t>*Note: Tier Funding allocations are published annually at https://www.isbe.net/Pages/ebfdistribution.aspx . Amounts are available in early August. Districts must use actual funding amounts if they are available before submitting the budget to ISBE.</t>
  </si>
  <si>
    <t>*Note: Allocations for each of the three student groups are published annually at isbe.net/ebfdist under "Reports." Amounts are typically available by September 1. Districts must use actual funding amounts if they are available before submitting the budget to ISBE.</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</si>
  <si>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</si>
  <si>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that St. Anne 24 is added to the list of Org Units. EBF values are calculated as (in general) the sum of prior year distributions to the consolidated districts (256 and 302). Values are removed from the consolidated districts.</t>
  </si>
  <si>
    <t>Bismarck Henning Rossville Alvin Cooperative High School</t>
  </si>
  <si>
    <t>5/24</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</si>
  <si>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</si>
  <si>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GLENBROOK HSD 225</t>
  </si>
  <si>
    <t>x</t>
  </si>
  <si>
    <t>Registration fees</t>
  </si>
  <si>
    <t>Crssing Guards, police services, and SRO contracts</t>
  </si>
  <si>
    <t>Local revenue, E-Rate funding</t>
  </si>
  <si>
    <t>Total debt service - bonds Principal and Interest</t>
  </si>
  <si>
    <t>Bonds fees</t>
  </si>
  <si>
    <t>The District's Senior Leadership Team determines the allocation of EBF dollars as well as program area leaders.</t>
  </si>
  <si>
    <t>Pupil support staff (eg. Phychologists, social workers, speech pathologists, etc)</t>
  </si>
  <si>
    <t>26th</t>
  </si>
  <si>
    <t>September</t>
  </si>
  <si>
    <t>Mireya Sanchez</t>
  </si>
  <si>
    <t xml:space="preserve"> The CCSD93 strategic goals for FY2024-25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promote inclusiveness and appreciation of diverse prospectives. these objectives will be measured in survey results and academic outcomes.</t>
  </si>
  <si>
    <t>Scott Stone</t>
  </si>
  <si>
    <t>Dr. Kristin Davia</t>
  </si>
  <si>
    <t>Jessica Zolmierski</t>
  </si>
  <si>
    <t>Joshua Payton</t>
  </si>
  <si>
    <t>Marideth Groves</t>
  </si>
  <si>
    <t>Allison Williams</t>
  </si>
  <si>
    <t>Jay Bastian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</si>
</sst>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
      <vertAlign val="superscript"/>
      <sz val="10"/>
      <color rgb="FF000000"/>
      <name val="Tahoma"/>
      <family val="2"/>
    </font>
    <font>
      <sz val="8"/>
      <color rgb="FF000000"/>
      <name val="Tahoma"/>
      <family val="2"/>
    </font>
    <font>
      <vertAlign val="superscript"/>
      <sz val="10"/>
      <color rgb="FF000000"/>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0" fontId="16" fillId="0" borderId="0" applyNumberFormat="0" applyFill="0" applyBorder="0" applyAlignment="0" applyProtection="0">
      <alignment vertical="top"/>
      <protection locked="0"/>
    </xf>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4" fontId="12" fillId="0" borderId="0" applyFont="0" applyFill="0" applyBorder="0" applyAlignment="0" applyProtection="0"/>
    <xf numFmtId="0" fontId="11" fillId="0" borderId="0"/>
    <xf numFmtId="0" fontId="11" fillId="0" borderId="0"/>
    <xf numFmtId="0" fontId="70" fillId="0" borderId="0" applyNumberFormat="0" applyFill="0" applyBorder="0" applyAlignment="0" applyProtection="0">
      <alignment vertical="top"/>
      <protection locked="0"/>
    </xf>
    <xf numFmtId="0" fontId="10" fillId="0" borderId="0"/>
    <xf numFmtId="0" fontId="12" fillId="0" borderId="0"/>
    <xf numFmtId="44" fontId="93"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78">
    <xf numFmtId="0" fontId="0" fillId="0" borderId="0" xfId="0"/>
    <xf numFmtId="0" fontId="24" fillId="0" borderId="0" xfId="0" applyFont="1"/>
    <xf numFmtId="0" fontId="12" fillId="0" borderId="0" xfId="0" applyFont="1"/>
    <xf numFmtId="0" fontId="15" fillId="0" borderId="0" xfId="0" applyFont="1"/>
    <xf numFmtId="0" fontId="25" fillId="0" borderId="0" xfId="0" applyFont="1"/>
    <xf numFmtId="0" fontId="25" fillId="0" borderId="0" xfId="0" applyFont="1" applyProtection="1">
      <protection locked="0"/>
    </xf>
    <xf numFmtId="0" fontId="15"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12" fillId="0" borderId="0" xfId="0" applyFont="1" applyAlignment="1">
      <alignment horizontal="right"/>
    </xf>
    <xf numFmtId="0" fontId="0" fillId="0" borderId="0" xfId="0" applyAlignment="1">
      <alignment horizontal="left"/>
    </xf>
    <xf numFmtId="38" fontId="32" fillId="10" borderId="4" xfId="51" applyNumberFormat="1" applyFont="1" applyFill="1" applyBorder="1" applyAlignment="1">
      <alignment horizontal="right"/>
    </xf>
    <xf numFmtId="38" fontId="32" fillId="10" borderId="4" xfId="2" applyNumberFormat="1" applyFont="1" applyFill="1" applyBorder="1" applyAlignment="1">
      <alignment horizontal="right"/>
    </xf>
    <xf numFmtId="38" fontId="32" fillId="10" borderId="36" xfId="2" applyNumberFormat="1" applyFont="1" applyFill="1" applyBorder="1" applyAlignment="1">
      <alignment horizontal="right"/>
    </xf>
    <xf numFmtId="38" fontId="32" fillId="3" borderId="7" xfId="51" applyNumberFormat="1" applyFont="1" applyFill="1" applyBorder="1" applyAlignment="1">
      <alignment horizontal="right"/>
    </xf>
    <xf numFmtId="38" fontId="32" fillId="3" borderId="25" xfId="51" applyNumberFormat="1" applyFont="1" applyFill="1" applyBorder="1" applyAlignment="1">
      <alignment horizontal="right"/>
    </xf>
    <xf numFmtId="38" fontId="32" fillId="3" borderId="25" xfId="2" applyNumberFormat="1" applyFont="1" applyFill="1" applyBorder="1" applyAlignment="1">
      <alignment horizontal="right"/>
    </xf>
    <xf numFmtId="38" fontId="32" fillId="3" borderId="16" xfId="2" applyNumberFormat="1" applyFont="1" applyFill="1" applyBorder="1" applyAlignment="1">
      <alignment horizontal="right"/>
    </xf>
    <xf numFmtId="38" fontId="32" fillId="0" borderId="15" xfId="51" applyNumberFormat="1" applyFont="1" applyBorder="1" applyAlignment="1" applyProtection="1">
      <alignment horizontal="right"/>
      <protection locked="0"/>
    </xf>
    <xf numFmtId="38" fontId="32" fillId="3" borderId="8" xfId="51" applyNumberFormat="1" applyFont="1" applyFill="1" applyBorder="1" applyAlignment="1">
      <alignment horizontal="right"/>
    </xf>
    <xf numFmtId="38" fontId="32" fillId="3" borderId="8" xfId="2" applyNumberFormat="1" applyFont="1" applyFill="1" applyBorder="1" applyAlignment="1">
      <alignment horizontal="right"/>
    </xf>
    <xf numFmtId="38" fontId="32" fillId="0" borderId="15" xfId="2" applyNumberFormat="1" applyFont="1" applyBorder="1" applyAlignment="1" applyProtection="1">
      <alignment horizontal="right"/>
      <protection locked="0"/>
    </xf>
    <xf numFmtId="38" fontId="32" fillId="4" borderId="23" xfId="51" applyNumberFormat="1" applyFont="1" applyFill="1" applyBorder="1" applyAlignment="1">
      <alignment horizontal="right"/>
    </xf>
    <xf numFmtId="38" fontId="32" fillId="3" borderId="20" xfId="51" applyNumberFormat="1" applyFont="1" applyFill="1" applyBorder="1" applyAlignment="1">
      <alignment horizontal="right"/>
    </xf>
    <xf numFmtId="38" fontId="32" fillId="3" borderId="20" xfId="2" applyNumberFormat="1" applyFont="1" applyFill="1" applyBorder="1" applyAlignment="1">
      <alignment horizontal="right"/>
    </xf>
    <xf numFmtId="38" fontId="32" fillId="4" borderId="19" xfId="51" applyNumberFormat="1" applyFont="1" applyFill="1" applyBorder="1" applyAlignment="1">
      <alignment horizontal="right"/>
    </xf>
    <xf numFmtId="38" fontId="32" fillId="3" borderId="9" xfId="51" applyNumberFormat="1" applyFont="1" applyFill="1" applyBorder="1" applyAlignment="1">
      <alignment horizontal="right"/>
    </xf>
    <xf numFmtId="38" fontId="32" fillId="3" borderId="9" xfId="2" applyNumberFormat="1" applyFont="1" applyFill="1" applyBorder="1" applyAlignment="1">
      <alignment horizontal="right"/>
    </xf>
    <xf numFmtId="38" fontId="32" fillId="3" borderId="8" xfId="3" applyNumberFormat="1" applyFont="1" applyFill="1" applyBorder="1" applyAlignment="1">
      <alignment horizontal="right"/>
    </xf>
    <xf numFmtId="38" fontId="32" fillId="3" borderId="8" xfId="4" applyNumberFormat="1" applyFont="1" applyFill="1" applyBorder="1" applyAlignment="1">
      <alignment horizontal="right"/>
    </xf>
    <xf numFmtId="38" fontId="32" fillId="4" borderId="19" xfId="3" applyNumberFormat="1" applyFont="1" applyFill="1" applyBorder="1" applyAlignment="1">
      <alignment horizontal="right"/>
    </xf>
    <xf numFmtId="38" fontId="32" fillId="3" borderId="8" xfId="5" applyNumberFormat="1" applyFont="1" applyFill="1" applyBorder="1" applyAlignment="1">
      <alignment horizontal="right"/>
    </xf>
    <xf numFmtId="38" fontId="32" fillId="3" borderId="8" xfId="5" applyNumberFormat="1" applyFont="1" applyFill="1" applyBorder="1" applyAlignment="1">
      <alignment horizontal="left"/>
    </xf>
    <xf numFmtId="38" fontId="32" fillId="3" borderId="8" xfId="6" applyNumberFormat="1" applyFont="1" applyFill="1" applyBorder="1" applyAlignment="1">
      <alignment horizontal="right"/>
    </xf>
    <xf numFmtId="38" fontId="32" fillId="4" borderId="19" xfId="5" applyNumberFormat="1" applyFont="1" applyFill="1" applyBorder="1" applyAlignment="1">
      <alignment horizontal="right"/>
    </xf>
    <xf numFmtId="38" fontId="30" fillId="3" borderId="8" xfId="5" applyNumberFormat="1" applyFont="1" applyFill="1" applyBorder="1" applyAlignment="1">
      <alignment horizontal="right"/>
    </xf>
    <xf numFmtId="38" fontId="32" fillId="3" borderId="8" xfId="7" applyNumberFormat="1" applyFont="1" applyFill="1" applyBorder="1" applyAlignment="1">
      <alignment horizontal="right"/>
    </xf>
    <xf numFmtId="38" fontId="32" fillId="3" borderId="8" xfId="8" applyNumberFormat="1" applyFont="1" applyFill="1" applyBorder="1" applyAlignment="1">
      <alignment horizontal="right"/>
    </xf>
    <xf numFmtId="38" fontId="32" fillId="4" borderId="19" xfId="7" applyNumberFormat="1" applyFont="1" applyFill="1" applyBorder="1" applyAlignment="1">
      <alignment horizontal="right"/>
    </xf>
    <xf numFmtId="38" fontId="32" fillId="3" borderId="8" xfId="9" applyNumberFormat="1" applyFont="1" applyFill="1" applyBorder="1" applyAlignment="1">
      <alignment horizontal="right"/>
    </xf>
    <xf numFmtId="38" fontId="32" fillId="3" borderId="8" xfId="10" applyNumberFormat="1" applyFont="1" applyFill="1" applyBorder="1" applyAlignment="1">
      <alignment horizontal="right"/>
    </xf>
    <xf numFmtId="38" fontId="32" fillId="0" borderId="15" xfId="9" applyNumberFormat="1" applyFont="1" applyBorder="1" applyAlignment="1" applyProtection="1">
      <alignment horizontal="right"/>
      <protection locked="0"/>
    </xf>
    <xf numFmtId="38" fontId="32" fillId="0" borderId="15" xfId="10" applyNumberFormat="1" applyFont="1" applyBorder="1" applyAlignment="1" applyProtection="1">
      <alignment horizontal="right"/>
      <protection locked="0"/>
    </xf>
    <xf numFmtId="38" fontId="32" fillId="0" borderId="2" xfId="9" applyNumberFormat="1" applyFont="1" applyBorder="1" applyAlignment="1" applyProtection="1">
      <alignment horizontal="right"/>
      <protection locked="0"/>
    </xf>
    <xf numFmtId="38" fontId="32" fillId="3" borderId="15" xfId="9" applyNumberFormat="1" applyFont="1" applyFill="1" applyBorder="1" applyAlignment="1">
      <alignment horizontal="right"/>
    </xf>
    <xf numFmtId="38" fontId="32" fillId="3" borderId="15" xfId="10" applyNumberFormat="1" applyFont="1" applyFill="1" applyBorder="1" applyAlignment="1">
      <alignment horizontal="right"/>
    </xf>
    <xf numFmtId="38" fontId="32" fillId="3" borderId="2" xfId="10" applyNumberFormat="1" applyFont="1" applyFill="1" applyBorder="1" applyAlignment="1">
      <alignment horizontal="right"/>
    </xf>
    <xf numFmtId="38" fontId="32" fillId="0" borderId="3" xfId="9" applyNumberFormat="1" applyFont="1" applyBorder="1" applyAlignment="1" applyProtection="1">
      <alignment horizontal="right"/>
      <protection locked="0"/>
    </xf>
    <xf numFmtId="38" fontId="32" fillId="0" borderId="3" xfId="10" applyNumberFormat="1" applyFont="1" applyBorder="1" applyAlignment="1" applyProtection="1">
      <alignment horizontal="right"/>
      <protection locked="0"/>
    </xf>
    <xf numFmtId="38" fontId="32" fillId="3" borderId="3" xfId="9" applyNumberFormat="1" applyFont="1" applyFill="1" applyBorder="1" applyAlignment="1">
      <alignment horizontal="right"/>
    </xf>
    <xf numFmtId="38" fontId="32" fillId="3" borderId="3" xfId="10" applyNumberFormat="1" applyFont="1" applyFill="1" applyBorder="1" applyAlignment="1">
      <alignment horizontal="right"/>
    </xf>
    <xf numFmtId="38" fontId="32" fillId="4" borderId="19" xfId="9" applyNumberFormat="1" applyFont="1" applyFill="1" applyBorder="1" applyAlignment="1">
      <alignment horizontal="right"/>
    </xf>
    <xf numFmtId="38" fontId="32" fillId="4" borderId="10" xfId="9" applyNumberFormat="1" applyFont="1" applyFill="1" applyBorder="1" applyAlignment="1">
      <alignment horizontal="right"/>
    </xf>
    <xf numFmtId="38" fontId="32" fillId="10" borderId="55" xfId="9" applyNumberFormat="1" applyFont="1" applyFill="1" applyBorder="1" applyAlignment="1">
      <alignment horizontal="right"/>
    </xf>
    <xf numFmtId="38" fontId="32" fillId="10" borderId="55" xfId="10" applyNumberFormat="1" applyFont="1" applyFill="1" applyBorder="1" applyAlignment="1">
      <alignment horizontal="right"/>
    </xf>
    <xf numFmtId="38" fontId="32" fillId="10" borderId="50" xfId="10" applyNumberFormat="1" applyFont="1" applyFill="1" applyBorder="1" applyAlignment="1">
      <alignment horizontal="right"/>
    </xf>
    <xf numFmtId="38" fontId="32" fillId="10" borderId="14" xfId="9" applyNumberFormat="1" applyFont="1" applyFill="1" applyBorder="1" applyAlignment="1">
      <alignment horizontal="right"/>
    </xf>
    <xf numFmtId="38" fontId="32" fillId="10" borderId="33" xfId="9" applyNumberFormat="1" applyFont="1" applyFill="1" applyBorder="1" applyAlignment="1">
      <alignment horizontal="right"/>
    </xf>
    <xf numFmtId="38" fontId="32" fillId="10" borderId="25" xfId="9" applyNumberFormat="1" applyFont="1" applyFill="1" applyBorder="1" applyAlignment="1">
      <alignment horizontal="right"/>
    </xf>
    <xf numFmtId="38" fontId="32" fillId="10" borderId="33" xfId="10" applyNumberFormat="1" applyFont="1" applyFill="1" applyBorder="1" applyAlignment="1">
      <alignment horizontal="right"/>
    </xf>
    <xf numFmtId="38" fontId="32" fillId="10" borderId="25" xfId="10" applyNumberFormat="1" applyFont="1" applyFill="1" applyBorder="1" applyAlignment="1">
      <alignment horizontal="right"/>
    </xf>
    <xf numFmtId="38" fontId="32" fillId="10" borderId="16" xfId="10" applyNumberFormat="1" applyFont="1" applyFill="1" applyBorder="1" applyAlignment="1">
      <alignment horizontal="right"/>
    </xf>
    <xf numFmtId="38" fontId="32" fillId="0" borderId="15" xfId="11" applyNumberFormat="1" applyFont="1" applyBorder="1" applyAlignment="1" applyProtection="1">
      <alignment horizontal="right"/>
      <protection locked="0"/>
    </xf>
    <xf numFmtId="38" fontId="32" fillId="3" borderId="8" xfId="12" applyNumberFormat="1" applyFont="1" applyFill="1" applyBorder="1" applyAlignment="1">
      <alignment horizontal="right"/>
    </xf>
    <xf numFmtId="38" fontId="32" fillId="4" borderId="19" xfId="11" applyNumberFormat="1" applyFont="1" applyFill="1" applyBorder="1" applyAlignment="1">
      <alignment horizontal="right"/>
    </xf>
    <xf numFmtId="38" fontId="32" fillId="3" borderId="8" xfId="11" applyNumberFormat="1" applyFont="1" applyFill="1" applyBorder="1" applyAlignment="1">
      <alignment horizontal="right"/>
    </xf>
    <xf numFmtId="38" fontId="30" fillId="3" borderId="8" xfId="11" applyNumberFormat="1" applyFont="1" applyFill="1" applyBorder="1" applyAlignment="1">
      <alignment horizontal="right"/>
    </xf>
    <xf numFmtId="38" fontId="32" fillId="3" borderId="20" xfId="11" applyNumberFormat="1" applyFont="1" applyFill="1" applyBorder="1" applyAlignment="1">
      <alignment horizontal="right"/>
    </xf>
    <xf numFmtId="38" fontId="32" fillId="0" borderId="8" xfId="13" applyNumberFormat="1" applyFont="1" applyBorder="1" applyAlignment="1" applyProtection="1">
      <alignment horizontal="right"/>
      <protection locked="0"/>
    </xf>
    <xf numFmtId="38" fontId="32" fillId="3" borderId="8" xfId="13" applyNumberFormat="1" applyFont="1" applyFill="1" applyBorder="1" applyAlignment="1">
      <alignment horizontal="right"/>
    </xf>
    <xf numFmtId="38" fontId="32" fillId="3" borderId="8" xfId="14" applyNumberFormat="1" applyFont="1" applyFill="1" applyBorder="1" applyAlignment="1">
      <alignment horizontal="right"/>
    </xf>
    <xf numFmtId="38" fontId="32" fillId="0" borderId="15" xfId="13" applyNumberFormat="1" applyFont="1" applyBorder="1" applyAlignment="1" applyProtection="1">
      <alignment horizontal="right"/>
      <protection locked="0"/>
    </xf>
    <xf numFmtId="38" fontId="32" fillId="4" borderId="19" xfId="13" applyNumberFormat="1" applyFont="1" applyFill="1" applyBorder="1" applyAlignment="1">
      <alignment horizontal="right"/>
    </xf>
    <xf numFmtId="38" fontId="32" fillId="3" borderId="20" xfId="13" applyNumberFormat="1" applyFont="1" applyFill="1" applyBorder="1" applyAlignment="1">
      <alignment horizontal="right"/>
    </xf>
    <xf numFmtId="38" fontId="32" fillId="3" borderId="9" xfId="13" applyNumberFormat="1" applyFont="1" applyFill="1" applyBorder="1" applyAlignment="1">
      <alignment horizontal="right"/>
    </xf>
    <xf numFmtId="38" fontId="32" fillId="0" borderId="8" xfId="14" applyNumberFormat="1" applyFont="1" applyBorder="1" applyAlignment="1" applyProtection="1">
      <alignment horizontal="right"/>
      <protection locked="0"/>
    </xf>
    <xf numFmtId="38" fontId="32" fillId="0" borderId="2" xfId="14" applyNumberFormat="1" applyFont="1" applyBorder="1" applyAlignment="1" applyProtection="1">
      <alignment horizontal="right"/>
      <protection locked="0"/>
    </xf>
    <xf numFmtId="38" fontId="32" fillId="3" borderId="8" xfId="15" applyNumberFormat="1" applyFont="1" applyFill="1" applyBorder="1" applyAlignment="1">
      <alignment horizontal="right"/>
    </xf>
    <xf numFmtId="38" fontId="32" fillId="3" borderId="8" xfId="16" applyNumberFormat="1" applyFont="1" applyFill="1" applyBorder="1" applyAlignment="1">
      <alignment horizontal="right"/>
    </xf>
    <xf numFmtId="38" fontId="32" fillId="4" borderId="19" xfId="15" applyNumberFormat="1" applyFont="1" applyFill="1" applyBorder="1" applyAlignment="1">
      <alignment horizontal="right"/>
    </xf>
    <xf numFmtId="38" fontId="32" fillId="3" borderId="8" xfId="17" applyNumberFormat="1" applyFont="1" applyFill="1" applyBorder="1" applyAlignment="1">
      <alignment horizontal="right"/>
    </xf>
    <xf numFmtId="38" fontId="32" fillId="3" borderId="8" xfId="18" applyNumberFormat="1" applyFont="1" applyFill="1" applyBorder="1" applyAlignment="1">
      <alignment horizontal="right"/>
    </xf>
    <xf numFmtId="38" fontId="32" fillId="3" borderId="8" xfId="19" applyNumberFormat="1" applyFont="1" applyFill="1" applyBorder="1" applyAlignment="1">
      <alignment horizontal="right"/>
    </xf>
    <xf numFmtId="38" fontId="32" fillId="3" borderId="8" xfId="20" applyNumberFormat="1" applyFont="1" applyFill="1" applyBorder="1" applyAlignment="1">
      <alignment horizontal="right"/>
    </xf>
    <xf numFmtId="38" fontId="32" fillId="0" borderId="19" xfId="19" applyNumberFormat="1" applyFont="1" applyBorder="1" applyAlignment="1" applyProtection="1">
      <alignment horizontal="right"/>
      <protection locked="0"/>
    </xf>
    <xf numFmtId="38" fontId="32" fillId="4" borderId="23" xfId="19" quotePrefix="1" applyNumberFormat="1" applyFont="1" applyFill="1" applyBorder="1" applyAlignment="1">
      <alignment horizontal="right"/>
    </xf>
    <xf numFmtId="38" fontId="32" fillId="4" borderId="10" xfId="19" applyNumberFormat="1" applyFont="1" applyFill="1" applyBorder="1" applyAlignment="1">
      <alignment horizontal="right"/>
    </xf>
    <xf numFmtId="38" fontId="32" fillId="10" borderId="55" xfId="21" applyNumberFormat="1" applyFont="1" applyFill="1" applyBorder="1" applyAlignment="1">
      <alignment horizontal="right"/>
    </xf>
    <xf numFmtId="38" fontId="32" fillId="10" borderId="55" xfId="22" applyNumberFormat="1" applyFont="1" applyFill="1" applyBorder="1" applyAlignment="1">
      <alignment horizontal="right"/>
    </xf>
    <xf numFmtId="38" fontId="32" fillId="10" borderId="50" xfId="22" applyNumberFormat="1" applyFont="1" applyFill="1" applyBorder="1" applyAlignment="1">
      <alignment horizontal="right"/>
    </xf>
    <xf numFmtId="38" fontId="32" fillId="3" borderId="7" xfId="21" applyNumberFormat="1" applyFont="1" applyFill="1" applyBorder="1" applyAlignment="1">
      <alignment horizontal="right"/>
    </xf>
    <xf numFmtId="38" fontId="32" fillId="3" borderId="25" xfId="21" applyNumberFormat="1" applyFont="1" applyFill="1" applyBorder="1" applyAlignment="1">
      <alignment horizontal="right"/>
    </xf>
    <xf numFmtId="38" fontId="32" fillId="3" borderId="25" xfId="22" applyNumberFormat="1" applyFont="1" applyFill="1" applyBorder="1" applyAlignment="1">
      <alignment horizontal="right"/>
    </xf>
    <xf numFmtId="38" fontId="32" fillId="3" borderId="16" xfId="22" applyNumberFormat="1" applyFont="1" applyFill="1" applyBorder="1" applyAlignment="1">
      <alignment horizontal="right"/>
    </xf>
    <xf numFmtId="38" fontId="32" fillId="0" borderId="15" xfId="21" applyNumberFormat="1" applyFont="1" applyBorder="1" applyAlignment="1" applyProtection="1">
      <alignment horizontal="right"/>
      <protection locked="0"/>
    </xf>
    <xf numFmtId="38" fontId="32" fillId="0" borderId="15" xfId="22" applyNumberFormat="1" applyFont="1" applyBorder="1" applyAlignment="1" applyProtection="1">
      <alignment horizontal="right"/>
      <protection locked="0"/>
    </xf>
    <xf numFmtId="38" fontId="32" fillId="4" borderId="19" xfId="21" applyNumberFormat="1" applyFont="1" applyFill="1" applyBorder="1" applyAlignment="1">
      <alignment horizontal="right"/>
    </xf>
    <xf numFmtId="38" fontId="32" fillId="3" borderId="13" xfId="21" applyNumberFormat="1" applyFont="1" applyFill="1" applyBorder="1" applyAlignment="1">
      <alignment horizontal="right"/>
    </xf>
    <xf numFmtId="38" fontId="32" fillId="3" borderId="8" xfId="21" applyNumberFormat="1" applyFont="1" applyFill="1" applyBorder="1" applyAlignment="1">
      <alignment horizontal="right"/>
    </xf>
    <xf numFmtId="38" fontId="32" fillId="3" borderId="8" xfId="22" applyNumberFormat="1" applyFont="1" applyFill="1" applyBorder="1" applyAlignment="1">
      <alignment horizontal="right"/>
    </xf>
    <xf numFmtId="38" fontId="37" fillId="3" borderId="8" xfId="22" applyNumberFormat="1" applyFont="1" applyFill="1" applyBorder="1" applyAlignment="1">
      <alignment horizontal="right"/>
    </xf>
    <xf numFmtId="38" fontId="32" fillId="3" borderId="9" xfId="21" applyNumberFormat="1" applyFont="1" applyFill="1" applyBorder="1" applyAlignment="1">
      <alignment horizontal="right"/>
    </xf>
    <xf numFmtId="38" fontId="32" fillId="3" borderId="8" xfId="23" applyNumberFormat="1" applyFont="1" applyFill="1" applyBorder="1" applyAlignment="1">
      <alignment horizontal="right"/>
    </xf>
    <xf numFmtId="38" fontId="32" fillId="3" borderId="8" xfId="24" applyNumberFormat="1" applyFont="1" applyFill="1" applyBorder="1" applyAlignment="1">
      <alignment horizontal="right"/>
    </xf>
    <xf numFmtId="38" fontId="32" fillId="0" borderId="15" xfId="24" applyNumberFormat="1" applyFont="1" applyBorder="1" applyAlignment="1" applyProtection="1">
      <alignment horizontal="right"/>
      <protection locked="0"/>
    </xf>
    <xf numFmtId="38" fontId="32" fillId="3" borderId="15" xfId="24" applyNumberFormat="1" applyFont="1" applyFill="1" applyBorder="1" applyAlignment="1">
      <alignment horizontal="right"/>
    </xf>
    <xf numFmtId="38" fontId="32" fillId="4" borderId="19" xfId="24" applyNumberFormat="1" applyFont="1" applyFill="1" applyBorder="1" applyAlignment="1">
      <alignment horizontal="right"/>
    </xf>
    <xf numFmtId="49" fontId="31" fillId="4" borderId="28" xfId="23" applyNumberFormat="1" applyFont="1" applyFill="1" applyBorder="1" applyAlignment="1">
      <alignment horizontal="left" vertical="center" indent="2"/>
    </xf>
    <xf numFmtId="0" fontId="28" fillId="4" borderId="39" xfId="23" applyFont="1" applyFill="1" applyBorder="1" applyAlignment="1">
      <alignment horizontal="right"/>
    </xf>
    <xf numFmtId="38" fontId="32" fillId="4" borderId="19" xfId="23" applyNumberFormat="1" applyFont="1" applyFill="1" applyBorder="1" applyAlignment="1">
      <alignment horizontal="right"/>
    </xf>
    <xf numFmtId="0" fontId="31" fillId="3" borderId="37" xfId="23" applyFont="1" applyFill="1" applyBorder="1" applyAlignment="1">
      <alignment horizontal="center" vertical="center"/>
    </xf>
    <xf numFmtId="38" fontId="32" fillId="3" borderId="20" xfId="23" applyNumberFormat="1" applyFont="1" applyFill="1" applyBorder="1" applyAlignment="1">
      <alignment horizontal="right"/>
    </xf>
    <xf numFmtId="49" fontId="28" fillId="0" borderId="7" xfId="23" applyNumberFormat="1" applyFont="1" applyBorder="1" applyAlignment="1">
      <alignment horizontal="left" vertical="center" indent="1"/>
    </xf>
    <xf numFmtId="38" fontId="32" fillId="4" borderId="19" xfId="25" applyNumberFormat="1" applyFont="1" applyFill="1" applyBorder="1" applyAlignment="1">
      <alignment horizontal="right"/>
    </xf>
    <xf numFmtId="38" fontId="32" fillId="3" borderId="8" xfId="25" applyNumberFormat="1" applyFont="1" applyFill="1" applyBorder="1" applyAlignment="1">
      <alignment horizontal="right"/>
    </xf>
    <xf numFmtId="38" fontId="32" fillId="3" borderId="8" xfId="26" applyNumberFormat="1" applyFont="1" applyFill="1" applyBorder="1" applyAlignment="1">
      <alignment horizontal="right"/>
    </xf>
    <xf numFmtId="38" fontId="32" fillId="3" borderId="20" xfId="25" applyNumberFormat="1" applyFont="1" applyFill="1" applyBorder="1" applyAlignment="1">
      <alignment horizontal="right"/>
    </xf>
    <xf numFmtId="38" fontId="32" fillId="3" borderId="8" xfId="27" applyNumberFormat="1" applyFont="1" applyFill="1" applyBorder="1" applyAlignment="1">
      <alignment horizontal="right"/>
    </xf>
    <xf numFmtId="38" fontId="32" fillId="3" borderId="8" xfId="28" applyNumberFormat="1" applyFont="1" applyFill="1" applyBorder="1" applyAlignment="1">
      <alignment horizontal="right"/>
    </xf>
    <xf numFmtId="38" fontId="32" fillId="4" borderId="19" xfId="27" applyNumberFormat="1" applyFont="1" applyFill="1" applyBorder="1" applyAlignment="1">
      <alignment horizontal="right"/>
    </xf>
    <xf numFmtId="38" fontId="32" fillId="3" borderId="20" xfId="27" applyNumberFormat="1" applyFont="1" applyFill="1" applyBorder="1" applyAlignment="1">
      <alignment horizontal="right"/>
    </xf>
    <xf numFmtId="38" fontId="32" fillId="3" borderId="8" xfId="29" applyNumberFormat="1" applyFont="1" applyFill="1" applyBorder="1" applyAlignment="1">
      <alignment horizontal="right"/>
    </xf>
    <xf numFmtId="38" fontId="32" fillId="0" borderId="15" xfId="30" applyNumberFormat="1" applyFont="1" applyBorder="1" applyAlignment="1" applyProtection="1">
      <alignment horizontal="right"/>
      <protection locked="0"/>
    </xf>
    <xf numFmtId="38" fontId="32" fillId="3" borderId="8" xfId="30" applyNumberFormat="1" applyFont="1" applyFill="1" applyBorder="1" applyAlignment="1">
      <alignment horizontal="right"/>
    </xf>
    <xf numFmtId="38" fontId="32" fillId="4" borderId="19" xfId="29" applyNumberFormat="1" applyFont="1" applyFill="1" applyBorder="1" applyAlignment="1">
      <alignment horizontal="right"/>
    </xf>
    <xf numFmtId="38" fontId="32" fillId="3" borderId="15" xfId="30" applyNumberFormat="1" applyFont="1" applyFill="1" applyBorder="1" applyAlignment="1">
      <alignment horizontal="right"/>
    </xf>
    <xf numFmtId="38" fontId="32" fillId="3" borderId="2" xfId="30" applyNumberFormat="1" applyFont="1" applyFill="1" applyBorder="1" applyAlignment="1">
      <alignment horizontal="right"/>
    </xf>
    <xf numFmtId="38" fontId="32" fillId="0" borderId="2" xfId="30" applyNumberFormat="1" applyFont="1" applyBorder="1" applyAlignment="1" applyProtection="1">
      <alignment horizontal="right"/>
      <protection locked="0"/>
    </xf>
    <xf numFmtId="38" fontId="32" fillId="3" borderId="3" xfId="30" applyNumberFormat="1" applyFont="1" applyFill="1" applyBorder="1" applyAlignment="1">
      <alignment horizontal="right"/>
    </xf>
    <xf numFmtId="38" fontId="32" fillId="3" borderId="8" xfId="32" applyNumberFormat="1" applyFont="1" applyFill="1" applyBorder="1" applyAlignment="1">
      <alignment horizontal="right"/>
    </xf>
    <xf numFmtId="38" fontId="32" fillId="4" borderId="19" xfId="30" applyNumberFormat="1" applyFont="1" applyFill="1" applyBorder="1" applyAlignment="1">
      <alignment horizontal="right"/>
    </xf>
    <xf numFmtId="38" fontId="32" fillId="4" borderId="10" xfId="31" applyNumberFormat="1" applyFont="1" applyFill="1" applyBorder="1" applyAlignment="1">
      <alignment horizontal="right"/>
    </xf>
    <xf numFmtId="0" fontId="32" fillId="0" borderId="0" xfId="0" applyFont="1"/>
    <xf numFmtId="0" fontId="28" fillId="0" borderId="63" xfId="0" applyFont="1" applyBorder="1" applyAlignment="1">
      <alignment horizontal="left" vertical="center" indent="1"/>
    </xf>
    <xf numFmtId="0" fontId="38" fillId="0" borderId="0" xfId="0" applyFont="1" applyAlignment="1">
      <alignment horizontal="left" vertical="center"/>
    </xf>
    <xf numFmtId="167" fontId="32" fillId="0" borderId="0" xfId="0" applyNumberFormat="1" applyFont="1"/>
    <xf numFmtId="0" fontId="30" fillId="0" borderId="0" xfId="0" applyFont="1" applyAlignment="1">
      <alignment horizontal="center" vertical="center"/>
    </xf>
    <xf numFmtId="0" fontId="32" fillId="0" borderId="0" xfId="0" applyFont="1" applyAlignment="1">
      <alignment horizontal="left" indent="1"/>
    </xf>
    <xf numFmtId="0" fontId="43" fillId="0" borderId="0" xfId="0" applyFont="1" applyAlignment="1">
      <alignment horizontal="left" vertical="top"/>
    </xf>
    <xf numFmtId="0" fontId="41" fillId="0" borderId="0" xfId="0" applyFont="1" applyAlignment="1">
      <alignment horizontal="center" vertical="center"/>
    </xf>
    <xf numFmtId="0" fontId="33" fillId="0" borderId="0" xfId="0" applyFont="1"/>
    <xf numFmtId="0" fontId="42" fillId="0" borderId="0" xfId="0" applyFont="1" applyAlignment="1">
      <alignment horizontal="left" vertical="center"/>
    </xf>
    <xf numFmtId="0" fontId="44" fillId="0" borderId="0" xfId="0" applyFont="1" applyAlignment="1">
      <alignment horizontal="left" indent="2"/>
    </xf>
    <xf numFmtId="49" fontId="32" fillId="0" borderId="0" xfId="0" applyNumberFormat="1" applyFont="1" applyAlignment="1">
      <alignment horizontal="center"/>
    </xf>
    <xf numFmtId="0" fontId="33" fillId="0" borderId="0" xfId="0" applyFont="1" applyAlignment="1">
      <alignment horizontal="center" vertical="center"/>
    </xf>
    <xf numFmtId="49" fontId="45" fillId="0" borderId="0" xfId="0" applyNumberFormat="1" applyFont="1" applyAlignment="1">
      <alignment horizontal="center" vertical="center"/>
    </xf>
    <xf numFmtId="49" fontId="33" fillId="0" borderId="0" xfId="0" applyNumberFormat="1" applyFont="1" applyAlignment="1">
      <alignment horizontal="center" vertical="center"/>
    </xf>
    <xf numFmtId="49" fontId="46" fillId="0" borderId="0" xfId="0" applyNumberFormat="1" applyFont="1" applyAlignment="1">
      <alignment horizontal="center" vertical="top"/>
    </xf>
    <xf numFmtId="0" fontId="30" fillId="0" borderId="0" xfId="0" applyFont="1"/>
    <xf numFmtId="0" fontId="33" fillId="0" borderId="0" xfId="0" applyFont="1" applyAlignment="1">
      <alignment horizontal="left" indent="1"/>
    </xf>
    <xf numFmtId="49" fontId="44" fillId="0" borderId="0" xfId="0" applyNumberFormat="1" applyFont="1" applyAlignment="1">
      <alignment horizontal="left" indent="2"/>
    </xf>
    <xf numFmtId="49" fontId="44" fillId="0" borderId="0" xfId="0" applyNumberFormat="1" applyFont="1" applyAlignment="1">
      <alignment horizontal="left" vertical="center"/>
    </xf>
    <xf numFmtId="164" fontId="33" fillId="0" borderId="0" xfId="0" applyNumberFormat="1" applyFont="1" applyAlignment="1">
      <alignment horizontal="left" indent="1"/>
    </xf>
    <xf numFmtId="0" fontId="28" fillId="0" borderId="64" xfId="0" applyFont="1" applyBorder="1" applyAlignment="1">
      <alignment horizontal="left" vertical="center" indent="1"/>
    </xf>
    <xf numFmtId="168" fontId="32" fillId="0" borderId="0" xfId="0" applyNumberFormat="1" applyFont="1" applyAlignment="1">
      <alignment horizontal="left" vertical="center"/>
    </xf>
    <xf numFmtId="49" fontId="44" fillId="0" borderId="0" xfId="0" applyNumberFormat="1" applyFont="1" applyAlignment="1">
      <alignment horizontal="left" vertical="center" wrapText="1"/>
    </xf>
    <xf numFmtId="168" fontId="32" fillId="0" borderId="0" xfId="0" applyNumberFormat="1" applyFont="1" applyAlignment="1">
      <alignment horizontal="left" vertical="center" wrapText="1"/>
    </xf>
    <xf numFmtId="0" fontId="32" fillId="0" borderId="0" xfId="0" applyFont="1" applyAlignment="1">
      <alignment wrapText="1"/>
    </xf>
    <xf numFmtId="49" fontId="44" fillId="0" borderId="34" xfId="0" applyNumberFormat="1" applyFont="1" applyBorder="1" applyAlignment="1">
      <alignment horizontal="left" vertical="center"/>
    </xf>
    <xf numFmtId="168" fontId="32" fillId="0" borderId="34" xfId="0" applyNumberFormat="1" applyFont="1" applyBorder="1" applyAlignment="1">
      <alignment horizontal="left" vertical="center"/>
    </xf>
    <xf numFmtId="0" fontId="32" fillId="0" borderId="34" xfId="0" applyFont="1" applyBorder="1"/>
    <xf numFmtId="0" fontId="32" fillId="0" borderId="56" xfId="0" applyFont="1" applyBorder="1"/>
    <xf numFmtId="0" fontId="32" fillId="0" borderId="35" xfId="0" applyFont="1" applyBorder="1"/>
    <xf numFmtId="168" fontId="32" fillId="0" borderId="35" xfId="0" applyNumberFormat="1" applyFont="1" applyBorder="1" applyAlignment="1">
      <alignment horizontal="left" vertical="center"/>
    </xf>
    <xf numFmtId="0" fontId="48" fillId="0" borderId="0" xfId="0" applyFont="1" applyAlignment="1">
      <alignment horizontal="left"/>
    </xf>
    <xf numFmtId="0" fontId="33" fillId="0" borderId="0" xfId="0" applyFont="1" applyAlignment="1">
      <alignment horizontal="center"/>
    </xf>
    <xf numFmtId="49" fontId="42" fillId="0" borderId="0" xfId="0" applyNumberFormat="1" applyFont="1" applyAlignment="1">
      <alignment horizontal="left"/>
    </xf>
    <xf numFmtId="167" fontId="33" fillId="0" borderId="4" xfId="0" applyNumberFormat="1" applyFont="1" applyBorder="1" applyAlignment="1">
      <alignment horizontal="center"/>
    </xf>
    <xf numFmtId="167" fontId="33" fillId="0" borderId="0" xfId="0" applyNumberFormat="1" applyFont="1" applyAlignment="1">
      <alignment horizontal="center"/>
    </xf>
    <xf numFmtId="0" fontId="36" fillId="0" borderId="0" xfId="0" applyFont="1" applyAlignment="1">
      <alignment horizontal="left"/>
    </xf>
    <xf numFmtId="0" fontId="33" fillId="0" borderId="0" xfId="0" applyFont="1" applyAlignment="1">
      <alignment horizontal="left"/>
    </xf>
    <xf numFmtId="0" fontId="33" fillId="0" borderId="0" xfId="0" applyFont="1" applyAlignment="1">
      <alignment horizontal="right"/>
    </xf>
    <xf numFmtId="0" fontId="32" fillId="0" borderId="0" xfId="0" applyFont="1" applyAlignment="1">
      <alignment horizontal="right"/>
    </xf>
    <xf numFmtId="49" fontId="33" fillId="0" borderId="0" xfId="0" applyNumberFormat="1" applyFont="1" applyAlignment="1">
      <alignment horizontal="center"/>
    </xf>
    <xf numFmtId="0" fontId="49" fillId="0" borderId="0" xfId="0" applyFont="1"/>
    <xf numFmtId="0" fontId="30" fillId="0" borderId="0" xfId="0" applyFont="1" applyAlignment="1">
      <alignment horizontal="center"/>
    </xf>
    <xf numFmtId="0" fontId="33" fillId="0" borderId="0" xfId="0" applyFont="1" applyAlignment="1">
      <alignment horizontal="right" vertical="center"/>
    </xf>
    <xf numFmtId="0" fontId="32" fillId="0" borderId="0" xfId="52" applyFont="1"/>
    <xf numFmtId="49" fontId="28" fillId="0" borderId="0" xfId="0" applyNumberFormat="1" applyFont="1" applyAlignment="1">
      <alignment horizontal="right" vertical="center"/>
    </xf>
    <xf numFmtId="0" fontId="28" fillId="0" borderId="0" xfId="0" applyFont="1" applyAlignment="1">
      <alignment horizontal="left" vertical="center"/>
    </xf>
    <xf numFmtId="0" fontId="32" fillId="0" borderId="0" xfId="0" applyFont="1" applyAlignment="1">
      <alignment horizontal="right" vertical="top"/>
    </xf>
    <xf numFmtId="49" fontId="28" fillId="0" borderId="0" xfId="0" applyNumberFormat="1" applyFont="1" applyAlignment="1">
      <alignment horizontal="right"/>
    </xf>
    <xf numFmtId="0" fontId="51" fillId="0" borderId="0" xfId="0" applyFont="1" applyAlignment="1">
      <alignment horizontal="left" indent="3"/>
    </xf>
    <xf numFmtId="0" fontId="28" fillId="0" borderId="0" xfId="0" applyFont="1"/>
    <xf numFmtId="0" fontId="32" fillId="0" borderId="89" xfId="0" applyFont="1" applyBorder="1"/>
    <xf numFmtId="0" fontId="28" fillId="0" borderId="0" xfId="52" applyFont="1" applyAlignment="1">
      <alignment vertical="center"/>
    </xf>
    <xf numFmtId="49" fontId="30" fillId="0" borderId="14" xfId="51" applyNumberFormat="1" applyFont="1" applyBorder="1" applyAlignment="1">
      <alignment horizontal="center" vertical="center" wrapText="1"/>
    </xf>
    <xf numFmtId="38" fontId="32" fillId="0" borderId="2" xfId="33" applyNumberFormat="1" applyFont="1" applyBorder="1" applyAlignment="1" applyProtection="1">
      <alignment horizontal="right"/>
      <protection locked="0"/>
    </xf>
    <xf numFmtId="38" fontId="32" fillId="10" borderId="25" xfId="33" applyNumberFormat="1" applyFont="1" applyFill="1" applyBorder="1" applyAlignment="1">
      <alignment horizontal="right"/>
    </xf>
    <xf numFmtId="38" fontId="32" fillId="4" borderId="15" xfId="33" applyNumberFormat="1" applyFont="1" applyFill="1" applyBorder="1" applyAlignment="1">
      <alignment horizontal="right"/>
    </xf>
    <xf numFmtId="38" fontId="32" fillId="3" borderId="15" xfId="33" applyNumberFormat="1" applyFont="1" applyFill="1" applyBorder="1" applyAlignment="1">
      <alignment horizontal="right"/>
    </xf>
    <xf numFmtId="38" fontId="32" fillId="4" borderId="15" xfId="34" applyNumberFormat="1" applyFont="1" applyFill="1" applyBorder="1" applyAlignment="1">
      <alignment horizontal="right"/>
    </xf>
    <xf numFmtId="38" fontId="32" fillId="4" borderId="19" xfId="34" applyNumberFormat="1" applyFont="1" applyFill="1" applyBorder="1" applyAlignment="1">
      <alignment horizontal="right"/>
    </xf>
    <xf numFmtId="38" fontId="32" fillId="3" borderId="20" xfId="34" applyNumberFormat="1" applyFont="1" applyFill="1" applyBorder="1" applyAlignment="1">
      <alignment horizontal="right"/>
    </xf>
    <xf numFmtId="38" fontId="32" fillId="4" borderId="23" xfId="34" applyNumberFormat="1" applyFont="1" applyFill="1" applyBorder="1" applyAlignment="1">
      <alignment horizontal="right"/>
    </xf>
    <xf numFmtId="38" fontId="32" fillId="10" borderId="55" xfId="34" applyNumberFormat="1" applyFont="1" applyFill="1" applyBorder="1" applyAlignment="1">
      <alignment horizontal="right"/>
    </xf>
    <xf numFmtId="38" fontId="32" fillId="4" borderId="0" xfId="34" applyNumberFormat="1" applyFont="1" applyFill="1" applyAlignment="1">
      <alignment horizontal="right"/>
    </xf>
    <xf numFmtId="38" fontId="32" fillId="3" borderId="8" xfId="34" applyNumberFormat="1" applyFont="1" applyFill="1" applyBorder="1" applyAlignment="1">
      <alignment horizontal="right"/>
    </xf>
    <xf numFmtId="38" fontId="32" fillId="4" borderId="3" xfId="34" applyNumberFormat="1" applyFont="1" applyFill="1" applyBorder="1" applyAlignment="1">
      <alignment horizontal="right"/>
    </xf>
    <xf numFmtId="38" fontId="32" fillId="3" borderId="13" xfId="34" applyNumberFormat="1" applyFont="1" applyFill="1" applyBorder="1" applyAlignment="1">
      <alignment horizontal="right"/>
    </xf>
    <xf numFmtId="38" fontId="32" fillId="4" borderId="7" xfId="34" applyNumberFormat="1" applyFont="1" applyFill="1" applyBorder="1" applyAlignment="1">
      <alignment horizontal="right"/>
    </xf>
    <xf numFmtId="38" fontId="32" fillId="3" borderId="0" xfId="34" applyNumberFormat="1" applyFont="1" applyFill="1" applyAlignment="1">
      <alignment horizontal="right"/>
    </xf>
    <xf numFmtId="38" fontId="32" fillId="3" borderId="15" xfId="34" applyNumberFormat="1" applyFont="1" applyFill="1" applyBorder="1" applyAlignment="1">
      <alignment horizontal="right"/>
    </xf>
    <xf numFmtId="38" fontId="32" fillId="9" borderId="15" xfId="34" applyNumberFormat="1" applyFont="1" applyFill="1" applyBorder="1" applyAlignment="1">
      <alignment horizontal="right"/>
    </xf>
    <xf numFmtId="38" fontId="32" fillId="4" borderId="39" xfId="34" applyNumberFormat="1" applyFont="1" applyFill="1" applyBorder="1" applyAlignment="1">
      <alignment horizontal="right"/>
    </xf>
    <xf numFmtId="38" fontId="32" fillId="4" borderId="10" xfId="34" applyNumberFormat="1" applyFont="1" applyFill="1" applyBorder="1" applyAlignment="1">
      <alignment horizontal="right"/>
    </xf>
    <xf numFmtId="38" fontId="32" fillId="4" borderId="9" xfId="34" applyNumberFormat="1" applyFont="1" applyFill="1" applyBorder="1" applyAlignment="1">
      <alignment horizontal="right"/>
    </xf>
    <xf numFmtId="38" fontId="32" fillId="10" borderId="25" xfId="34" applyNumberFormat="1" applyFont="1" applyFill="1" applyBorder="1" applyAlignment="1">
      <alignment horizontal="right"/>
    </xf>
    <xf numFmtId="38" fontId="32" fillId="10" borderId="16" xfId="34" applyNumberFormat="1" applyFont="1" applyFill="1" applyBorder="1" applyAlignment="1">
      <alignment horizontal="right"/>
    </xf>
    <xf numFmtId="38" fontId="32" fillId="3" borderId="8" xfId="49" applyNumberFormat="1" applyFont="1" applyFill="1" applyBorder="1" applyAlignment="1">
      <alignment horizontal="right"/>
    </xf>
    <xf numFmtId="38" fontId="32" fillId="0" borderId="15" xfId="49" applyNumberFormat="1" applyFont="1" applyBorder="1" applyAlignment="1" applyProtection="1">
      <alignment horizontal="right"/>
      <protection locked="0"/>
    </xf>
    <xf numFmtId="38" fontId="32" fillId="3" borderId="8" xfId="50" applyNumberFormat="1" applyFont="1" applyFill="1" applyBorder="1" applyAlignment="1">
      <alignment horizontal="right"/>
    </xf>
    <xf numFmtId="38" fontId="32" fillId="0" borderId="15" xfId="50" applyNumberFormat="1" applyFont="1" applyBorder="1" applyAlignment="1" applyProtection="1">
      <alignment horizontal="right"/>
      <protection locked="0"/>
    </xf>
    <xf numFmtId="38" fontId="32" fillId="3" borderId="15" xfId="49" applyNumberFormat="1" applyFont="1" applyFill="1" applyBorder="1" applyAlignment="1">
      <alignment horizontal="right"/>
    </xf>
    <xf numFmtId="38" fontId="32" fillId="8" borderId="7" xfId="49" applyNumberFormat="1" applyFont="1" applyFill="1" applyBorder="1" applyAlignment="1">
      <alignment horizontal="right"/>
    </xf>
    <xf numFmtId="38" fontId="32" fillId="3" borderId="2" xfId="49" applyNumberFormat="1" applyFont="1" applyFill="1" applyBorder="1" applyAlignment="1">
      <alignment horizontal="right"/>
    </xf>
    <xf numFmtId="38" fontId="32" fillId="3" borderId="13" xfId="49" applyNumberFormat="1" applyFont="1" applyFill="1" applyBorder="1" applyAlignment="1">
      <alignment horizontal="right"/>
    </xf>
    <xf numFmtId="49" fontId="28" fillId="0" borderId="7" xfId="0" applyNumberFormat="1" applyFont="1" applyBorder="1" applyAlignment="1">
      <alignment horizontal="left" vertical="center" wrapText="1" indent="1"/>
    </xf>
    <xf numFmtId="38" fontId="32" fillId="8" borderId="15" xfId="49" applyNumberFormat="1" applyFont="1" applyFill="1" applyBorder="1" applyAlignment="1">
      <alignment horizontal="right"/>
    </xf>
    <xf numFmtId="38" fontId="32" fillId="3" borderId="3" xfId="49" applyNumberFormat="1" applyFont="1" applyFill="1" applyBorder="1" applyAlignment="1">
      <alignment horizontal="right"/>
    </xf>
    <xf numFmtId="0" fontId="28" fillId="0" borderId="7" xfId="0" applyFont="1" applyBorder="1" applyAlignment="1">
      <alignment horizontal="left" vertical="center" wrapText="1" indent="1"/>
    </xf>
    <xf numFmtId="38" fontId="32" fillId="3" borderId="3" xfId="50" applyNumberFormat="1" applyFont="1" applyFill="1" applyBorder="1" applyAlignment="1">
      <alignment horizontal="right"/>
    </xf>
    <xf numFmtId="38" fontId="32" fillId="3" borderId="15" xfId="50" applyNumberFormat="1" applyFont="1" applyFill="1" applyBorder="1" applyAlignment="1">
      <alignment horizontal="right"/>
    </xf>
    <xf numFmtId="38" fontId="32" fillId="3" borderId="38" xfId="50" applyNumberFormat="1" applyFont="1" applyFill="1" applyBorder="1" applyAlignment="1">
      <alignment horizontal="right"/>
    </xf>
    <xf numFmtId="38" fontId="32" fillId="8" borderId="15" xfId="50" applyNumberFormat="1" applyFont="1" applyFill="1" applyBorder="1" applyAlignment="1">
      <alignment horizontal="right"/>
    </xf>
    <xf numFmtId="38" fontId="32" fillId="3" borderId="2" xfId="50" applyNumberFormat="1" applyFont="1" applyFill="1" applyBorder="1" applyAlignment="1">
      <alignment horizontal="right"/>
    </xf>
    <xf numFmtId="38" fontId="32" fillId="3" borderId="13" xfId="50" applyNumberFormat="1" applyFont="1" applyFill="1" applyBorder="1" applyAlignment="1">
      <alignment horizontal="right"/>
    </xf>
    <xf numFmtId="38" fontId="37" fillId="3" borderId="8" xfId="50" applyNumberFormat="1" applyFont="1" applyFill="1" applyBorder="1" applyAlignment="1">
      <alignment horizontal="right"/>
    </xf>
    <xf numFmtId="38" fontId="32" fillId="4" borderId="23" xfId="0" applyNumberFormat="1" applyFont="1" applyFill="1" applyBorder="1" applyAlignment="1">
      <alignment horizontal="right"/>
    </xf>
    <xf numFmtId="38" fontId="32" fillId="3" borderId="9" xfId="36" applyNumberFormat="1" applyFont="1" applyFill="1" applyBorder="1" applyAlignment="1">
      <alignment horizontal="right"/>
    </xf>
    <xf numFmtId="38" fontId="32" fillId="3" borderId="0" xfId="36" applyNumberFormat="1" applyFont="1" applyFill="1" applyAlignment="1">
      <alignment horizontal="right"/>
    </xf>
    <xf numFmtId="38" fontId="32" fillId="3" borderId="8" xfId="36" applyNumberFormat="1" applyFont="1" applyFill="1" applyBorder="1" applyAlignment="1">
      <alignment horizontal="right"/>
    </xf>
    <xf numFmtId="38" fontId="32" fillId="3" borderId="8" xfId="36" applyNumberFormat="1" applyFont="1" applyFill="1" applyBorder="1" applyAlignment="1">
      <alignment horizontal="left"/>
    </xf>
    <xf numFmtId="38" fontId="32" fillId="9" borderId="3" xfId="36" applyNumberFormat="1" applyFont="1" applyFill="1" applyBorder="1" applyAlignment="1">
      <alignment horizontal="right"/>
    </xf>
    <xf numFmtId="38" fontId="32" fillId="0" borderId="2" xfId="36" applyNumberFormat="1" applyFont="1" applyBorder="1" applyAlignment="1" applyProtection="1">
      <alignment horizontal="right"/>
      <protection locked="0"/>
    </xf>
    <xf numFmtId="38" fontId="32" fillId="3" borderId="2" xfId="36" applyNumberFormat="1" applyFont="1" applyFill="1" applyBorder="1" applyAlignment="1">
      <alignment horizontal="right"/>
    </xf>
    <xf numFmtId="38" fontId="32" fillId="0" borderId="15" xfId="36" applyNumberFormat="1" applyFont="1" applyBorder="1" applyAlignment="1" applyProtection="1">
      <alignment horizontal="right"/>
      <protection locked="0"/>
    </xf>
    <xf numFmtId="38" fontId="32" fillId="3" borderId="3" xfId="36" applyNumberFormat="1" applyFont="1" applyFill="1" applyBorder="1" applyAlignment="1">
      <alignment horizontal="right"/>
    </xf>
    <xf numFmtId="38" fontId="32" fillId="0" borderId="3" xfId="36" applyNumberFormat="1" applyFont="1" applyBorder="1" applyAlignment="1" applyProtection="1">
      <alignment horizontal="right"/>
      <protection locked="0"/>
    </xf>
    <xf numFmtId="165" fontId="28" fillId="0" borderId="1" xfId="0" applyNumberFormat="1" applyFont="1" applyBorder="1" applyAlignment="1">
      <alignment horizontal="left" vertical="center" indent="1" readingOrder="1"/>
    </xf>
    <xf numFmtId="165" fontId="28" fillId="0" borderId="1" xfId="0" applyNumberFormat="1" applyFont="1" applyBorder="1" applyAlignment="1">
      <alignment horizontal="left" vertical="center" indent="1"/>
    </xf>
    <xf numFmtId="165" fontId="28" fillId="0" borderId="1" xfId="0" applyNumberFormat="1" applyFont="1" applyBorder="1" applyAlignment="1">
      <alignment horizontal="left" vertical="center" wrapText="1" indent="1"/>
    </xf>
    <xf numFmtId="0" fontId="28" fillId="0" borderId="0" xfId="0" applyFont="1" applyAlignment="1">
      <alignment horizontal="left" vertical="center" indent="1"/>
    </xf>
    <xf numFmtId="38" fontId="32" fillId="4" borderId="19" xfId="36" applyNumberFormat="1" applyFont="1" applyFill="1" applyBorder="1" applyAlignment="1">
      <alignment horizontal="right"/>
    </xf>
    <xf numFmtId="0" fontId="30" fillId="0" borderId="0" xfId="34" applyFont="1" applyAlignment="1">
      <alignment horizontal="centerContinuous" vertical="center"/>
    </xf>
    <xf numFmtId="0" fontId="31" fillId="0" borderId="57" xfId="34" applyFont="1" applyBorder="1" applyAlignment="1">
      <alignment horizontal="center" vertical="top" wrapText="1"/>
    </xf>
    <xf numFmtId="49" fontId="31" fillId="0" borderId="43" xfId="34" applyNumberFormat="1" applyFont="1" applyBorder="1" applyAlignment="1">
      <alignment horizontal="center" vertical="top"/>
    </xf>
    <xf numFmtId="0" fontId="30" fillId="0" borderId="62" xfId="34" applyFont="1" applyBorder="1" applyAlignment="1">
      <alignment horizontal="center" vertical="top" wrapText="1"/>
    </xf>
    <xf numFmtId="49" fontId="30" fillId="0" borderId="58" xfId="34" applyNumberFormat="1" applyFont="1" applyBorder="1" applyAlignment="1">
      <alignment horizontal="center" vertical="top" wrapText="1"/>
    </xf>
    <xf numFmtId="38" fontId="32" fillId="0" borderId="19" xfId="34" applyNumberFormat="1" applyFont="1" applyBorder="1" applyAlignment="1" applyProtection="1">
      <alignment horizontal="right"/>
      <protection locked="0"/>
    </xf>
    <xf numFmtId="38" fontId="32" fillId="10" borderId="50" xfId="34" applyNumberFormat="1" applyFont="1" applyFill="1" applyBorder="1" applyAlignment="1">
      <alignment horizontal="right"/>
    </xf>
    <xf numFmtId="38" fontId="32" fillId="0" borderId="3" xfId="34" applyNumberFormat="1" applyFont="1" applyBorder="1" applyAlignment="1" applyProtection="1">
      <alignment horizontal="right"/>
      <protection locked="0"/>
    </xf>
    <xf numFmtId="38" fontId="32" fillId="14" borderId="8" xfId="34" applyNumberFormat="1" applyFont="1" applyFill="1" applyBorder="1" applyAlignment="1">
      <alignment horizontal="right"/>
    </xf>
    <xf numFmtId="38" fontId="32" fillId="0" borderId="15" xfId="34" applyNumberFormat="1" applyFont="1" applyBorder="1" applyAlignment="1" applyProtection="1">
      <alignment horizontal="right"/>
      <protection locked="0"/>
    </xf>
    <xf numFmtId="38" fontId="32" fillId="14" borderId="15" xfId="34" applyNumberFormat="1" applyFont="1" applyFill="1" applyBorder="1" applyAlignment="1">
      <alignment horizontal="right"/>
    </xf>
    <xf numFmtId="38" fontId="32" fillId="4" borderId="19" xfId="33" applyNumberFormat="1" applyFont="1" applyFill="1" applyBorder="1" applyAlignment="1">
      <alignment horizontal="right"/>
    </xf>
    <xf numFmtId="38" fontId="32" fillId="4" borderId="10" xfId="33" applyNumberFormat="1" applyFont="1" applyFill="1" applyBorder="1" applyAlignment="1">
      <alignment horizontal="right"/>
    </xf>
    <xf numFmtId="38" fontId="28" fillId="10" borderId="55" xfId="34" applyNumberFormat="1" applyFont="1" applyFill="1" applyBorder="1" applyAlignment="1">
      <alignment horizontal="right" vertical="center"/>
    </xf>
    <xf numFmtId="38" fontId="28" fillId="10" borderId="50" xfId="34" applyNumberFormat="1" applyFont="1" applyFill="1" applyBorder="1" applyAlignment="1">
      <alignment horizontal="right" vertical="center"/>
    </xf>
    <xf numFmtId="38" fontId="32" fillId="4" borderId="8" xfId="34" applyNumberFormat="1" applyFont="1" applyFill="1" applyBorder="1" applyAlignment="1">
      <alignment horizontal="right"/>
    </xf>
    <xf numFmtId="0" fontId="30" fillId="0" borderId="7" xfId="34" applyFont="1" applyBorder="1" applyAlignment="1">
      <alignment vertical="center" wrapText="1"/>
    </xf>
    <xf numFmtId="49" fontId="30" fillId="0" borderId="8" xfId="6" applyNumberFormat="1" applyFont="1" applyBorder="1" applyAlignment="1">
      <alignment horizontal="center" vertical="center" wrapText="1"/>
    </xf>
    <xf numFmtId="38" fontId="32" fillId="10" borderId="16" xfId="33" applyNumberFormat="1" applyFont="1" applyFill="1" applyBorder="1" applyAlignment="1">
      <alignment horizontal="right"/>
    </xf>
    <xf numFmtId="38" fontId="32" fillId="11" borderId="7" xfId="33" applyNumberFormat="1" applyFont="1" applyFill="1" applyBorder="1" applyAlignment="1">
      <alignment horizontal="right"/>
    </xf>
    <xf numFmtId="38" fontId="32" fillId="11" borderId="25" xfId="33" applyNumberFormat="1" applyFont="1" applyFill="1" applyBorder="1" applyAlignment="1">
      <alignment horizontal="right"/>
    </xf>
    <xf numFmtId="38" fontId="32" fillId="11" borderId="16" xfId="33" applyNumberFormat="1" applyFont="1" applyFill="1" applyBorder="1" applyAlignment="1">
      <alignment horizontal="right"/>
    </xf>
    <xf numFmtId="38" fontId="32" fillId="0" borderId="88" xfId="33" applyNumberFormat="1" applyFont="1" applyBorder="1" applyAlignment="1" applyProtection="1">
      <alignment horizontal="right"/>
      <protection locked="0"/>
    </xf>
    <xf numFmtId="38" fontId="32" fillId="4" borderId="3" xfId="33" applyNumberFormat="1" applyFont="1" applyFill="1" applyBorder="1" applyAlignment="1">
      <alignment horizontal="right"/>
    </xf>
    <xf numFmtId="38" fontId="32" fillId="3" borderId="46" xfId="33" applyNumberFormat="1" applyFont="1" applyFill="1" applyBorder="1" applyAlignment="1">
      <alignment horizontal="right"/>
    </xf>
    <xf numFmtId="38" fontId="32" fillId="3" borderId="44" xfId="33" applyNumberFormat="1" applyFont="1" applyFill="1" applyBorder="1" applyAlignment="1">
      <alignment horizontal="right"/>
    </xf>
    <xf numFmtId="38" fontId="32" fillId="0" borderId="54" xfId="33" applyNumberFormat="1" applyFont="1" applyBorder="1" applyAlignment="1" applyProtection="1">
      <alignment horizontal="right"/>
      <protection locked="0"/>
    </xf>
    <xf numFmtId="38" fontId="32" fillId="0" borderId="15" xfId="33" applyNumberFormat="1" applyFont="1" applyBorder="1" applyAlignment="1" applyProtection="1">
      <alignment horizontal="right"/>
      <protection locked="0"/>
    </xf>
    <xf numFmtId="38" fontId="32" fillId="0" borderId="42" xfId="33" applyNumberFormat="1" applyFont="1" applyBorder="1" applyAlignment="1" applyProtection="1">
      <alignment horizontal="right"/>
      <protection locked="0"/>
    </xf>
    <xf numFmtId="38" fontId="32" fillId="3" borderId="43" xfId="33" applyNumberFormat="1" applyFont="1" applyFill="1" applyBorder="1" applyAlignment="1">
      <alignment horizontal="right"/>
    </xf>
    <xf numFmtId="38" fontId="32" fillId="3" borderId="17" xfId="33" applyNumberFormat="1" applyFont="1" applyFill="1" applyBorder="1" applyAlignment="1">
      <alignment horizontal="right"/>
    </xf>
    <xf numFmtId="38" fontId="32" fillId="3" borderId="45" xfId="33" applyNumberFormat="1" applyFont="1" applyFill="1" applyBorder="1" applyAlignment="1">
      <alignment horizontal="right"/>
    </xf>
    <xf numFmtId="38" fontId="32" fillId="3" borderId="18" xfId="33" applyNumberFormat="1" applyFont="1" applyFill="1" applyBorder="1" applyAlignment="1">
      <alignment horizontal="right"/>
    </xf>
    <xf numFmtId="38" fontId="32" fillId="11" borderId="21" xfId="33" applyNumberFormat="1" applyFont="1" applyFill="1" applyBorder="1" applyAlignment="1">
      <alignment horizontal="right"/>
    </xf>
    <xf numFmtId="38" fontId="32" fillId="11" borderId="55" xfId="33" applyNumberFormat="1" applyFont="1" applyFill="1" applyBorder="1" applyAlignment="1">
      <alignment horizontal="right"/>
    </xf>
    <xf numFmtId="38" fontId="32" fillId="11" borderId="50" xfId="33" applyNumberFormat="1" applyFont="1" applyFill="1" applyBorder="1" applyAlignment="1">
      <alignment horizontal="right"/>
    </xf>
    <xf numFmtId="38" fontId="32" fillId="3" borderId="14" xfId="33" applyNumberFormat="1" applyFont="1" applyFill="1" applyBorder="1" applyAlignment="1">
      <alignment horizontal="right"/>
    </xf>
    <xf numFmtId="38" fontId="32" fillId="3" borderId="33" xfId="33" applyNumberFormat="1" applyFont="1" applyFill="1" applyBorder="1" applyAlignment="1">
      <alignment horizontal="right"/>
    </xf>
    <xf numFmtId="38" fontId="32" fillId="3" borderId="37" xfId="33" applyNumberFormat="1" applyFont="1" applyFill="1" applyBorder="1" applyAlignment="1">
      <alignment horizontal="right"/>
    </xf>
    <xf numFmtId="38" fontId="32" fillId="3" borderId="21" xfId="34" applyNumberFormat="1" applyFont="1" applyFill="1" applyBorder="1" applyAlignment="1">
      <alignment horizontal="right"/>
    </xf>
    <xf numFmtId="38" fontId="32" fillId="3" borderId="55" xfId="34" applyNumberFormat="1" applyFont="1" applyFill="1" applyBorder="1" applyAlignment="1">
      <alignment horizontal="right"/>
    </xf>
    <xf numFmtId="38" fontId="32" fillId="3" borderId="50" xfId="34" applyNumberFormat="1" applyFont="1" applyFill="1" applyBorder="1" applyAlignment="1">
      <alignment horizontal="right"/>
    </xf>
    <xf numFmtId="38" fontId="32" fillId="4" borderId="2" xfId="33" applyNumberFormat="1" applyFont="1" applyFill="1" applyBorder="1" applyAlignment="1">
      <alignment horizontal="right"/>
    </xf>
    <xf numFmtId="38" fontId="32" fillId="4" borderId="19" xfId="35" applyNumberFormat="1" applyFont="1" applyFill="1" applyBorder="1" applyAlignment="1">
      <alignment horizontal="right"/>
    </xf>
    <xf numFmtId="38" fontId="32" fillId="3" borderId="21" xfId="35" applyNumberFormat="1" applyFont="1" applyFill="1" applyBorder="1" applyAlignment="1">
      <alignment horizontal="right"/>
    </xf>
    <xf numFmtId="38" fontId="32" fillId="3" borderId="55" xfId="35" applyNumberFormat="1" applyFont="1" applyFill="1" applyBorder="1" applyAlignment="1">
      <alignment horizontal="right"/>
    </xf>
    <xf numFmtId="38" fontId="32" fillId="3" borderId="50" xfId="35" applyNumberFormat="1" applyFont="1" applyFill="1" applyBorder="1" applyAlignment="1">
      <alignment horizontal="right"/>
    </xf>
    <xf numFmtId="38" fontId="32" fillId="4" borderId="23" xfId="35" applyNumberFormat="1" applyFont="1" applyFill="1" applyBorder="1" applyAlignment="1">
      <alignment horizontal="right"/>
    </xf>
    <xf numFmtId="38" fontId="32" fillId="4" borderId="20" xfId="33" applyNumberFormat="1" applyFont="1" applyFill="1" applyBorder="1" applyAlignment="1">
      <alignment horizontal="right"/>
    </xf>
    <xf numFmtId="38" fontId="32" fillId="4" borderId="23" xfId="33" applyNumberFormat="1" applyFont="1" applyFill="1" applyBorder="1" applyAlignment="1">
      <alignment horizontal="right"/>
    </xf>
    <xf numFmtId="38" fontId="32" fillId="11" borderId="21" xfId="35" applyNumberFormat="1" applyFont="1" applyFill="1" applyBorder="1" applyAlignment="1">
      <alignment horizontal="right"/>
    </xf>
    <xf numFmtId="38" fontId="32" fillId="11" borderId="55" xfId="35" applyNumberFormat="1" applyFont="1" applyFill="1" applyBorder="1" applyAlignment="1">
      <alignment horizontal="right"/>
    </xf>
    <xf numFmtId="38" fontId="32" fillId="11" borderId="50" xfId="35" applyNumberFormat="1" applyFont="1" applyFill="1" applyBorder="1" applyAlignment="1">
      <alignment horizontal="right"/>
    </xf>
    <xf numFmtId="38" fontId="32" fillId="3" borderId="7" xfId="35" applyNumberFormat="1" applyFont="1" applyFill="1" applyBorder="1" applyAlignment="1">
      <alignment horizontal="right"/>
    </xf>
    <xf numFmtId="38" fontId="32" fillId="3" borderId="25" xfId="35" applyNumberFormat="1" applyFont="1" applyFill="1" applyBorder="1" applyAlignment="1">
      <alignment horizontal="right"/>
    </xf>
    <xf numFmtId="38" fontId="32" fillId="3" borderId="16" xfId="35" applyNumberFormat="1" applyFont="1" applyFill="1" applyBorder="1" applyAlignment="1">
      <alignment horizontal="right"/>
    </xf>
    <xf numFmtId="38" fontId="32" fillId="3" borderId="8" xfId="35" applyNumberFormat="1" applyFont="1" applyFill="1" applyBorder="1" applyAlignment="1">
      <alignment horizontal="right"/>
    </xf>
    <xf numFmtId="38" fontId="32" fillId="3" borderId="12" xfId="35" applyNumberFormat="1" applyFont="1" applyFill="1" applyBorder="1" applyAlignment="1">
      <alignment horizontal="right"/>
    </xf>
    <xf numFmtId="38" fontId="32" fillId="3" borderId="12" xfId="36" applyNumberFormat="1" applyFont="1" applyFill="1" applyBorder="1" applyAlignment="1">
      <alignment horizontal="right"/>
    </xf>
    <xf numFmtId="38" fontId="32" fillId="4" borderId="26" xfId="36" applyNumberFormat="1" applyFont="1" applyFill="1" applyBorder="1" applyAlignment="1">
      <alignment horizontal="right"/>
    </xf>
    <xf numFmtId="38" fontId="32" fillId="4" borderId="23" xfId="36" applyNumberFormat="1" applyFont="1" applyFill="1" applyBorder="1" applyAlignment="1">
      <alignment horizontal="right"/>
    </xf>
    <xf numFmtId="38" fontId="32" fillId="0" borderId="20" xfId="36" applyNumberFormat="1" applyFont="1" applyBorder="1" applyAlignment="1" applyProtection="1">
      <alignment horizontal="right"/>
      <protection locked="0"/>
    </xf>
    <xf numFmtId="38" fontId="32" fillId="4" borderId="20" xfId="36" applyNumberFormat="1" applyFont="1" applyFill="1" applyBorder="1" applyAlignment="1">
      <alignment horizontal="right"/>
    </xf>
    <xf numFmtId="38" fontId="32" fillId="11" borderId="7" xfId="36" applyNumberFormat="1" applyFont="1" applyFill="1" applyBorder="1" applyAlignment="1">
      <alignment horizontal="right"/>
    </xf>
    <xf numFmtId="38" fontId="32" fillId="11" borderId="25" xfId="36" applyNumberFormat="1" applyFont="1" applyFill="1" applyBorder="1" applyAlignment="1">
      <alignment horizontal="right"/>
    </xf>
    <xf numFmtId="38" fontId="32" fillId="11" borderId="33" xfId="36" applyNumberFormat="1" applyFont="1" applyFill="1" applyBorder="1" applyAlignment="1">
      <alignment horizontal="right"/>
    </xf>
    <xf numFmtId="38" fontId="32" fillId="11" borderId="37" xfId="36" applyNumberFormat="1" applyFont="1" applyFill="1" applyBorder="1" applyAlignment="1">
      <alignment horizontal="right"/>
    </xf>
    <xf numFmtId="38" fontId="32" fillId="0" borderId="0" xfId="36" applyNumberFormat="1" applyFont="1" applyAlignment="1">
      <alignment horizontal="right"/>
    </xf>
    <xf numFmtId="38" fontId="32" fillId="11" borderId="7" xfId="37" applyNumberFormat="1" applyFont="1" applyFill="1" applyBorder="1" applyAlignment="1">
      <alignment horizontal="right"/>
    </xf>
    <xf numFmtId="38" fontId="32" fillId="11" borderId="25" xfId="37" applyNumberFormat="1" applyFont="1" applyFill="1" applyBorder="1" applyAlignment="1">
      <alignment horizontal="right"/>
    </xf>
    <xf numFmtId="38" fontId="32" fillId="11" borderId="16" xfId="37" applyNumberFormat="1" applyFont="1" applyFill="1" applyBorder="1" applyAlignment="1">
      <alignment horizontal="right"/>
    </xf>
    <xf numFmtId="38" fontId="32" fillId="3" borderId="8" xfId="37" applyNumberFormat="1" applyFont="1" applyFill="1" applyBorder="1" applyAlignment="1">
      <alignment horizontal="right"/>
    </xf>
    <xf numFmtId="38" fontId="32" fillId="3" borderId="0" xfId="37" applyNumberFormat="1" applyFont="1" applyFill="1" applyAlignment="1">
      <alignment horizontal="right"/>
    </xf>
    <xf numFmtId="38" fontId="32" fillId="0" borderId="15" xfId="37" applyNumberFormat="1" applyFont="1" applyBorder="1" applyAlignment="1" applyProtection="1">
      <alignment horizontal="right"/>
      <protection locked="0"/>
    </xf>
    <xf numFmtId="38" fontId="32" fillId="3" borderId="15" xfId="37" applyNumberFormat="1" applyFont="1" applyFill="1" applyBorder="1" applyAlignment="1">
      <alignment horizontal="right"/>
    </xf>
    <xf numFmtId="38" fontId="32" fillId="4" borderId="19" xfId="37" applyNumberFormat="1" applyFont="1" applyFill="1" applyBorder="1" applyAlignment="1">
      <alignment horizontal="right"/>
    </xf>
    <xf numFmtId="38" fontId="32" fillId="4" borderId="23" xfId="37" applyNumberFormat="1" applyFont="1" applyFill="1" applyBorder="1" applyAlignment="1">
      <alignment horizontal="right"/>
    </xf>
    <xf numFmtId="38" fontId="32" fillId="0" borderId="10" xfId="37" applyNumberFormat="1" applyFont="1" applyBorder="1" applyAlignment="1" applyProtection="1">
      <alignment horizontal="right"/>
      <protection locked="0"/>
    </xf>
    <xf numFmtId="38" fontId="32" fillId="0" borderId="24" xfId="37" applyNumberFormat="1" applyFont="1" applyBorder="1" applyAlignment="1" applyProtection="1">
      <alignment horizontal="right"/>
      <protection locked="0"/>
    </xf>
    <xf numFmtId="38" fontId="32" fillId="0" borderId="23" xfId="37" applyNumberFormat="1" applyFont="1" applyBorder="1" applyAlignment="1" applyProtection="1">
      <alignment horizontal="right"/>
      <protection locked="0"/>
    </xf>
    <xf numFmtId="38" fontId="32" fillId="11" borderId="21" xfId="37" applyNumberFormat="1" applyFont="1" applyFill="1" applyBorder="1" applyAlignment="1">
      <alignment horizontal="right"/>
    </xf>
    <xf numFmtId="38" fontId="32" fillId="11" borderId="55" xfId="37" applyNumberFormat="1" applyFont="1" applyFill="1" applyBorder="1" applyAlignment="1">
      <alignment horizontal="right"/>
    </xf>
    <xf numFmtId="38" fontId="32" fillId="11" borderId="50" xfId="37" applyNumberFormat="1" applyFont="1" applyFill="1" applyBorder="1" applyAlignment="1">
      <alignment horizontal="right"/>
    </xf>
    <xf numFmtId="38" fontId="32" fillId="3" borderId="14" xfId="37" applyNumberFormat="1" applyFont="1" applyFill="1" applyBorder="1" applyAlignment="1">
      <alignment horizontal="right"/>
    </xf>
    <xf numFmtId="38" fontId="32" fillId="0" borderId="14" xfId="37" applyNumberFormat="1" applyFont="1" applyBorder="1" applyAlignment="1" applyProtection="1">
      <alignment horizontal="right"/>
      <protection locked="0"/>
    </xf>
    <xf numFmtId="38" fontId="32" fillId="9" borderId="3" xfId="37" applyNumberFormat="1" applyFont="1" applyFill="1" applyBorder="1" applyAlignment="1">
      <alignment horizontal="right"/>
    </xf>
    <xf numFmtId="38" fontId="32" fillId="3" borderId="8" xfId="38" applyNumberFormat="1" applyFont="1" applyFill="1" applyBorder="1" applyAlignment="1">
      <alignment horizontal="right"/>
    </xf>
    <xf numFmtId="38" fontId="32" fillId="3" borderId="0" xfId="38" applyNumberFormat="1" applyFont="1" applyFill="1" applyAlignment="1">
      <alignment horizontal="right"/>
    </xf>
    <xf numFmtId="38" fontId="32" fillId="0" borderId="15" xfId="38" applyNumberFormat="1" applyFont="1" applyBorder="1" applyAlignment="1" applyProtection="1">
      <alignment horizontal="right"/>
      <protection locked="0"/>
    </xf>
    <xf numFmtId="38" fontId="32" fillId="4" borderId="23" xfId="38" applyNumberFormat="1" applyFont="1" applyFill="1" applyBorder="1" applyAlignment="1">
      <alignment horizontal="right"/>
    </xf>
    <xf numFmtId="38" fontId="32" fillId="0" borderId="9" xfId="38" applyNumberFormat="1" applyFont="1" applyBorder="1" applyAlignment="1" applyProtection="1">
      <alignment horizontal="right"/>
      <protection locked="0"/>
    </xf>
    <xf numFmtId="38" fontId="32" fillId="4" borderId="0" xfId="38" applyNumberFormat="1" applyFont="1" applyFill="1" applyAlignment="1">
      <alignment horizontal="right"/>
    </xf>
    <xf numFmtId="38" fontId="32" fillId="4" borderId="10" xfId="38" applyNumberFormat="1" applyFont="1" applyFill="1" applyBorder="1" applyAlignment="1">
      <alignment horizontal="right"/>
    </xf>
    <xf numFmtId="38" fontId="32" fillId="3" borderId="9" xfId="38" applyNumberFormat="1" applyFont="1" applyFill="1" applyBorder="1" applyAlignment="1">
      <alignment horizontal="right"/>
    </xf>
    <xf numFmtId="38" fontId="32" fillId="4" borderId="19" xfId="38" applyNumberFormat="1" applyFont="1" applyFill="1" applyBorder="1" applyAlignment="1">
      <alignment horizontal="right"/>
    </xf>
    <xf numFmtId="38" fontId="32" fillId="0" borderId="10" xfId="38" applyNumberFormat="1" applyFont="1" applyBorder="1" applyAlignment="1" applyProtection="1">
      <alignment horizontal="right"/>
      <protection locked="0"/>
    </xf>
    <xf numFmtId="38" fontId="32" fillId="3" borderId="20" xfId="38" applyNumberFormat="1" applyFont="1" applyFill="1" applyBorder="1" applyAlignment="1">
      <alignment horizontal="right"/>
    </xf>
    <xf numFmtId="38" fontId="32" fillId="3" borderId="55" xfId="38" applyNumberFormat="1" applyFont="1" applyFill="1" applyBorder="1" applyAlignment="1">
      <alignment horizontal="right"/>
    </xf>
    <xf numFmtId="38" fontId="32" fillId="3" borderId="50" xfId="38" applyNumberFormat="1" applyFont="1" applyFill="1" applyBorder="1" applyAlignment="1">
      <alignment horizontal="right"/>
    </xf>
    <xf numFmtId="38" fontId="32" fillId="0" borderId="0" xfId="38" applyNumberFormat="1" applyFont="1" applyAlignment="1">
      <alignment horizontal="right"/>
    </xf>
    <xf numFmtId="38" fontId="32" fillId="10" borderId="7" xfId="39" applyNumberFormat="1" applyFont="1" applyFill="1" applyBorder="1" applyAlignment="1">
      <alignment horizontal="right"/>
    </xf>
    <xf numFmtId="38" fontId="32" fillId="10" borderId="25" xfId="39" applyNumberFormat="1" applyFont="1" applyFill="1" applyBorder="1" applyAlignment="1">
      <alignment horizontal="right"/>
    </xf>
    <xf numFmtId="38" fontId="32" fillId="10" borderId="4" xfId="39" applyNumberFormat="1" applyFont="1" applyFill="1" applyBorder="1" applyAlignment="1">
      <alignment horizontal="right"/>
    </xf>
    <xf numFmtId="38" fontId="32" fillId="10" borderId="16" xfId="39" applyNumberFormat="1" applyFont="1" applyFill="1" applyBorder="1" applyAlignment="1">
      <alignment horizontal="right"/>
    </xf>
    <xf numFmtId="38" fontId="32" fillId="11" borderId="7" xfId="39" applyNumberFormat="1" applyFont="1" applyFill="1" applyBorder="1" applyAlignment="1">
      <alignment horizontal="right"/>
    </xf>
    <xf numFmtId="38" fontId="32" fillId="11" borderId="25" xfId="39" applyNumberFormat="1" applyFont="1" applyFill="1" applyBorder="1" applyAlignment="1">
      <alignment horizontal="right"/>
    </xf>
    <xf numFmtId="38" fontId="32" fillId="11" borderId="16" xfId="39" applyNumberFormat="1" applyFont="1" applyFill="1" applyBorder="1" applyAlignment="1">
      <alignment horizontal="right"/>
    </xf>
    <xf numFmtId="38" fontId="32" fillId="3" borderId="8" xfId="39" applyNumberFormat="1" applyFont="1" applyFill="1" applyBorder="1" applyAlignment="1">
      <alignment horizontal="right"/>
    </xf>
    <xf numFmtId="38" fontId="32" fillId="3" borderId="0" xfId="39" applyNumberFormat="1" applyFont="1" applyFill="1" applyAlignment="1">
      <alignment horizontal="right"/>
    </xf>
    <xf numFmtId="38" fontId="32" fillId="0" borderId="15" xfId="39" applyNumberFormat="1" applyFont="1" applyBorder="1" applyAlignment="1" applyProtection="1">
      <alignment horizontal="right"/>
      <protection locked="0"/>
    </xf>
    <xf numFmtId="38" fontId="32" fillId="9" borderId="15" xfId="39" applyNumberFormat="1" applyFont="1" applyFill="1" applyBorder="1" applyAlignment="1">
      <alignment horizontal="right"/>
    </xf>
    <xf numFmtId="38" fontId="32" fillId="0" borderId="12" xfId="39" applyNumberFormat="1" applyFont="1" applyBorder="1" applyAlignment="1" applyProtection="1">
      <alignment horizontal="right"/>
      <protection locked="0"/>
    </xf>
    <xf numFmtId="38" fontId="32" fillId="9" borderId="8" xfId="39" applyNumberFormat="1" applyFont="1" applyFill="1" applyBorder="1" applyAlignment="1">
      <alignment horizontal="right"/>
    </xf>
    <xf numFmtId="38" fontId="32" fillId="3" borderId="12" xfId="39" applyNumberFormat="1" applyFont="1" applyFill="1" applyBorder="1" applyAlignment="1">
      <alignment horizontal="right"/>
    </xf>
    <xf numFmtId="38" fontId="32" fillId="9" borderId="19" xfId="39" applyNumberFormat="1" applyFont="1" applyFill="1" applyBorder="1" applyAlignment="1">
      <alignment horizontal="right"/>
    </xf>
    <xf numFmtId="38" fontId="32" fillId="11" borderId="33" xfId="39" applyNumberFormat="1" applyFont="1" applyFill="1" applyBorder="1" applyAlignment="1">
      <alignment horizontal="right"/>
    </xf>
    <xf numFmtId="38" fontId="32" fillId="11" borderId="37" xfId="39" applyNumberFormat="1" applyFont="1" applyFill="1" applyBorder="1" applyAlignment="1">
      <alignment horizontal="right"/>
    </xf>
    <xf numFmtId="38" fontId="32" fillId="3" borderId="3" xfId="39" applyNumberFormat="1" applyFont="1" applyFill="1" applyBorder="1" applyAlignment="1">
      <alignment horizontal="right"/>
    </xf>
    <xf numFmtId="38" fontId="32" fillId="4" borderId="19" xfId="39" applyNumberFormat="1" applyFont="1" applyFill="1" applyBorder="1" applyAlignment="1">
      <alignment horizontal="right"/>
    </xf>
    <xf numFmtId="38" fontId="32" fillId="0" borderId="20" xfId="39" applyNumberFormat="1" applyFont="1" applyBorder="1" applyAlignment="1" applyProtection="1">
      <alignment horizontal="right"/>
      <protection locked="0"/>
    </xf>
    <xf numFmtId="38" fontId="32" fillId="3" borderId="13" xfId="39" applyNumberFormat="1" applyFont="1" applyFill="1" applyBorder="1" applyAlignment="1">
      <alignment horizontal="right"/>
    </xf>
    <xf numFmtId="38" fontId="32" fillId="4" borderId="47" xfId="39" applyNumberFormat="1" applyFont="1" applyFill="1" applyBorder="1" applyAlignment="1">
      <alignment horizontal="right"/>
    </xf>
    <xf numFmtId="38" fontId="32" fillId="0" borderId="27" xfId="39" applyNumberFormat="1" applyFont="1" applyBorder="1" applyAlignment="1" applyProtection="1">
      <alignment horizontal="right"/>
      <protection locked="0"/>
    </xf>
    <xf numFmtId="38" fontId="32" fillId="3" borderId="20" xfId="39" applyNumberFormat="1" applyFont="1" applyFill="1" applyBorder="1" applyAlignment="1">
      <alignment horizontal="right"/>
    </xf>
    <xf numFmtId="38" fontId="32" fillId="3" borderId="33" xfId="39" applyNumberFormat="1" applyFont="1" applyFill="1" applyBorder="1" applyAlignment="1">
      <alignment horizontal="right"/>
    </xf>
    <xf numFmtId="38" fontId="32" fillId="4" borderId="10" xfId="39" applyNumberFormat="1" applyFont="1" applyFill="1" applyBorder="1" applyAlignment="1">
      <alignment horizontal="right"/>
    </xf>
    <xf numFmtId="38" fontId="32" fillId="0" borderId="0" xfId="39" applyNumberFormat="1" applyFont="1" applyAlignment="1">
      <alignment horizontal="right"/>
    </xf>
    <xf numFmtId="38" fontId="32" fillId="0" borderId="13" xfId="39" applyNumberFormat="1" applyFont="1" applyBorder="1" applyAlignment="1">
      <alignment horizontal="right"/>
    </xf>
    <xf numFmtId="38" fontId="32" fillId="10" borderId="25" xfId="40" applyNumberFormat="1" applyFont="1" applyFill="1" applyBorder="1" applyAlignment="1">
      <alignment horizontal="right"/>
    </xf>
    <xf numFmtId="38" fontId="32" fillId="10" borderId="16" xfId="40" applyNumberFormat="1" applyFont="1" applyFill="1" applyBorder="1" applyAlignment="1">
      <alignment horizontal="right"/>
    </xf>
    <xf numFmtId="38" fontId="32" fillId="11" borderId="25" xfId="40" applyNumberFormat="1" applyFont="1" applyFill="1" applyBorder="1" applyAlignment="1">
      <alignment horizontal="right"/>
    </xf>
    <xf numFmtId="38" fontId="32" fillId="11" borderId="16" xfId="40" applyNumberFormat="1" applyFont="1" applyFill="1" applyBorder="1" applyAlignment="1">
      <alignment horizontal="right"/>
    </xf>
    <xf numFmtId="38" fontId="32" fillId="3" borderId="8" xfId="40" applyNumberFormat="1" applyFont="1" applyFill="1" applyBorder="1" applyAlignment="1">
      <alignment horizontal="right"/>
    </xf>
    <xf numFmtId="38" fontId="32" fillId="0" borderId="15" xfId="40" applyNumberFormat="1" applyFont="1" applyBorder="1" applyAlignment="1" applyProtection="1">
      <alignment horizontal="right"/>
      <protection locked="0"/>
    </xf>
    <xf numFmtId="38" fontId="32" fillId="4" borderId="23" xfId="40" applyNumberFormat="1" applyFont="1" applyFill="1" applyBorder="1" applyAlignment="1">
      <alignment horizontal="right"/>
    </xf>
    <xf numFmtId="38" fontId="32" fillId="11" borderId="21" xfId="40" applyNumberFormat="1" applyFont="1" applyFill="1" applyBorder="1" applyAlignment="1">
      <alignment horizontal="right"/>
    </xf>
    <xf numFmtId="38" fontId="32" fillId="11" borderId="55" xfId="40" applyNumberFormat="1" applyFont="1" applyFill="1" applyBorder="1" applyAlignment="1">
      <alignment horizontal="right"/>
    </xf>
    <xf numFmtId="38" fontId="32" fillId="11" borderId="50" xfId="40" applyNumberFormat="1" applyFont="1" applyFill="1" applyBorder="1" applyAlignment="1">
      <alignment horizontal="right"/>
    </xf>
    <xf numFmtId="38" fontId="32" fillId="3" borderId="0" xfId="40" applyNumberFormat="1" applyFont="1" applyFill="1" applyAlignment="1">
      <alignment horizontal="right"/>
    </xf>
    <xf numFmtId="38" fontId="32" fillId="3" borderId="12" xfId="40" applyNumberFormat="1" applyFont="1" applyFill="1" applyBorder="1" applyAlignment="1">
      <alignment horizontal="right"/>
    </xf>
    <xf numFmtId="38" fontId="32" fillId="4" borderId="19" xfId="40" applyNumberFormat="1" applyFont="1" applyFill="1" applyBorder="1" applyAlignment="1">
      <alignment horizontal="right"/>
    </xf>
    <xf numFmtId="38" fontId="32" fillId="0" borderId="0" xfId="40" applyNumberFormat="1" applyFont="1" applyAlignment="1" applyProtection="1">
      <alignment horizontal="right"/>
      <protection locked="0"/>
    </xf>
    <xf numFmtId="38" fontId="32" fillId="0" borderId="10" xfId="40" applyNumberFormat="1" applyFont="1" applyBorder="1" applyAlignment="1" applyProtection="1">
      <alignment horizontal="right"/>
      <protection locked="0"/>
    </xf>
    <xf numFmtId="38" fontId="32" fillId="4" borderId="10" xfId="40" applyNumberFormat="1" applyFont="1" applyFill="1" applyBorder="1" applyAlignment="1">
      <alignment horizontal="right"/>
    </xf>
    <xf numFmtId="38" fontId="32" fillId="11" borderId="7" xfId="40" applyNumberFormat="1" applyFont="1" applyFill="1" applyBorder="1" applyAlignment="1">
      <alignment horizontal="right"/>
    </xf>
    <xf numFmtId="38" fontId="32" fillId="11" borderId="33" xfId="40" applyNumberFormat="1" applyFont="1" applyFill="1" applyBorder="1" applyAlignment="1">
      <alignment horizontal="right"/>
    </xf>
    <xf numFmtId="38" fontId="32" fillId="11" borderId="37" xfId="40" applyNumberFormat="1" applyFont="1" applyFill="1" applyBorder="1" applyAlignment="1">
      <alignment horizontal="right"/>
    </xf>
    <xf numFmtId="38" fontId="32" fillId="3" borderId="8" xfId="41" applyNumberFormat="1" applyFont="1" applyFill="1" applyBorder="1" applyAlignment="1">
      <alignment horizontal="right"/>
    </xf>
    <xf numFmtId="38" fontId="32" fillId="4" borderId="19" xfId="41" applyNumberFormat="1" applyFont="1" applyFill="1" applyBorder="1" applyAlignment="1">
      <alignment horizontal="right"/>
    </xf>
    <xf numFmtId="38" fontId="32" fillId="4" borderId="8" xfId="33" applyNumberFormat="1" applyFont="1" applyFill="1" applyBorder="1" applyAlignment="1">
      <alignment horizontal="right"/>
    </xf>
    <xf numFmtId="38" fontId="32" fillId="4" borderId="10" xfId="41" applyNumberFormat="1" applyFont="1" applyFill="1" applyBorder="1" applyAlignment="1">
      <alignment horizontal="right"/>
    </xf>
    <xf numFmtId="38" fontId="32" fillId="0" borderId="9" xfId="41" applyNumberFormat="1" applyFont="1" applyBorder="1" applyAlignment="1" applyProtection="1">
      <alignment horizontal="right"/>
      <protection locked="0"/>
    </xf>
    <xf numFmtId="38" fontId="32" fillId="3" borderId="20" xfId="41" applyNumberFormat="1" applyFont="1" applyFill="1" applyBorder="1" applyAlignment="1">
      <alignment horizontal="right"/>
    </xf>
    <xf numFmtId="38" fontId="32" fillId="3" borderId="55" xfId="41" applyNumberFormat="1" applyFont="1" applyFill="1" applyBorder="1" applyAlignment="1">
      <alignment horizontal="right"/>
    </xf>
    <xf numFmtId="38" fontId="32" fillId="0" borderId="0" xfId="41" applyNumberFormat="1" applyFont="1" applyAlignment="1">
      <alignment horizontal="right"/>
    </xf>
    <xf numFmtId="38" fontId="32" fillId="10" borderId="25" xfId="42" applyNumberFormat="1" applyFont="1" applyFill="1" applyBorder="1" applyAlignment="1">
      <alignment horizontal="right"/>
    </xf>
    <xf numFmtId="38" fontId="32" fillId="10" borderId="16" xfId="42" applyNumberFormat="1" applyFont="1" applyFill="1" applyBorder="1" applyAlignment="1">
      <alignment horizontal="right"/>
    </xf>
    <xf numFmtId="38" fontId="32" fillId="11" borderId="25" xfId="42" applyNumberFormat="1" applyFont="1" applyFill="1" applyBorder="1" applyAlignment="1">
      <alignment horizontal="right"/>
    </xf>
    <xf numFmtId="38" fontId="32" fillId="11" borderId="16" xfId="42" applyNumberFormat="1" applyFont="1" applyFill="1" applyBorder="1" applyAlignment="1">
      <alignment horizontal="right"/>
    </xf>
    <xf numFmtId="38" fontId="32" fillId="0" borderId="3" xfId="42" applyNumberFormat="1" applyFont="1" applyBorder="1" applyAlignment="1" applyProtection="1">
      <alignment horizontal="right"/>
      <protection locked="0"/>
    </xf>
    <xf numFmtId="38" fontId="32" fillId="3" borderId="8" xfId="42" applyNumberFormat="1" applyFont="1" applyFill="1" applyBorder="1" applyAlignment="1">
      <alignment horizontal="right"/>
    </xf>
    <xf numFmtId="38" fontId="32" fillId="4" borderId="19" xfId="42" applyNumberFormat="1" applyFont="1" applyFill="1" applyBorder="1" applyAlignment="1">
      <alignment horizontal="right"/>
    </xf>
    <xf numFmtId="38" fontId="32" fillId="11" borderId="33" xfId="42" applyNumberFormat="1" applyFont="1" applyFill="1" applyBorder="1" applyAlignment="1">
      <alignment horizontal="right"/>
    </xf>
    <xf numFmtId="38" fontId="32" fillId="11" borderId="7" xfId="42" applyNumberFormat="1" applyFont="1" applyFill="1" applyBorder="1" applyAlignment="1">
      <alignment horizontal="right"/>
    </xf>
    <xf numFmtId="38" fontId="32" fillId="11" borderId="37" xfId="42" applyNumberFormat="1" applyFont="1" applyFill="1" applyBorder="1" applyAlignment="1">
      <alignment horizontal="right"/>
    </xf>
    <xf numFmtId="38" fontId="32" fillId="3" borderId="8" xfId="43" applyNumberFormat="1" applyFont="1" applyFill="1" applyBorder="1" applyAlignment="1">
      <alignment horizontal="right"/>
    </xf>
    <xf numFmtId="38" fontId="32" fillId="3" borderId="12" xfId="43" applyNumberFormat="1" applyFont="1" applyFill="1" applyBorder="1" applyAlignment="1">
      <alignment horizontal="right"/>
    </xf>
    <xf numFmtId="38" fontId="32" fillId="3" borderId="13" xfId="43" applyNumberFormat="1" applyFont="1" applyFill="1" applyBorder="1" applyAlignment="1">
      <alignment horizontal="right"/>
    </xf>
    <xf numFmtId="38" fontId="32" fillId="4" borderId="28" xfId="43" applyNumberFormat="1" applyFont="1" applyFill="1" applyBorder="1" applyAlignment="1">
      <alignment horizontal="right"/>
    </xf>
    <xf numFmtId="38" fontId="32" fillId="4" borderId="19" xfId="43" applyNumberFormat="1" applyFont="1" applyFill="1" applyBorder="1" applyAlignment="1">
      <alignment horizontal="right"/>
    </xf>
    <xf numFmtId="38" fontId="32" fillId="3" borderId="12" xfId="44" applyNumberFormat="1" applyFont="1" applyFill="1" applyBorder="1" applyAlignment="1">
      <alignment horizontal="right"/>
    </xf>
    <xf numFmtId="38" fontId="32" fillId="3" borderId="8" xfId="44" applyNumberFormat="1" applyFont="1" applyFill="1" applyBorder="1" applyAlignment="1">
      <alignment horizontal="right"/>
    </xf>
    <xf numFmtId="38" fontId="32" fillId="4" borderId="19" xfId="44" applyNumberFormat="1" applyFont="1" applyFill="1" applyBorder="1" applyAlignment="1">
      <alignment horizontal="right"/>
    </xf>
    <xf numFmtId="38" fontId="32" fillId="3" borderId="20" xfId="44" applyNumberFormat="1" applyFont="1" applyFill="1" applyBorder="1" applyAlignment="1">
      <alignment horizontal="right"/>
    </xf>
    <xf numFmtId="38" fontId="32" fillId="3" borderId="13" xfId="44" applyNumberFormat="1" applyFont="1" applyFill="1" applyBorder="1" applyAlignment="1">
      <alignment horizontal="right"/>
    </xf>
    <xf numFmtId="38" fontId="32" fillId="0" borderId="20" xfId="44" applyNumberFormat="1" applyFont="1" applyBorder="1" applyAlignment="1" applyProtection="1">
      <alignment horizontal="right"/>
      <protection locked="0"/>
    </xf>
    <xf numFmtId="38" fontId="32" fillId="4" borderId="23" xfId="44" applyNumberFormat="1" applyFont="1" applyFill="1" applyBorder="1" applyAlignment="1">
      <alignment horizontal="right"/>
    </xf>
    <xf numFmtId="38" fontId="32" fillId="0" borderId="9" xfId="45" applyNumberFormat="1" applyFont="1" applyBorder="1" applyAlignment="1" applyProtection="1">
      <alignment horizontal="right"/>
      <protection locked="0"/>
    </xf>
    <xf numFmtId="38" fontId="32" fillId="3" borderId="8" xfId="45" applyNumberFormat="1" applyFont="1" applyFill="1" applyBorder="1" applyAlignment="1">
      <alignment horizontal="right"/>
    </xf>
    <xf numFmtId="38" fontId="32" fillId="4" borderId="9" xfId="33" applyNumberFormat="1" applyFont="1" applyFill="1" applyBorder="1" applyAlignment="1">
      <alignment horizontal="right"/>
    </xf>
    <xf numFmtId="38" fontId="32" fillId="11" borderId="25" xfId="45" applyNumberFormat="1" applyFont="1" applyFill="1" applyBorder="1" applyAlignment="1">
      <alignment horizontal="right"/>
    </xf>
    <xf numFmtId="38" fontId="32" fillId="11" borderId="16" xfId="45" applyNumberFormat="1" applyFont="1" applyFill="1" applyBorder="1" applyAlignment="1">
      <alignment horizontal="right"/>
    </xf>
    <xf numFmtId="38" fontId="32" fillId="0" borderId="3" xfId="45" applyNumberFormat="1" applyFont="1" applyBorder="1" applyAlignment="1" applyProtection="1">
      <alignment horizontal="right"/>
      <protection locked="0"/>
    </xf>
    <xf numFmtId="38" fontId="32" fillId="9" borderId="3" xfId="45" applyNumberFormat="1" applyFont="1" applyFill="1" applyBorder="1" applyAlignment="1">
      <alignment horizontal="right"/>
    </xf>
    <xf numFmtId="38" fontId="32" fillId="0" borderId="15" xfId="45" applyNumberFormat="1" applyFont="1" applyBorder="1" applyAlignment="1" applyProtection="1">
      <alignment horizontal="right"/>
      <protection locked="0"/>
    </xf>
    <xf numFmtId="38" fontId="32" fillId="4" borderId="19" xfId="45" applyNumberFormat="1" applyFont="1" applyFill="1" applyBorder="1" applyAlignment="1">
      <alignment horizontal="right"/>
    </xf>
    <xf numFmtId="38" fontId="32" fillId="11" borderId="37" xfId="45" applyNumberFormat="1" applyFont="1" applyFill="1" applyBorder="1" applyAlignment="1">
      <alignment horizontal="right"/>
    </xf>
    <xf numFmtId="38" fontId="32" fillId="3" borderId="13" xfId="45" applyNumberFormat="1" applyFont="1" applyFill="1" applyBorder="1" applyAlignment="1">
      <alignment horizontal="right"/>
    </xf>
    <xf numFmtId="38" fontId="32" fillId="3" borderId="0" xfId="45" applyNumberFormat="1" applyFont="1" applyFill="1" applyAlignment="1">
      <alignment horizontal="right"/>
    </xf>
    <xf numFmtId="38" fontId="32" fillId="3" borderId="3" xfId="45" applyNumberFormat="1" applyFont="1" applyFill="1" applyBorder="1" applyAlignment="1">
      <alignment horizontal="right"/>
    </xf>
    <xf numFmtId="38" fontId="32" fillId="3" borderId="33" xfId="45" applyNumberFormat="1" applyFont="1" applyFill="1" applyBorder="1" applyAlignment="1">
      <alignment horizontal="right"/>
    </xf>
    <xf numFmtId="38" fontId="32" fillId="4" borderId="10" xfId="45" applyNumberFormat="1" applyFont="1" applyFill="1" applyBorder="1" applyAlignment="1">
      <alignment horizontal="right"/>
    </xf>
    <xf numFmtId="38" fontId="32" fillId="0" borderId="0" xfId="45" applyNumberFormat="1" applyFont="1" applyAlignment="1">
      <alignment horizontal="right"/>
    </xf>
    <xf numFmtId="38" fontId="32" fillId="10" borderId="7" xfId="46" applyNumberFormat="1" applyFont="1" applyFill="1" applyBorder="1" applyAlignment="1">
      <alignment horizontal="right"/>
    </xf>
    <xf numFmtId="38" fontId="32" fillId="10" borderId="25" xfId="46" applyNumberFormat="1" applyFont="1" applyFill="1" applyBorder="1" applyAlignment="1">
      <alignment horizontal="right"/>
    </xf>
    <xf numFmtId="38" fontId="32" fillId="10" borderId="16" xfId="46" applyNumberFormat="1" applyFont="1" applyFill="1" applyBorder="1" applyAlignment="1">
      <alignment horizontal="right"/>
    </xf>
    <xf numFmtId="38" fontId="32" fillId="11" borderId="7" xfId="46" applyNumberFormat="1" applyFont="1" applyFill="1" applyBorder="1" applyAlignment="1">
      <alignment horizontal="right"/>
    </xf>
    <xf numFmtId="38" fontId="32" fillId="11" borderId="25" xfId="46" applyNumberFormat="1" applyFont="1" applyFill="1" applyBorder="1" applyAlignment="1">
      <alignment horizontal="right"/>
    </xf>
    <xf numFmtId="38" fontId="32" fillId="11" borderId="16" xfId="46" applyNumberFormat="1" applyFont="1" applyFill="1" applyBorder="1" applyAlignment="1">
      <alignment horizontal="right"/>
    </xf>
    <xf numFmtId="38" fontId="32" fillId="3" borderId="8" xfId="46" applyNumberFormat="1" applyFont="1" applyFill="1" applyBorder="1" applyAlignment="1">
      <alignment horizontal="right"/>
    </xf>
    <xf numFmtId="38" fontId="32" fillId="3" borderId="3" xfId="46" applyNumberFormat="1" applyFont="1" applyFill="1" applyBorder="1" applyAlignment="1">
      <alignment horizontal="right"/>
    </xf>
    <xf numFmtId="38" fontId="32" fillId="3" borderId="14" xfId="46" applyNumberFormat="1" applyFont="1" applyFill="1" applyBorder="1" applyAlignment="1">
      <alignment horizontal="right"/>
    </xf>
    <xf numFmtId="38" fontId="32" fillId="4" borderId="19" xfId="46" applyNumberFormat="1" applyFont="1" applyFill="1" applyBorder="1" applyAlignment="1">
      <alignment horizontal="right"/>
    </xf>
    <xf numFmtId="38" fontId="32" fillId="11" borderId="14" xfId="46" applyNumberFormat="1" applyFont="1" applyFill="1" applyBorder="1" applyAlignment="1">
      <alignment horizontal="right"/>
    </xf>
    <xf numFmtId="38" fontId="32" fillId="11" borderId="33" xfId="46" applyNumberFormat="1" applyFont="1" applyFill="1" applyBorder="1" applyAlignment="1">
      <alignment horizontal="right"/>
    </xf>
    <xf numFmtId="38" fontId="32" fillId="11" borderId="37" xfId="46" applyNumberFormat="1" applyFont="1" applyFill="1" applyBorder="1" applyAlignment="1">
      <alignment horizontal="right"/>
    </xf>
    <xf numFmtId="38" fontId="32" fillId="3" borderId="0" xfId="46" applyNumberFormat="1" applyFont="1" applyFill="1" applyAlignment="1">
      <alignment horizontal="right"/>
    </xf>
    <xf numFmtId="38" fontId="32" fillId="9" borderId="2" xfId="46" applyNumberFormat="1" applyFont="1" applyFill="1" applyBorder="1" applyAlignment="1">
      <alignment horizontal="right"/>
    </xf>
    <xf numFmtId="38" fontId="32" fillId="4" borderId="2" xfId="46" applyNumberFormat="1" applyFont="1" applyFill="1" applyBorder="1" applyAlignment="1">
      <alignment horizontal="right"/>
    </xf>
    <xf numFmtId="38" fontId="32" fillId="3" borderId="12" xfId="46" applyNumberFormat="1" applyFont="1" applyFill="1" applyBorder="1" applyAlignment="1">
      <alignment horizontal="right"/>
    </xf>
    <xf numFmtId="38" fontId="32" fillId="0" borderId="47" xfId="46" applyNumberFormat="1" applyFont="1" applyBorder="1" applyAlignment="1" applyProtection="1">
      <alignment horizontal="right"/>
      <protection locked="0"/>
    </xf>
    <xf numFmtId="38" fontId="32" fillId="4" borderId="23" xfId="46" applyNumberFormat="1" applyFont="1" applyFill="1" applyBorder="1" applyAlignment="1">
      <alignment horizontal="right"/>
    </xf>
    <xf numFmtId="38" fontId="32" fillId="8" borderId="19" xfId="46" applyNumberFormat="1" applyFont="1" applyFill="1" applyBorder="1" applyAlignment="1">
      <alignment horizontal="right"/>
    </xf>
    <xf numFmtId="38" fontId="32" fillId="4" borderId="10" xfId="46" applyNumberFormat="1" applyFont="1" applyFill="1" applyBorder="1" applyAlignment="1">
      <alignment horizontal="right"/>
    </xf>
    <xf numFmtId="38" fontId="32" fillId="0" borderId="0" xfId="46" applyNumberFormat="1" applyFont="1" applyAlignment="1">
      <alignment horizontal="right"/>
    </xf>
    <xf numFmtId="38" fontId="32" fillId="10" borderId="25" xfId="46" applyNumberFormat="1" applyFont="1" applyFill="1" applyBorder="1" applyAlignment="1">
      <alignment horizontal="left" vertical="center"/>
    </xf>
    <xf numFmtId="38" fontId="32" fillId="10" borderId="7" xfId="48" applyNumberFormat="1" applyFont="1" applyFill="1" applyBorder="1" applyAlignment="1">
      <alignment horizontal="right"/>
    </xf>
    <xf numFmtId="38" fontId="32" fillId="10" borderId="25" xfId="48" applyNumberFormat="1" applyFont="1" applyFill="1" applyBorder="1" applyAlignment="1">
      <alignment horizontal="right"/>
    </xf>
    <xf numFmtId="38" fontId="32" fillId="10" borderId="16" xfId="48" applyNumberFormat="1" applyFont="1" applyFill="1" applyBorder="1" applyAlignment="1">
      <alignment horizontal="right"/>
    </xf>
    <xf numFmtId="38" fontId="32" fillId="11" borderId="7" xfId="48" applyNumberFormat="1" applyFont="1" applyFill="1" applyBorder="1" applyAlignment="1">
      <alignment horizontal="right"/>
    </xf>
    <xf numFmtId="38" fontId="32" fillId="11" borderId="25" xfId="48" applyNumberFormat="1" applyFont="1" applyFill="1" applyBorder="1" applyAlignment="1">
      <alignment horizontal="right"/>
    </xf>
    <xf numFmtId="38" fontId="32" fillId="11" borderId="16" xfId="48" applyNumberFormat="1" applyFont="1" applyFill="1" applyBorder="1" applyAlignment="1">
      <alignment horizontal="right"/>
    </xf>
    <xf numFmtId="38" fontId="32" fillId="3" borderId="8" xfId="48" applyNumberFormat="1" applyFont="1" applyFill="1" applyBorder="1" applyAlignment="1">
      <alignment horizontal="right"/>
    </xf>
    <xf numFmtId="38" fontId="32" fillId="0" borderId="15" xfId="48" applyNumberFormat="1" applyFont="1" applyBorder="1" applyAlignment="1" applyProtection="1">
      <alignment horizontal="right"/>
      <protection locked="0"/>
    </xf>
    <xf numFmtId="38" fontId="32" fillId="4" borderId="8" xfId="48" applyNumberFormat="1" applyFont="1" applyFill="1" applyBorder="1" applyAlignment="1">
      <alignment horizontal="right"/>
    </xf>
    <xf numFmtId="38" fontId="32" fillId="4" borderId="23" xfId="48" applyNumberFormat="1" applyFont="1" applyFill="1" applyBorder="1" applyAlignment="1">
      <alignment horizontal="right"/>
    </xf>
    <xf numFmtId="38" fontId="32" fillId="0" borderId="20" xfId="48" applyNumberFormat="1" applyFont="1" applyBorder="1" applyAlignment="1" applyProtection="1">
      <alignment horizontal="right"/>
      <protection locked="0"/>
    </xf>
    <xf numFmtId="38" fontId="32" fillId="11" borderId="14" xfId="48" applyNumberFormat="1" applyFont="1" applyFill="1" applyBorder="1" applyAlignment="1">
      <alignment horizontal="right"/>
    </xf>
    <xf numFmtId="38" fontId="32" fillId="11" borderId="33" xfId="48" applyNumberFormat="1" applyFont="1" applyFill="1" applyBorder="1" applyAlignment="1">
      <alignment horizontal="right"/>
    </xf>
    <xf numFmtId="38" fontId="32" fillId="11" borderId="37" xfId="48" applyNumberFormat="1" applyFont="1" applyFill="1" applyBorder="1" applyAlignment="1">
      <alignment horizontal="right"/>
    </xf>
    <xf numFmtId="38" fontId="32" fillId="0" borderId="3" xfId="48" applyNumberFormat="1" applyFont="1" applyBorder="1" applyAlignment="1" applyProtection="1">
      <alignment horizontal="right"/>
      <protection locked="0"/>
    </xf>
    <xf numFmtId="38" fontId="32" fillId="3" borderId="0" xfId="48" applyNumberFormat="1" applyFont="1" applyFill="1" applyAlignment="1">
      <alignment horizontal="right"/>
    </xf>
    <xf numFmtId="38" fontId="32" fillId="9" borderId="3" xfId="48" applyNumberFormat="1" applyFont="1" applyFill="1" applyBorder="1" applyAlignment="1">
      <alignment horizontal="right"/>
    </xf>
    <xf numFmtId="38" fontId="32" fillId="9" borderId="15" xfId="48" applyNumberFormat="1" applyFont="1" applyFill="1" applyBorder="1" applyAlignment="1">
      <alignment horizontal="right"/>
    </xf>
    <xf numFmtId="38" fontId="32" fillId="4" borderId="19" xfId="48" applyNumberFormat="1" applyFont="1" applyFill="1" applyBorder="1" applyAlignment="1">
      <alignment horizontal="right"/>
    </xf>
    <xf numFmtId="38" fontId="32" fillId="8" borderId="19" xfId="33" applyNumberFormat="1" applyFont="1" applyFill="1" applyBorder="1" applyAlignment="1">
      <alignment horizontal="right"/>
    </xf>
    <xf numFmtId="38" fontId="32" fillId="0" borderId="10" xfId="48" applyNumberFormat="1" applyFont="1" applyBorder="1" applyAlignment="1" applyProtection="1">
      <alignment horizontal="right"/>
      <protection locked="0"/>
    </xf>
    <xf numFmtId="0" fontId="33" fillId="0" borderId="0" xfId="0" applyFont="1" applyAlignment="1">
      <alignment vertical="center"/>
    </xf>
    <xf numFmtId="0" fontId="31" fillId="0" borderId="15" xfId="0" applyFont="1" applyBorder="1" applyAlignment="1">
      <alignment horizontal="center" vertical="center" wrapText="1"/>
    </xf>
    <xf numFmtId="0" fontId="30" fillId="0" borderId="15" xfId="0" applyFont="1" applyBorder="1" applyAlignment="1">
      <alignment horizontal="left" vertical="center" wrapText="1" indent="1"/>
    </xf>
    <xf numFmtId="38" fontId="32" fillId="4" borderId="15" xfId="0" applyNumberFormat="1" applyFont="1" applyFill="1" applyBorder="1" applyAlignment="1">
      <alignment horizontal="right" vertical="center"/>
    </xf>
    <xf numFmtId="38" fontId="30" fillId="4" borderId="15" xfId="0" applyNumberFormat="1" applyFont="1" applyFill="1" applyBorder="1" applyAlignment="1">
      <alignment horizontal="right" vertical="center"/>
    </xf>
    <xf numFmtId="0" fontId="33" fillId="0" borderId="0" xfId="0" applyFont="1" applyAlignment="1">
      <alignment horizontal="left" vertical="center"/>
    </xf>
    <xf numFmtId="38" fontId="32" fillId="4" borderId="19" xfId="0" applyNumberFormat="1" applyFont="1" applyFill="1" applyBorder="1" applyAlignment="1">
      <alignment horizontal="right" vertical="center"/>
    </xf>
    <xf numFmtId="38" fontId="32" fillId="3" borderId="15" xfId="0" applyNumberFormat="1" applyFont="1" applyFill="1" applyBorder="1" applyAlignment="1">
      <alignment horizontal="right" vertical="center"/>
    </xf>
    <xf numFmtId="38" fontId="30" fillId="4" borderId="19" xfId="0" applyNumberFormat="1" applyFont="1" applyFill="1" applyBorder="1" applyAlignment="1">
      <alignment horizontal="right" vertical="center"/>
    </xf>
    <xf numFmtId="0" fontId="31" fillId="0" borderId="2" xfId="0" applyFont="1" applyBorder="1" applyAlignment="1">
      <alignment horizontal="left" vertical="center" wrapText="1" indent="2"/>
    </xf>
    <xf numFmtId="38" fontId="32" fillId="4" borderId="23" xfId="0" applyNumberFormat="1" applyFont="1" applyFill="1" applyBorder="1" applyAlignment="1">
      <alignment horizontal="right" vertical="center"/>
    </xf>
    <xf numFmtId="38" fontId="30" fillId="4" borderId="23" xfId="0" applyNumberFormat="1" applyFont="1" applyFill="1" applyBorder="1" applyAlignment="1">
      <alignment horizontal="right" vertical="center"/>
    </xf>
    <xf numFmtId="0" fontId="31" fillId="0" borderId="15" xfId="0" applyFont="1" applyBorder="1" applyAlignment="1">
      <alignment horizontal="left" vertical="center" indent="1"/>
    </xf>
    <xf numFmtId="38" fontId="32" fillId="4" borderId="10" xfId="0" applyNumberFormat="1" applyFont="1" applyFill="1" applyBorder="1" applyAlignment="1">
      <alignment horizontal="right" vertical="center"/>
    </xf>
    <xf numFmtId="0" fontId="46" fillId="0" borderId="0" xfId="0" applyFont="1" applyAlignment="1">
      <alignment horizontal="left" vertical="top" wrapText="1" indent="1"/>
    </xf>
    <xf numFmtId="0" fontId="57" fillId="0" borderId="0" xfId="0" applyFont="1" applyAlignment="1">
      <alignment horizontal="left" wrapText="1" indent="1"/>
    </xf>
    <xf numFmtId="0" fontId="28" fillId="0" borderId="0" xfId="0" applyFont="1" applyAlignment="1">
      <alignment horizontal="left" vertical="center" wrapText="1"/>
    </xf>
    <xf numFmtId="0" fontId="55" fillId="0" borderId="0" xfId="0" applyFont="1" applyAlignment="1">
      <alignment horizontal="left" vertical="center" wrapText="1" indent="1"/>
    </xf>
    <xf numFmtId="0" fontId="57" fillId="0" borderId="0" xfId="0" applyFont="1" applyAlignment="1">
      <alignment horizontal="left" vertical="center" wrapText="1" indent="1"/>
    </xf>
    <xf numFmtId="0" fontId="57" fillId="0" borderId="0" xfId="0" applyFont="1" applyAlignment="1">
      <alignment horizontal="center" vertical="center" wrapText="1"/>
    </xf>
    <xf numFmtId="0" fontId="28" fillId="0" borderId="0" xfId="0" applyFont="1" applyAlignment="1">
      <alignment horizontal="center" vertical="center" wrapText="1"/>
    </xf>
    <xf numFmtId="0" fontId="33" fillId="0" borderId="0" xfId="0" applyFont="1" applyAlignment="1">
      <alignment horizontal="left" vertical="center" wrapText="1"/>
    </xf>
    <xf numFmtId="38" fontId="32" fillId="0" borderId="15" xfId="0" applyNumberFormat="1" applyFont="1" applyBorder="1" applyAlignment="1" applyProtection="1">
      <alignment vertical="center"/>
      <protection locked="0"/>
    </xf>
    <xf numFmtId="38" fontId="32" fillId="4" borderId="15" xfId="0" applyNumberFormat="1" applyFont="1" applyFill="1" applyBorder="1" applyAlignment="1">
      <alignment vertical="center"/>
    </xf>
    <xf numFmtId="38" fontId="32" fillId="0" borderId="15" xfId="0" applyNumberFormat="1" applyFont="1" applyBorder="1" applyProtection="1">
      <protection locked="0"/>
    </xf>
    <xf numFmtId="38" fontId="32" fillId="4" borderId="19" xfId="0" applyNumberFormat="1" applyFont="1" applyFill="1" applyBorder="1" applyAlignment="1">
      <alignment vertical="center"/>
    </xf>
    <xf numFmtId="38" fontId="32" fillId="0" borderId="19" xfId="0" applyNumberFormat="1" applyFont="1" applyBorder="1" applyAlignment="1" applyProtection="1">
      <alignment vertical="center"/>
      <protection locked="0"/>
    </xf>
    <xf numFmtId="38" fontId="32" fillId="0" borderId="10" xfId="0" applyNumberFormat="1" applyFont="1" applyBorder="1" applyAlignment="1" applyProtection="1">
      <alignment vertical="center"/>
      <protection locked="0"/>
    </xf>
    <xf numFmtId="0" fontId="32" fillId="0" borderId="0" xfId="0" applyFont="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38" fontId="32" fillId="0" borderId="31" xfId="0" applyNumberFormat="1" applyFont="1" applyBorder="1" applyAlignment="1" applyProtection="1">
      <alignment horizontal="right" vertical="center"/>
      <protection locked="0"/>
    </xf>
    <xf numFmtId="0" fontId="32" fillId="0" borderId="1" xfId="0" applyFont="1" applyBorder="1" applyAlignment="1" applyProtection="1">
      <alignment horizontal="left" vertical="center" wrapText="1"/>
      <protection locked="0"/>
    </xf>
    <xf numFmtId="38" fontId="32" fillId="0" borderId="1" xfId="0" applyNumberFormat="1" applyFont="1" applyBorder="1" applyAlignment="1" applyProtection="1">
      <alignment horizontal="right" vertical="center"/>
      <protection locked="0"/>
    </xf>
    <xf numFmtId="0" fontId="32" fillId="0" borderId="1" xfId="0" applyFont="1" applyBorder="1" applyAlignment="1" applyProtection="1">
      <alignment horizontal="left" vertical="top" wrapText="1"/>
      <protection locked="0"/>
    </xf>
    <xf numFmtId="165" fontId="33" fillId="0" borderId="14" xfId="0" applyNumberFormat="1" applyFont="1" applyBorder="1" applyAlignment="1">
      <alignment horizontal="left" vertical="center"/>
    </xf>
    <xf numFmtId="165" fontId="33" fillId="0" borderId="7" xfId="0" applyNumberFormat="1" applyFont="1" applyBorder="1" applyAlignment="1">
      <alignment horizontal="left" vertical="center"/>
    </xf>
    <xf numFmtId="165" fontId="41" fillId="6" borderId="7" xfId="0" applyNumberFormat="1" applyFont="1" applyFill="1" applyBorder="1" applyAlignment="1">
      <alignment horizontal="right" vertical="center"/>
    </xf>
    <xf numFmtId="0" fontId="30" fillId="6" borderId="25" xfId="0" applyFont="1" applyFill="1" applyBorder="1" applyAlignment="1">
      <alignment vertical="center"/>
    </xf>
    <xf numFmtId="0" fontId="32" fillId="6" borderId="15" xfId="0" applyFont="1" applyFill="1" applyBorder="1" applyAlignment="1">
      <alignment vertical="center"/>
    </xf>
    <xf numFmtId="165" fontId="32" fillId="0" borderId="38" xfId="0" applyNumberFormat="1" applyFont="1" applyBorder="1" applyAlignment="1">
      <alignment horizontal="left" vertical="center"/>
    </xf>
    <xf numFmtId="0" fontId="32" fillId="0" borderId="4" xfId="0" applyFont="1" applyBorder="1" applyAlignment="1">
      <alignment horizontal="left" vertical="center" indent="1"/>
    </xf>
    <xf numFmtId="165" fontId="32" fillId="0" borderId="7" xfId="0" applyNumberFormat="1" applyFont="1" applyBorder="1" applyAlignment="1">
      <alignment horizontal="left" vertical="center"/>
    </xf>
    <xf numFmtId="0" fontId="32" fillId="0" borderId="25" xfId="0" applyFont="1" applyBorder="1" applyAlignment="1">
      <alignment horizontal="left" vertical="center" wrapText="1" indent="1"/>
    </xf>
    <xf numFmtId="0" fontId="65" fillId="0" borderId="15" xfId="0" applyFont="1" applyBorder="1" applyAlignment="1">
      <alignment horizontal="center" vertical="center"/>
    </xf>
    <xf numFmtId="165" fontId="32" fillId="0" borderId="14" xfId="0" applyNumberFormat="1" applyFont="1" applyBorder="1" applyAlignment="1">
      <alignment horizontal="left" vertical="center"/>
    </xf>
    <xf numFmtId="0" fontId="32" fillId="0" borderId="33" xfId="0" applyFont="1" applyBorder="1" applyAlignment="1">
      <alignment horizontal="left" vertical="center" wrapText="1" indent="1"/>
    </xf>
    <xf numFmtId="165" fontId="41" fillId="6" borderId="14" xfId="0" applyNumberFormat="1" applyFont="1" applyFill="1" applyBorder="1" applyAlignment="1">
      <alignment horizontal="right" vertical="top"/>
    </xf>
    <xf numFmtId="165" fontId="32" fillId="0" borderId="7" xfId="0" applyNumberFormat="1" applyFont="1" applyBorder="1" applyAlignment="1">
      <alignment horizontal="right" vertical="center" readingOrder="1"/>
    </xf>
    <xf numFmtId="0" fontId="32" fillId="0" borderId="25" xfId="0" applyFont="1" applyBorder="1" applyAlignment="1">
      <alignment horizontal="left" vertical="center" indent="1"/>
    </xf>
    <xf numFmtId="165" fontId="33" fillId="0" borderId="0" xfId="0" applyNumberFormat="1" applyFont="1" applyAlignment="1">
      <alignment horizontal="left" vertical="center"/>
    </xf>
    <xf numFmtId="0" fontId="68" fillId="0" borderId="0" xfId="0" applyFont="1" applyAlignment="1">
      <alignment horizontal="left" vertical="center" indent="1"/>
    </xf>
    <xf numFmtId="0" fontId="34" fillId="0" borderId="0" xfId="34" applyFont="1" applyAlignment="1">
      <alignment horizontal="right" vertical="top"/>
    </xf>
    <xf numFmtId="0" fontId="28" fillId="0" borderId="0" xfId="34" applyFont="1" applyAlignment="1">
      <alignment wrapText="1"/>
    </xf>
    <xf numFmtId="0" fontId="28" fillId="0" borderId="0" xfId="34" applyFont="1"/>
    <xf numFmtId="0" fontId="33" fillId="0" borderId="0" xfId="0" applyFont="1" applyAlignment="1">
      <alignment vertical="top"/>
    </xf>
    <xf numFmtId="0" fontId="34" fillId="0" borderId="0" xfId="0" applyFont="1" applyAlignment="1">
      <alignment horizontal="right" vertical="top"/>
    </xf>
    <xf numFmtId="0" fontId="28" fillId="0" borderId="0" xfId="0" applyFont="1" applyAlignment="1">
      <alignment horizontal="left" wrapText="1"/>
    </xf>
    <xf numFmtId="165" fontId="53" fillId="0" borderId="0" xfId="34" applyNumberFormat="1" applyFont="1" applyAlignment="1">
      <alignment horizontal="right" vertical="top"/>
    </xf>
    <xf numFmtId="0" fontId="28" fillId="0" borderId="0" xfId="0" applyFont="1" applyAlignment="1">
      <alignment horizontal="left"/>
    </xf>
    <xf numFmtId="165" fontId="53" fillId="0" borderId="0" xfId="34" applyNumberFormat="1" applyFont="1" applyAlignment="1">
      <alignment horizontal="right" vertical="center"/>
    </xf>
    <xf numFmtId="0" fontId="53" fillId="0" borderId="0" xfId="34" applyFont="1" applyAlignment="1">
      <alignment horizontal="right" vertical="top"/>
    </xf>
    <xf numFmtId="38" fontId="28" fillId="0" borderId="0" xfId="0" applyNumberFormat="1" applyFont="1"/>
    <xf numFmtId="0" fontId="53" fillId="0" borderId="0" xfId="34" applyFont="1" applyAlignment="1">
      <alignment horizontal="right" vertical="center"/>
    </xf>
    <xf numFmtId="0" fontId="28" fillId="0" borderId="0" xfId="34" applyFont="1" applyAlignment="1">
      <alignment horizontal="left" vertical="center" wrapText="1"/>
    </xf>
    <xf numFmtId="0" fontId="53" fillId="0" borderId="0" xfId="34" applyFont="1" applyAlignment="1">
      <alignment horizontal="right" vertical="top" shrinkToFit="1"/>
    </xf>
    <xf numFmtId="0" fontId="34" fillId="0" borderId="0" xfId="34" applyFont="1" applyAlignment="1">
      <alignment horizontal="right"/>
    </xf>
    <xf numFmtId="0" fontId="34" fillId="0" borderId="0" xfId="0" applyFont="1"/>
    <xf numFmtId="49" fontId="28" fillId="0" borderId="0" xfId="51" applyNumberFormat="1" applyFont="1" applyAlignment="1">
      <alignment horizontal="left" vertical="center"/>
    </xf>
    <xf numFmtId="49" fontId="34" fillId="0" borderId="0" xfId="51" applyNumberFormat="1" applyFont="1" applyAlignment="1">
      <alignment horizontal="right" vertical="top"/>
    </xf>
    <xf numFmtId="0" fontId="28" fillId="0" borderId="0" xfId="51" applyFont="1" applyAlignment="1">
      <alignment vertical="center" wrapText="1"/>
    </xf>
    <xf numFmtId="0" fontId="28" fillId="0" borderId="0" xfId="51" applyFont="1" applyAlignment="1">
      <alignment horizontal="left" vertical="center" wrapText="1"/>
    </xf>
    <xf numFmtId="49" fontId="34" fillId="0" borderId="0" xfId="51" applyNumberFormat="1" applyFont="1" applyAlignment="1">
      <alignment vertical="top"/>
    </xf>
    <xf numFmtId="0" fontId="28" fillId="0" borderId="0" xfId="51" applyFont="1" applyAlignment="1">
      <alignment vertical="center"/>
    </xf>
    <xf numFmtId="0" fontId="34" fillId="0" borderId="0" xfId="0" applyFont="1" applyAlignment="1">
      <alignment vertical="top"/>
    </xf>
    <xf numFmtId="0" fontId="28" fillId="0" borderId="0" xfId="0" applyFont="1" applyAlignment="1">
      <alignment wrapText="1"/>
    </xf>
    <xf numFmtId="0" fontId="34" fillId="0" borderId="0" xfId="36" applyFont="1" applyAlignment="1">
      <alignment horizontal="right" vertical="top"/>
    </xf>
    <xf numFmtId="0" fontId="28" fillId="0" borderId="0" xfId="36" applyFont="1" applyAlignment="1">
      <alignment vertical="center" wrapText="1"/>
    </xf>
    <xf numFmtId="0" fontId="34" fillId="0" borderId="0" xfId="36" applyFont="1" applyAlignment="1">
      <alignment vertical="center"/>
    </xf>
    <xf numFmtId="0" fontId="28" fillId="0" borderId="0" xfId="36" applyFont="1" applyAlignment="1">
      <alignment vertical="center"/>
    </xf>
    <xf numFmtId="0" fontId="28" fillId="0" borderId="0" xfId="0" applyFont="1" applyAlignment="1">
      <alignment horizontal="left" vertical="top" wrapText="1"/>
    </xf>
    <xf numFmtId="0" fontId="30" fillId="2" borderId="61" xfId="0" applyFont="1" applyFill="1" applyBorder="1" applyAlignment="1">
      <alignment horizontal="center" vertical="center"/>
    </xf>
    <xf numFmtId="0" fontId="32" fillId="0" borderId="0" xfId="0" applyFont="1" applyAlignment="1">
      <alignment vertical="center"/>
    </xf>
    <xf numFmtId="0" fontId="16" fillId="0" borderId="0" xfId="1" applyAlignment="1" applyProtection="1"/>
    <xf numFmtId="0" fontId="31" fillId="0" borderId="0" xfId="0" applyFont="1"/>
    <xf numFmtId="38" fontId="32" fillId="16" borderId="19" xfId="34" applyNumberFormat="1" applyFont="1" applyFill="1" applyBorder="1" applyAlignment="1">
      <alignment horizontal="right"/>
    </xf>
    <xf numFmtId="38" fontId="32" fillId="18" borderId="0" xfId="49" applyNumberFormat="1" applyFont="1" applyFill="1" applyAlignment="1">
      <alignment horizontal="right"/>
    </xf>
    <xf numFmtId="38" fontId="32" fillId="18" borderId="2" xfId="34" applyNumberFormat="1" applyFont="1" applyFill="1" applyBorder="1" applyAlignment="1">
      <alignment horizontal="right"/>
    </xf>
    <xf numFmtId="38" fontId="32" fillId="0" borderId="44" xfId="33" applyNumberFormat="1" applyFont="1" applyBorder="1" applyAlignment="1" applyProtection="1">
      <alignment horizontal="right"/>
      <protection locked="0"/>
    </xf>
    <xf numFmtId="38" fontId="32" fillId="3" borderId="13" xfId="7" applyNumberFormat="1" applyFont="1" applyFill="1" applyBorder="1" applyAlignment="1">
      <alignment horizontal="right"/>
    </xf>
    <xf numFmtId="38" fontId="32" fillId="20" borderId="38" xfId="47" applyNumberFormat="1" applyFont="1" applyFill="1" applyBorder="1" applyAlignment="1">
      <alignment horizontal="right"/>
    </xf>
    <xf numFmtId="38" fontId="32" fillId="20" borderId="4" xfId="47" applyNumberFormat="1" applyFont="1" applyFill="1" applyBorder="1" applyAlignment="1">
      <alignment horizontal="right"/>
    </xf>
    <xf numFmtId="38" fontId="32" fillId="20" borderId="36" xfId="47" applyNumberFormat="1" applyFont="1" applyFill="1" applyBorder="1" applyAlignment="1">
      <alignment horizontal="right"/>
    </xf>
    <xf numFmtId="38" fontId="32" fillId="3" borderId="3" xfId="15" applyNumberFormat="1" applyFont="1" applyFill="1" applyBorder="1" applyAlignment="1">
      <alignment horizontal="right"/>
    </xf>
    <xf numFmtId="38" fontId="32" fillId="3" borderId="35" xfId="36" applyNumberFormat="1" applyFont="1" applyFill="1" applyBorder="1" applyAlignment="1">
      <alignment horizontal="right"/>
    </xf>
    <xf numFmtId="38" fontId="32" fillId="19" borderId="19" xfId="41" applyNumberFormat="1" applyFont="1" applyFill="1" applyBorder="1" applyAlignment="1">
      <alignment horizontal="right"/>
    </xf>
    <xf numFmtId="38" fontId="32" fillId="19" borderId="2" xfId="41" applyNumberFormat="1" applyFont="1" applyFill="1" applyBorder="1" applyAlignment="1">
      <alignment horizontal="right"/>
    </xf>
    <xf numFmtId="38" fontId="32" fillId="16" borderId="23" xfId="34" applyNumberFormat="1" applyFont="1" applyFill="1" applyBorder="1" applyAlignment="1">
      <alignment horizontal="right"/>
    </xf>
    <xf numFmtId="38" fontId="32" fillId="16" borderId="20" xfId="34" applyNumberFormat="1" applyFont="1" applyFill="1" applyBorder="1" applyAlignment="1">
      <alignment horizontal="right"/>
    </xf>
    <xf numFmtId="38" fontId="32" fillId="4" borderId="20" xfId="34" applyNumberFormat="1" applyFont="1" applyFill="1" applyBorder="1" applyAlignment="1">
      <alignment horizontal="right"/>
    </xf>
    <xf numFmtId="38" fontId="32" fillId="19" borderId="19" xfId="34" applyNumberFormat="1" applyFont="1" applyFill="1" applyBorder="1" applyAlignment="1">
      <alignment horizontal="right"/>
    </xf>
    <xf numFmtId="38" fontId="32" fillId="4" borderId="16" xfId="33" applyNumberFormat="1" applyFont="1" applyFill="1" applyBorder="1" applyAlignment="1">
      <alignment horizontal="right"/>
    </xf>
    <xf numFmtId="38" fontId="32" fillId="3" borderId="8" xfId="47" applyNumberFormat="1" applyFont="1" applyFill="1" applyBorder="1" applyAlignment="1">
      <alignment horizontal="right"/>
    </xf>
    <xf numFmtId="38" fontId="32" fillId="4" borderId="37" xfId="47" applyNumberFormat="1" applyFont="1" applyFill="1" applyBorder="1" applyAlignment="1">
      <alignment horizontal="right"/>
    </xf>
    <xf numFmtId="38" fontId="32" fillId="4" borderId="16" xfId="47" applyNumberFormat="1" applyFont="1" applyFill="1" applyBorder="1" applyAlignment="1">
      <alignment horizontal="right"/>
    </xf>
    <xf numFmtId="0" fontId="30" fillId="0" borderId="33" xfId="0" applyFont="1" applyBorder="1" applyAlignment="1">
      <alignment horizontal="left" vertical="center"/>
    </xf>
    <xf numFmtId="0" fontId="30" fillId="0" borderId="28" xfId="34" applyFont="1" applyBorder="1" applyAlignment="1">
      <alignment vertical="center" wrapText="1"/>
    </xf>
    <xf numFmtId="38" fontId="32" fillId="21" borderId="23" xfId="33" applyNumberFormat="1" applyFont="1" applyFill="1" applyBorder="1" applyAlignment="1">
      <alignment horizontal="right"/>
    </xf>
    <xf numFmtId="38" fontId="32" fillId="21" borderId="23" xfId="34" applyNumberFormat="1" applyFont="1" applyFill="1" applyBorder="1" applyAlignment="1">
      <alignment horizontal="right"/>
    </xf>
    <xf numFmtId="38" fontId="32" fillId="0" borderId="7" xfId="7" applyNumberFormat="1" applyFont="1" applyBorder="1" applyAlignment="1" applyProtection="1">
      <alignment horizontal="right"/>
      <protection locked="0"/>
    </xf>
    <xf numFmtId="38" fontId="32" fillId="11" borderId="7" xfId="47" applyNumberFormat="1" applyFont="1" applyFill="1" applyBorder="1" applyAlignment="1">
      <alignment horizontal="right"/>
    </xf>
    <xf numFmtId="38" fontId="32" fillId="11" borderId="25" xfId="47" applyNumberFormat="1" applyFont="1" applyFill="1" applyBorder="1" applyAlignment="1">
      <alignment horizontal="right"/>
    </xf>
    <xf numFmtId="38" fontId="32" fillId="11" borderId="33" xfId="47" applyNumberFormat="1" applyFont="1" applyFill="1" applyBorder="1" applyAlignment="1">
      <alignment horizontal="right"/>
    </xf>
    <xf numFmtId="38" fontId="32" fillId="11" borderId="37" xfId="47" applyNumberFormat="1" applyFont="1" applyFill="1" applyBorder="1" applyAlignment="1">
      <alignment horizontal="right"/>
    </xf>
    <xf numFmtId="38" fontId="32" fillId="0" borderId="15" xfId="47" applyNumberFormat="1" applyFont="1" applyBorder="1" applyAlignment="1" applyProtection="1">
      <alignment horizontal="right"/>
      <protection locked="0"/>
    </xf>
    <xf numFmtId="38" fontId="32" fillId="4" borderId="15" xfId="47" applyNumberFormat="1" applyFont="1" applyFill="1" applyBorder="1" applyAlignment="1">
      <alignment horizontal="right"/>
    </xf>
    <xf numFmtId="38" fontId="32" fillId="4" borderId="19" xfId="47" applyNumberFormat="1" applyFont="1" applyFill="1" applyBorder="1" applyAlignment="1">
      <alignment horizontal="right"/>
    </xf>
    <xf numFmtId="38" fontId="32" fillId="3" borderId="3" xfId="47" applyNumberFormat="1" applyFont="1" applyFill="1" applyBorder="1" applyAlignment="1">
      <alignment horizontal="right"/>
    </xf>
    <xf numFmtId="38" fontId="32" fillId="5" borderId="20" xfId="47" applyNumberFormat="1" applyFont="1" applyFill="1" applyBorder="1" applyAlignment="1" applyProtection="1">
      <alignment horizontal="right"/>
      <protection locked="0"/>
    </xf>
    <xf numFmtId="38" fontId="15" fillId="0" borderId="0" xfId="0" applyNumberFormat="1" applyFont="1"/>
    <xf numFmtId="165" fontId="41" fillId="6" borderId="14" xfId="0" applyNumberFormat="1" applyFont="1" applyFill="1" applyBorder="1" applyAlignment="1">
      <alignment horizontal="right" vertical="center"/>
    </xf>
    <xf numFmtId="38" fontId="32" fillId="19" borderId="15" xfId="33" applyNumberFormat="1" applyFont="1" applyFill="1" applyBorder="1" applyAlignment="1">
      <alignment horizontal="right"/>
    </xf>
    <xf numFmtId="0" fontId="80" fillId="0" borderId="0" xfId="0" applyFont="1"/>
    <xf numFmtId="0" fontId="79" fillId="0" borderId="0" xfId="0" applyFont="1" applyAlignment="1">
      <alignment horizontal="left" vertical="center"/>
    </xf>
    <xf numFmtId="0" fontId="81" fillId="0" borderId="0" xfId="0" applyFont="1" applyAlignment="1">
      <alignment horizontal="left" indent="1"/>
    </xf>
    <xf numFmtId="0" fontId="82" fillId="0" borderId="64" xfId="0" applyFont="1" applyBorder="1" applyAlignment="1">
      <alignment horizontal="left" vertical="center" indent="1"/>
    </xf>
    <xf numFmtId="0" fontId="81" fillId="0" borderId="0" xfId="0" applyFont="1" applyAlignment="1">
      <alignment vertical="center"/>
    </xf>
    <xf numFmtId="0" fontId="80" fillId="0" borderId="0" xfId="0" applyFont="1" applyAlignment="1">
      <alignment vertical="center"/>
    </xf>
    <xf numFmtId="0" fontId="65" fillId="0" borderId="15" xfId="0" applyFont="1" applyBorder="1" applyAlignment="1">
      <alignment horizontal="center" vertical="center" wrapText="1"/>
    </xf>
    <xf numFmtId="38" fontId="32" fillId="4" borderId="23" xfId="29" applyNumberFormat="1" applyFont="1" applyFill="1" applyBorder="1" applyAlignment="1">
      <alignment horizontal="right"/>
    </xf>
    <xf numFmtId="38" fontId="32" fillId="0" borderId="3" xfId="24" applyNumberFormat="1" applyFont="1" applyBorder="1" applyAlignment="1" applyProtection="1">
      <alignment horizontal="right"/>
      <protection locked="0"/>
    </xf>
    <xf numFmtId="38" fontId="32" fillId="0" borderId="20" xfId="29" applyNumberFormat="1" applyFont="1" applyBorder="1" applyAlignment="1" applyProtection="1">
      <alignment horizontal="right"/>
      <protection locked="0"/>
    </xf>
    <xf numFmtId="49" fontId="28" fillId="0" borderId="0" xfId="0" applyNumberFormat="1" applyFont="1"/>
    <xf numFmtId="0" fontId="83" fillId="0" borderId="0" xfId="0" applyFont="1" applyAlignment="1">
      <alignment horizontal="center"/>
    </xf>
    <xf numFmtId="0" fontId="85" fillId="0" borderId="0" xfId="0" applyFont="1"/>
    <xf numFmtId="0" fontId="84" fillId="0" borderId="0" xfId="0" applyFont="1" applyAlignment="1">
      <alignment horizontal="center"/>
    </xf>
    <xf numFmtId="49" fontId="42" fillId="0" borderId="0" xfId="0" applyNumberFormat="1" applyFont="1" applyAlignment="1">
      <alignment vertical="center"/>
    </xf>
    <xf numFmtId="0" fontId="40" fillId="0" borderId="0" xfId="0" applyFont="1" applyAlignment="1">
      <alignment vertical="center"/>
    </xf>
    <xf numFmtId="38" fontId="47" fillId="0" borderId="0" xfId="0" applyNumberFormat="1" applyFont="1" applyAlignment="1">
      <alignment horizontal="center" vertical="center" wrapText="1"/>
    </xf>
    <xf numFmtId="38" fontId="32" fillId="4" borderId="2" xfId="42" applyNumberFormat="1" applyFont="1" applyFill="1" applyBorder="1" applyAlignment="1">
      <alignment horizontal="right"/>
    </xf>
    <xf numFmtId="0" fontId="86" fillId="0" borderId="0" xfId="0" applyFont="1"/>
    <xf numFmtId="38" fontId="32" fillId="10" borderId="4" xfId="34" applyNumberFormat="1" applyFont="1" applyFill="1" applyBorder="1" applyAlignment="1">
      <alignment horizontal="right"/>
    </xf>
    <xf numFmtId="38" fontId="32" fillId="10" borderId="36" xfId="34" applyNumberFormat="1" applyFont="1" applyFill="1" applyBorder="1" applyAlignment="1">
      <alignment horizontal="right"/>
    </xf>
    <xf numFmtId="38" fontId="32" fillId="3" borderId="15" xfId="36" applyNumberFormat="1" applyFont="1" applyFill="1" applyBorder="1" applyAlignment="1">
      <alignment horizontal="right"/>
    </xf>
    <xf numFmtId="38" fontId="32" fillId="3" borderId="25" xfId="36" applyNumberFormat="1" applyFont="1" applyFill="1" applyBorder="1" applyAlignment="1">
      <alignment horizontal="right"/>
    </xf>
    <xf numFmtId="38" fontId="32" fillId="3" borderId="10" xfId="30" applyNumberFormat="1" applyFont="1" applyFill="1" applyBorder="1" applyAlignment="1">
      <alignment horizontal="right"/>
    </xf>
    <xf numFmtId="38" fontId="32" fillId="0" borderId="9" xfId="29" applyNumberFormat="1" applyFont="1" applyBorder="1" applyAlignment="1" applyProtection="1">
      <alignment horizontal="right"/>
      <protection locked="0"/>
    </xf>
    <xf numFmtId="0" fontId="46" fillId="0" borderId="0" xfId="0" applyFont="1" applyAlignment="1">
      <alignment horizontal="left"/>
    </xf>
    <xf numFmtId="0" fontId="15" fillId="0" borderId="0" xfId="0" applyFont="1" applyAlignment="1">
      <alignment horizontal="left"/>
    </xf>
    <xf numFmtId="172" fontId="15" fillId="0" borderId="0" xfId="0" applyNumberFormat="1" applyFont="1"/>
    <xf numFmtId="38" fontId="47" fillId="0" borderId="0" xfId="0" applyNumberFormat="1" applyFont="1" applyAlignment="1">
      <alignment horizontal="left" vertical="center"/>
    </xf>
    <xf numFmtId="0" fontId="47" fillId="0" borderId="0" xfId="0" applyFont="1" applyAlignment="1">
      <alignment horizontal="left" vertical="center"/>
    </xf>
    <xf numFmtId="0" fontId="48" fillId="0" borderId="0" xfId="0" applyFont="1"/>
    <xf numFmtId="0" fontId="57" fillId="0" borderId="0" xfId="0" applyFont="1"/>
    <xf numFmtId="49" fontId="28" fillId="0" borderId="0" xfId="0" applyNumberFormat="1" applyFont="1" applyAlignment="1">
      <alignment horizontal="left"/>
    </xf>
    <xf numFmtId="0" fontId="90" fillId="0" borderId="3" xfId="0" applyFont="1" applyBorder="1" applyAlignment="1">
      <alignment horizontal="center" vertical="center" wrapText="1"/>
    </xf>
    <xf numFmtId="165" fontId="32" fillId="2" borderId="24" xfId="0" applyNumberFormat="1" applyFont="1" applyFill="1" applyBorder="1" applyAlignment="1">
      <alignment horizontal="left" vertical="center"/>
    </xf>
    <xf numFmtId="0" fontId="30" fillId="2" borderId="10" xfId="0" applyFont="1" applyFill="1" applyBorder="1" applyAlignment="1">
      <alignment horizontal="center" vertical="center"/>
    </xf>
    <xf numFmtId="49" fontId="30" fillId="10" borderId="7" xfId="49" applyNumberFormat="1" applyFont="1" applyFill="1" applyBorder="1" applyAlignment="1">
      <alignment horizontal="left" vertical="center"/>
    </xf>
    <xf numFmtId="0" fontId="32" fillId="10" borderId="25" xfId="33" applyFont="1" applyFill="1" applyBorder="1" applyAlignment="1">
      <alignment vertical="top"/>
    </xf>
    <xf numFmtId="0" fontId="29" fillId="0" borderId="0" xfId="33" applyFont="1" applyAlignment="1">
      <alignment vertical="top"/>
    </xf>
    <xf numFmtId="49" fontId="31" fillId="17" borderId="28" xfId="49" applyNumberFormat="1" applyFont="1" applyFill="1" applyBorder="1" applyAlignment="1">
      <alignment horizontal="left" vertical="center" indent="2"/>
    </xf>
    <xf numFmtId="0" fontId="28" fillId="17" borderId="19" xfId="34" applyFont="1" applyFill="1" applyBorder="1" applyAlignment="1">
      <alignment horizontal="center" vertical="top"/>
    </xf>
    <xf numFmtId="0" fontId="29" fillId="0" borderId="0" xfId="34" applyFont="1" applyAlignment="1">
      <alignment vertical="top" wrapText="1"/>
    </xf>
    <xf numFmtId="49" fontId="30" fillId="10" borderId="21" xfId="49" applyNumberFormat="1" applyFont="1" applyFill="1" applyBorder="1" applyAlignment="1">
      <alignment horizontal="left" vertical="center"/>
    </xf>
    <xf numFmtId="49" fontId="32" fillId="10" borderId="55" xfId="49" applyNumberFormat="1" applyFont="1" applyFill="1" applyBorder="1" applyAlignment="1">
      <alignment horizontal="center" vertical="center"/>
    </xf>
    <xf numFmtId="0" fontId="29" fillId="0" borderId="0" xfId="34" applyFont="1"/>
    <xf numFmtId="0" fontId="28" fillId="17" borderId="19" xfId="49" applyFont="1" applyFill="1" applyBorder="1"/>
    <xf numFmtId="49" fontId="31" fillId="0" borderId="22" xfId="49" applyNumberFormat="1" applyFont="1" applyBorder="1" applyAlignment="1">
      <alignment horizontal="left" vertical="center" wrapText="1" indent="2"/>
    </xf>
    <xf numFmtId="0" fontId="33" fillId="0" borderId="11" xfId="0" applyFont="1" applyBorder="1"/>
    <xf numFmtId="0" fontId="31" fillId="4" borderId="24" xfId="34" applyFont="1" applyFill="1" applyBorder="1" applyAlignment="1">
      <alignment horizontal="left" vertical="center" wrapText="1"/>
    </xf>
    <xf numFmtId="0" fontId="28" fillId="4" borderId="51" xfId="0" applyFont="1" applyFill="1" applyBorder="1" applyAlignment="1">
      <alignment horizontal="left" vertical="top"/>
    </xf>
    <xf numFmtId="0" fontId="31" fillId="18" borderId="12" xfId="34" applyFont="1" applyFill="1" applyBorder="1" applyAlignment="1">
      <alignment horizontal="left" vertical="top" wrapText="1"/>
    </xf>
    <xf numFmtId="0" fontId="28" fillId="18" borderId="13" xfId="0" applyFont="1" applyFill="1" applyBorder="1" applyAlignment="1">
      <alignment horizontal="left" vertical="top"/>
    </xf>
    <xf numFmtId="38" fontId="32" fillId="18" borderId="8" xfId="0" applyNumberFormat="1" applyFont="1" applyFill="1" applyBorder="1" applyAlignment="1">
      <alignment horizontal="right"/>
    </xf>
    <xf numFmtId="0" fontId="30" fillId="19" borderId="38" xfId="33" applyFont="1" applyFill="1" applyBorder="1" applyAlignment="1">
      <alignment horizontal="left" vertical="center" wrapText="1"/>
    </xf>
    <xf numFmtId="0" fontId="33" fillId="19" borderId="36" xfId="0" applyFont="1" applyFill="1" applyBorder="1" applyAlignment="1">
      <alignment vertical="center"/>
    </xf>
    <xf numFmtId="38" fontId="32" fillId="19" borderId="2" xfId="33" applyNumberFormat="1" applyFont="1" applyFill="1" applyBorder="1" applyAlignment="1">
      <alignment horizontal="right"/>
    </xf>
    <xf numFmtId="0" fontId="29" fillId="0" borderId="0" xfId="33" applyFont="1"/>
    <xf numFmtId="49" fontId="30" fillId="7" borderId="7" xfId="0" applyNumberFormat="1" applyFont="1" applyFill="1" applyBorder="1" applyAlignment="1">
      <alignment horizontal="left" vertical="center"/>
    </xf>
    <xf numFmtId="0" fontId="30" fillId="7" borderId="15" xfId="33" applyFont="1" applyFill="1" applyBorder="1" applyAlignment="1">
      <alignment horizontal="center"/>
    </xf>
    <xf numFmtId="49" fontId="30" fillId="7" borderId="7" xfId="49" applyNumberFormat="1" applyFont="1" applyFill="1" applyBorder="1" applyAlignment="1">
      <alignment horizontal="left" vertical="center" wrapText="1"/>
    </xf>
    <xf numFmtId="0" fontId="30" fillId="7" borderId="15" xfId="33" applyFont="1" applyFill="1" applyBorder="1" applyAlignment="1">
      <alignment horizontal="center" vertical="top"/>
    </xf>
    <xf numFmtId="49" fontId="30" fillId="7" borderId="7" xfId="49" applyNumberFormat="1" applyFont="1" applyFill="1" applyBorder="1" applyAlignment="1">
      <alignment horizontal="left" vertical="center"/>
    </xf>
    <xf numFmtId="0" fontId="30" fillId="7" borderId="15" xfId="34" applyFont="1" applyFill="1" applyBorder="1" applyAlignment="1">
      <alignment horizontal="center" vertical="top"/>
    </xf>
    <xf numFmtId="49" fontId="31" fillId="4" borderId="28" xfId="49" applyNumberFormat="1" applyFont="1" applyFill="1" applyBorder="1" applyAlignment="1">
      <alignment horizontal="left" vertical="center" indent="2"/>
    </xf>
    <xf numFmtId="0" fontId="28" fillId="4" borderId="39" xfId="34" applyFont="1" applyFill="1" applyBorder="1" applyAlignment="1">
      <alignment horizontal="center" vertical="top"/>
    </xf>
    <xf numFmtId="49" fontId="28" fillId="0" borderId="14" xfId="49" applyNumberFormat="1" applyFont="1" applyBorder="1" applyAlignment="1">
      <alignment horizontal="left" vertical="center" indent="2"/>
    </xf>
    <xf numFmtId="0" fontId="28" fillId="0" borderId="3" xfId="34" applyFont="1" applyBorder="1" applyAlignment="1">
      <alignment horizontal="center" vertical="center"/>
    </xf>
    <xf numFmtId="38" fontId="32" fillId="19" borderId="10" xfId="34" applyNumberFormat="1" applyFont="1" applyFill="1" applyBorder="1" applyAlignment="1">
      <alignment horizontal="right"/>
    </xf>
    <xf numFmtId="0" fontId="28" fillId="4" borderId="39" xfId="34" applyFont="1" applyFill="1" applyBorder="1" applyAlignment="1">
      <alignment horizontal="left" vertical="center"/>
    </xf>
    <xf numFmtId="0" fontId="30" fillId="7" borderId="14" xfId="0" applyFont="1" applyFill="1" applyBorder="1" applyAlignment="1">
      <alignment horizontal="left" vertical="center"/>
    </xf>
    <xf numFmtId="49" fontId="30" fillId="7" borderId="3" xfId="0" applyNumberFormat="1" applyFont="1" applyFill="1" applyBorder="1" applyAlignment="1">
      <alignment horizontal="center" vertical="center"/>
    </xf>
    <xf numFmtId="49" fontId="30" fillId="7" borderId="15" xfId="49" applyNumberFormat="1" applyFont="1" applyFill="1" applyBorder="1" applyAlignment="1">
      <alignment horizontal="center" vertical="center"/>
    </xf>
    <xf numFmtId="0" fontId="30" fillId="7" borderId="15" xfId="0" applyFont="1" applyFill="1" applyBorder="1" applyAlignment="1">
      <alignment horizontal="center" vertical="center"/>
    </xf>
    <xf numFmtId="0" fontId="28" fillId="4" borderId="39" xfId="49" applyFont="1" applyFill="1" applyBorder="1"/>
    <xf numFmtId="49" fontId="28" fillId="0" borderId="14" xfId="49" applyNumberFormat="1" applyFont="1" applyBorder="1" applyAlignment="1">
      <alignment horizontal="left" vertical="top" wrapText="1" indent="2"/>
    </xf>
    <xf numFmtId="0" fontId="28" fillId="0" borderId="3" xfId="0" applyFont="1" applyBorder="1" applyAlignment="1">
      <alignment horizontal="center"/>
    </xf>
    <xf numFmtId="0" fontId="28" fillId="4" borderId="39" xfId="0" applyFont="1" applyFill="1" applyBorder="1" applyAlignment="1">
      <alignment horizontal="left"/>
    </xf>
    <xf numFmtId="0" fontId="30" fillId="10" borderId="7" xfId="34" applyFont="1" applyFill="1" applyBorder="1" applyAlignment="1">
      <alignment horizontal="left" vertical="center"/>
    </xf>
    <xf numFmtId="0" fontId="32" fillId="10" borderId="25" xfId="34" applyFont="1" applyFill="1" applyBorder="1" applyAlignment="1">
      <alignment horizontal="center" vertical="center"/>
    </xf>
    <xf numFmtId="0" fontId="33" fillId="0" borderId="0" xfId="34" applyFont="1"/>
    <xf numFmtId="0" fontId="30" fillId="7" borderId="14" xfId="51" applyFont="1" applyFill="1" applyBorder="1" applyAlignment="1">
      <alignment horizontal="left" vertical="center"/>
    </xf>
    <xf numFmtId="49" fontId="30" fillId="7" borderId="37" xfId="49" applyNumberFormat="1" applyFont="1" applyFill="1" applyBorder="1" applyAlignment="1">
      <alignment horizontal="center" vertical="center"/>
    </xf>
    <xf numFmtId="0" fontId="31" fillId="4" borderId="28" xfId="0" applyFont="1" applyFill="1" applyBorder="1" applyAlignment="1">
      <alignment horizontal="left" vertical="top" wrapText="1" indent="2"/>
    </xf>
    <xf numFmtId="0" fontId="33" fillId="4" borderId="39" xfId="0" applyFont="1" applyFill="1" applyBorder="1" applyAlignment="1">
      <alignment horizontal="center"/>
    </xf>
    <xf numFmtId="165" fontId="30" fillId="7" borderId="14" xfId="0" applyNumberFormat="1" applyFont="1" applyFill="1" applyBorder="1" applyAlignment="1">
      <alignment horizontal="left" vertical="center"/>
    </xf>
    <xf numFmtId="49" fontId="30" fillId="7" borderId="37" xfId="0" applyNumberFormat="1" applyFont="1" applyFill="1" applyBorder="1" applyAlignment="1">
      <alignment horizontal="center" vertical="center"/>
    </xf>
    <xf numFmtId="165" fontId="31" fillId="0" borderId="14" xfId="0" applyNumberFormat="1" applyFont="1" applyBorder="1" applyAlignment="1">
      <alignment horizontal="left" vertical="center"/>
    </xf>
    <xf numFmtId="49" fontId="30" fillId="0" borderId="37" xfId="0" applyNumberFormat="1" applyFont="1" applyBorder="1" applyAlignment="1">
      <alignment horizontal="left" vertical="center"/>
    </xf>
    <xf numFmtId="49" fontId="31" fillId="4" borderId="28" xfId="36" applyNumberFormat="1" applyFont="1" applyFill="1" applyBorder="1" applyAlignment="1">
      <alignment horizontal="left" vertical="center" wrapText="1" indent="2"/>
    </xf>
    <xf numFmtId="0" fontId="33" fillId="4" borderId="39" xfId="0" applyFont="1" applyFill="1" applyBorder="1" applyAlignment="1">
      <alignment horizontal="left" vertical="center"/>
    </xf>
    <xf numFmtId="0" fontId="31" fillId="4" borderId="24" xfId="0" applyFont="1" applyFill="1" applyBorder="1" applyAlignment="1">
      <alignment horizontal="left" vertical="center" indent="2"/>
    </xf>
    <xf numFmtId="0" fontId="33" fillId="4" borderId="51" xfId="0" applyFont="1" applyFill="1" applyBorder="1" applyAlignment="1">
      <alignment horizontal="left" vertical="center"/>
    </xf>
    <xf numFmtId="0" fontId="31" fillId="4" borderId="22" xfId="34" applyFont="1" applyFill="1" applyBorder="1" applyAlignment="1">
      <alignment horizontal="left" vertical="top" wrapText="1"/>
    </xf>
    <xf numFmtId="0" fontId="28" fillId="4" borderId="11" xfId="0" applyFont="1" applyFill="1" applyBorder="1" applyAlignment="1">
      <alignment horizontal="left" vertical="top"/>
    </xf>
    <xf numFmtId="38" fontId="32" fillId="4" borderId="8" xfId="0" applyNumberFormat="1" applyFont="1" applyFill="1" applyBorder="1" applyAlignment="1">
      <alignment horizontal="right"/>
    </xf>
    <xf numFmtId="0" fontId="30" fillId="18" borderId="0" xfId="51" applyFont="1" applyFill="1" applyAlignment="1">
      <alignment horizontal="left" vertical="center"/>
    </xf>
    <xf numFmtId="49" fontId="30" fillId="18" borderId="0" xfId="49" applyNumberFormat="1" applyFont="1" applyFill="1" applyAlignment="1">
      <alignment horizontal="center" vertical="center"/>
    </xf>
    <xf numFmtId="0" fontId="29" fillId="18" borderId="0" xfId="34" applyFont="1" applyFill="1"/>
    <xf numFmtId="0" fontId="32" fillId="0" borderId="0" xfId="0" applyFont="1" applyAlignment="1">
      <alignment horizontal="centerContinuous" vertical="center"/>
    </xf>
    <xf numFmtId="3" fontId="29" fillId="0" borderId="0" xfId="34" applyNumberFormat="1" applyFont="1"/>
    <xf numFmtId="0" fontId="30" fillId="0" borderId="43" xfId="0" applyFont="1" applyBorder="1" applyAlignment="1">
      <alignment horizontal="center" vertical="center"/>
    </xf>
    <xf numFmtId="0" fontId="41" fillId="0" borderId="58" xfId="0" applyFont="1" applyBorder="1" applyAlignment="1">
      <alignment horizontal="center" vertical="top" wrapText="1"/>
    </xf>
    <xf numFmtId="49" fontId="30" fillId="10" borderId="14" xfId="0" applyNumberFormat="1" applyFont="1" applyFill="1" applyBorder="1" applyAlignment="1">
      <alignment horizontal="left" vertical="center"/>
    </xf>
    <xf numFmtId="49" fontId="41" fillId="10" borderId="59" xfId="0" applyNumberFormat="1" applyFont="1" applyFill="1" applyBorder="1" applyAlignment="1">
      <alignment horizontal="center" vertical="center"/>
    </xf>
    <xf numFmtId="49" fontId="33" fillId="3" borderId="3" xfId="0" applyNumberFormat="1" applyFont="1" applyFill="1" applyBorder="1"/>
    <xf numFmtId="49" fontId="33" fillId="3" borderId="8" xfId="0" applyNumberFormat="1" applyFont="1" applyFill="1" applyBorder="1"/>
    <xf numFmtId="0" fontId="28" fillId="4" borderId="15" xfId="0" applyFont="1" applyFill="1" applyBorder="1" applyAlignment="1">
      <alignment horizontal="left" vertical="center" indent="1"/>
    </xf>
    <xf numFmtId="0" fontId="28" fillId="4" borderId="15" xfId="0" applyFont="1" applyFill="1" applyBorder="1" applyAlignment="1">
      <alignment horizontal="center" vertical="center"/>
    </xf>
    <xf numFmtId="0" fontId="32" fillId="3" borderId="8" xfId="0" applyFont="1" applyFill="1" applyBorder="1" applyAlignment="1">
      <alignment vertical="center"/>
    </xf>
    <xf numFmtId="0" fontId="32" fillId="3" borderId="3" xfId="0" applyFont="1" applyFill="1" applyBorder="1" applyAlignment="1">
      <alignment vertical="center"/>
    </xf>
    <xf numFmtId="38" fontId="28" fillId="4" borderId="15" xfId="34" applyNumberFormat="1" applyFont="1" applyFill="1" applyBorder="1" applyAlignment="1">
      <alignment vertical="center"/>
    </xf>
    <xf numFmtId="0" fontId="32" fillId="3" borderId="2" xfId="0" applyFont="1" applyFill="1" applyBorder="1" applyAlignment="1">
      <alignment vertical="center"/>
    </xf>
    <xf numFmtId="38" fontId="32" fillId="3" borderId="2" xfId="0" applyNumberFormat="1" applyFont="1" applyFill="1" applyBorder="1" applyAlignment="1">
      <alignment vertical="center"/>
    </xf>
    <xf numFmtId="38" fontId="32" fillId="3" borderId="15" xfId="0" applyNumberFormat="1" applyFont="1" applyFill="1" applyBorder="1" applyAlignment="1">
      <alignment vertical="center"/>
    </xf>
    <xf numFmtId="0" fontId="31" fillId="4" borderId="28" xfId="0" applyFont="1" applyFill="1" applyBorder="1" applyAlignment="1">
      <alignment horizontal="left" vertical="center" indent="2"/>
    </xf>
    <xf numFmtId="0" fontId="28" fillId="4" borderId="39" xfId="0" applyFont="1" applyFill="1" applyBorder="1" applyAlignment="1">
      <alignment horizontal="center" vertical="center"/>
    </xf>
    <xf numFmtId="0" fontId="32" fillId="3" borderId="23" xfId="0" applyFont="1" applyFill="1" applyBorder="1" applyAlignment="1">
      <alignment vertical="center"/>
    </xf>
    <xf numFmtId="38" fontId="28" fillId="4" borderId="19" xfId="34" applyNumberFormat="1" applyFont="1" applyFill="1" applyBorder="1" applyAlignment="1">
      <alignment vertical="center"/>
    </xf>
    <xf numFmtId="0" fontId="30" fillId="0" borderId="38" xfId="33" applyFont="1" applyBorder="1" applyAlignment="1">
      <alignment horizontal="left" vertical="center" wrapText="1"/>
    </xf>
    <xf numFmtId="0" fontId="33" fillId="0" borderId="36" xfId="0" applyFont="1" applyBorder="1" applyAlignment="1">
      <alignment vertical="center"/>
    </xf>
    <xf numFmtId="0" fontId="31" fillId="4" borderId="24" xfId="34" applyFont="1" applyFill="1" applyBorder="1" applyAlignment="1">
      <alignment horizontal="left" vertical="top" wrapText="1"/>
    </xf>
    <xf numFmtId="49" fontId="28" fillId="0" borderId="15" xfId="0" applyNumberFormat="1" applyFont="1" applyBorder="1" applyAlignment="1">
      <alignment horizontal="center" vertical="top"/>
    </xf>
    <xf numFmtId="49" fontId="28" fillId="0" borderId="15" xfId="0" applyNumberFormat="1" applyFont="1" applyBorder="1" applyAlignment="1">
      <alignment horizontal="left" vertical="top" wrapText="1" indent="1"/>
    </xf>
    <xf numFmtId="49" fontId="28" fillId="0" borderId="15" xfId="0" applyNumberFormat="1" applyFont="1" applyBorder="1" applyAlignment="1">
      <alignment horizontal="left" vertical="center" indent="1"/>
    </xf>
    <xf numFmtId="49" fontId="28" fillId="0" borderId="15" xfId="0" applyNumberFormat="1" applyFont="1" applyBorder="1" applyAlignment="1">
      <alignment horizontal="center" vertical="center"/>
    </xf>
    <xf numFmtId="49" fontId="28" fillId="0" borderId="15" xfId="0" applyNumberFormat="1" applyFont="1" applyBorder="1" applyAlignment="1">
      <alignment horizontal="center"/>
    </xf>
    <xf numFmtId="165" fontId="30" fillId="3" borderId="7" xfId="0" applyNumberFormat="1" applyFont="1" applyFill="1" applyBorder="1" applyAlignment="1">
      <alignment horizontal="left" vertical="center"/>
    </xf>
    <xf numFmtId="49" fontId="31" fillId="3" borderId="16" xfId="0" applyNumberFormat="1" applyFont="1" applyFill="1" applyBorder="1" applyAlignment="1">
      <alignment horizontal="center" vertical="center"/>
    </xf>
    <xf numFmtId="0" fontId="28" fillId="0" borderId="7" xfId="33" applyFont="1" applyBorder="1" applyAlignment="1">
      <alignment horizontal="left" vertical="center" indent="1"/>
    </xf>
    <xf numFmtId="0" fontId="28" fillId="0" borderId="7" xfId="33" applyFont="1" applyBorder="1" applyAlignment="1">
      <alignment horizontal="left" vertical="center" wrapText="1" indent="1"/>
    </xf>
    <xf numFmtId="0" fontId="28" fillId="0" borderId="15" xfId="50" applyFont="1" applyBorder="1" applyAlignment="1">
      <alignment horizontal="center" vertical="center"/>
    </xf>
    <xf numFmtId="49" fontId="28" fillId="0" borderId="7" xfId="50" applyNumberFormat="1" applyFont="1" applyBorder="1" applyAlignment="1">
      <alignment horizontal="left" vertical="center" wrapText="1" indent="1"/>
    </xf>
    <xf numFmtId="0" fontId="28" fillId="0" borderId="15" xfId="50" applyFont="1" applyBorder="1" applyAlignment="1">
      <alignment horizontal="center" vertical="top"/>
    </xf>
    <xf numFmtId="49" fontId="28" fillId="0" borderId="15" xfId="50" applyNumberFormat="1" applyFont="1" applyBorder="1" applyAlignment="1">
      <alignment horizontal="center" vertical="center"/>
    </xf>
    <xf numFmtId="49" fontId="28" fillId="0" borderId="7" xfId="49" applyNumberFormat="1" applyFont="1" applyBorder="1" applyAlignment="1">
      <alignment horizontal="left" vertical="center" wrapText="1" indent="1"/>
    </xf>
    <xf numFmtId="49" fontId="28" fillId="0" borderId="15" xfId="49" applyNumberFormat="1" applyFont="1" applyBorder="1" applyAlignment="1">
      <alignment horizontal="center" vertical="top"/>
    </xf>
    <xf numFmtId="0" fontId="28" fillId="0" borderId="15" xfId="0" applyFont="1" applyBorder="1" applyAlignment="1">
      <alignment horizontal="center" vertical="center"/>
    </xf>
    <xf numFmtId="0" fontId="31" fillId="3" borderId="7" xfId="50" applyFont="1" applyFill="1" applyBorder="1" applyAlignment="1">
      <alignment vertical="center"/>
    </xf>
    <xf numFmtId="0" fontId="28" fillId="3" borderId="16" xfId="50" applyFont="1" applyFill="1" applyBorder="1" applyAlignment="1">
      <alignment horizontal="center" vertical="center"/>
    </xf>
    <xf numFmtId="49" fontId="28" fillId="0" borderId="15" xfId="49" applyNumberFormat="1" applyFont="1" applyBorder="1" applyAlignment="1">
      <alignment horizontal="center" vertical="center"/>
    </xf>
    <xf numFmtId="165" fontId="30" fillId="3" borderId="7" xfId="49" applyNumberFormat="1" applyFont="1" applyFill="1" applyBorder="1" applyAlignment="1">
      <alignment horizontal="left" vertical="center"/>
    </xf>
    <xf numFmtId="49" fontId="30" fillId="3" borderId="16" xfId="49" applyNumberFormat="1" applyFont="1" applyFill="1" applyBorder="1" applyAlignment="1">
      <alignment horizontal="center" vertical="center"/>
    </xf>
    <xf numFmtId="0" fontId="30" fillId="0" borderId="36" xfId="0" applyFont="1" applyBorder="1" applyAlignment="1">
      <alignment horizontal="left" vertical="top"/>
    </xf>
    <xf numFmtId="0" fontId="51" fillId="0" borderId="15" xfId="34" applyFont="1" applyBorder="1" applyAlignment="1">
      <alignment horizontal="center"/>
    </xf>
    <xf numFmtId="0" fontId="30" fillId="0" borderId="2" xfId="34" applyFont="1" applyBorder="1"/>
    <xf numFmtId="170" fontId="30" fillId="0" borderId="2" xfId="34" applyNumberFormat="1" applyFont="1" applyBorder="1" applyAlignment="1">
      <alignment horizontal="center" vertical="center"/>
    </xf>
    <xf numFmtId="1" fontId="30" fillId="0" borderId="2" xfId="34" applyNumberFormat="1" applyFont="1" applyBorder="1" applyAlignment="1">
      <alignment horizontal="center" vertical="center"/>
    </xf>
    <xf numFmtId="0" fontId="30" fillId="0" borderId="3" xfId="51" applyFont="1" applyBorder="1" applyAlignment="1">
      <alignment horizontal="center" vertical="top" wrapText="1"/>
    </xf>
    <xf numFmtId="170" fontId="30" fillId="0" borderId="3" xfId="51" applyNumberFormat="1" applyFont="1" applyBorder="1" applyAlignment="1">
      <alignment horizontal="center" vertical="top" wrapText="1"/>
    </xf>
    <xf numFmtId="1" fontId="30" fillId="0" borderId="3" xfId="51" applyNumberFormat="1" applyFont="1" applyBorder="1" applyAlignment="1">
      <alignment horizontal="center" vertical="top" wrapText="1"/>
    </xf>
    <xf numFmtId="1" fontId="30" fillId="0" borderId="3" xfId="2" applyNumberFormat="1" applyFont="1" applyBorder="1" applyAlignment="1">
      <alignment horizontal="center" vertical="top" wrapText="1"/>
    </xf>
    <xf numFmtId="38" fontId="32" fillId="0" borderId="20" xfId="34" applyNumberFormat="1" applyFont="1" applyBorder="1" applyAlignment="1" applyProtection="1">
      <alignment horizontal="right"/>
      <protection locked="0"/>
    </xf>
    <xf numFmtId="0" fontId="28" fillId="0" borderId="0" xfId="0" applyFont="1" applyProtection="1">
      <protection locked="0"/>
    </xf>
    <xf numFmtId="165" fontId="28" fillId="0" borderId="0" xfId="0" applyNumberFormat="1" applyFont="1" applyProtection="1">
      <protection locked="0"/>
    </xf>
    <xf numFmtId="0" fontId="46" fillId="0" borderId="86" xfId="0" applyFont="1" applyBorder="1" applyAlignment="1" applyProtection="1">
      <alignment horizontal="left" vertical="top"/>
      <protection locked="0"/>
    </xf>
    <xf numFmtId="0" fontId="32" fillId="0" borderId="87" xfId="0" applyFont="1" applyBorder="1" applyProtection="1">
      <protection locked="0"/>
    </xf>
    <xf numFmtId="49" fontId="30" fillId="4" borderId="28" xfId="29" applyNumberFormat="1" applyFont="1" applyFill="1" applyBorder="1" applyAlignment="1">
      <alignment horizontal="left" vertical="center" wrapText="1" indent="2"/>
    </xf>
    <xf numFmtId="0" fontId="28" fillId="4" borderId="39" xfId="0" applyFont="1" applyFill="1" applyBorder="1" applyAlignment="1">
      <alignment horizontal="left" vertical="center" wrapText="1" indent="1"/>
    </xf>
    <xf numFmtId="0" fontId="29" fillId="0" borderId="0" xfId="51" applyFont="1"/>
    <xf numFmtId="49" fontId="30" fillId="4" borderId="24" xfId="31" applyNumberFormat="1" applyFont="1" applyFill="1" applyBorder="1" applyAlignment="1">
      <alignment horizontal="left" vertical="center" wrapText="1" indent="2"/>
    </xf>
    <xf numFmtId="0" fontId="31" fillId="4" borderId="10" xfId="0" applyFont="1" applyFill="1" applyBorder="1" applyAlignment="1">
      <alignment horizontal="center" vertical="center" wrapText="1"/>
    </xf>
    <xf numFmtId="0" fontId="28" fillId="4" borderId="51" xfId="0" applyFont="1" applyFill="1" applyBorder="1" applyAlignment="1">
      <alignment horizontal="left" vertical="center" wrapText="1" indent="1"/>
    </xf>
    <xf numFmtId="0" fontId="28" fillId="0" borderId="0" xfId="51" applyFont="1"/>
    <xf numFmtId="49" fontId="28" fillId="0" borderId="7" xfId="29" applyNumberFormat="1" applyFont="1" applyBorder="1" applyAlignment="1">
      <alignment horizontal="left" vertical="center" indent="1"/>
    </xf>
    <xf numFmtId="49" fontId="28" fillId="0" borderId="15" xfId="29" applyNumberFormat="1" applyFont="1" applyBorder="1" applyAlignment="1">
      <alignment horizontal="center" vertical="center"/>
    </xf>
    <xf numFmtId="49" fontId="28" fillId="0" borderId="7" xfId="29" applyNumberFormat="1" applyFont="1" applyBorder="1" applyAlignment="1">
      <alignment horizontal="left" vertical="center" wrapText="1" indent="1"/>
    </xf>
    <xf numFmtId="0" fontId="28" fillId="0" borderId="15" xfId="29" applyFont="1" applyBorder="1" applyAlignment="1">
      <alignment horizontal="center" vertical="center"/>
    </xf>
    <xf numFmtId="0" fontId="28" fillId="0" borderId="7" xfId="0" applyFont="1" applyBorder="1" applyAlignment="1">
      <alignment horizontal="left" vertical="center" indent="1"/>
    </xf>
    <xf numFmtId="49" fontId="28" fillId="0" borderId="20" xfId="29" applyNumberFormat="1" applyFont="1" applyBorder="1" applyAlignment="1">
      <alignment vertical="center"/>
    </xf>
    <xf numFmtId="0" fontId="28" fillId="0" borderId="20" xfId="29" applyFont="1" applyBorder="1" applyAlignment="1">
      <alignment horizontal="center" vertical="center"/>
    </xf>
    <xf numFmtId="49" fontId="28" fillId="0" borderId="14" xfId="29" applyNumberFormat="1" applyFont="1" applyBorder="1" applyAlignment="1">
      <alignment horizontal="left" vertical="center" indent="1"/>
    </xf>
    <xf numFmtId="0" fontId="28" fillId="0" borderId="3" xfId="29" applyFont="1" applyBorder="1" applyAlignment="1">
      <alignment horizontal="center" vertical="center"/>
    </xf>
    <xf numFmtId="49" fontId="31" fillId="4" borderId="28" xfId="29" applyNumberFormat="1" applyFont="1" applyFill="1" applyBorder="1" applyAlignment="1">
      <alignment horizontal="left" vertical="center" indent="3"/>
    </xf>
    <xf numFmtId="0" fontId="28" fillId="4" borderId="19" xfId="29" applyFont="1" applyFill="1" applyBorder="1" applyAlignment="1">
      <alignment horizontal="center" vertical="center"/>
    </xf>
    <xf numFmtId="49" fontId="28" fillId="0" borderId="15" xfId="29" applyNumberFormat="1" applyFont="1" applyBorder="1" applyAlignment="1">
      <alignment horizontal="left" vertical="center" indent="1"/>
    </xf>
    <xf numFmtId="49" fontId="31" fillId="4" borderId="28" xfId="29" applyNumberFormat="1" applyFont="1" applyFill="1" applyBorder="1" applyAlignment="1">
      <alignment horizontal="left" vertical="center" indent="2"/>
    </xf>
    <xf numFmtId="0" fontId="28" fillId="4" borderId="39" xfId="29" applyFont="1" applyFill="1" applyBorder="1" applyAlignment="1">
      <alignment horizontal="right"/>
    </xf>
    <xf numFmtId="49" fontId="31" fillId="4" borderId="28" xfId="27" applyNumberFormat="1" applyFont="1" applyFill="1" applyBorder="1" applyAlignment="1">
      <alignment horizontal="left" vertical="center" indent="2"/>
    </xf>
    <xf numFmtId="49" fontId="31" fillId="4" borderId="39" xfId="27" applyNumberFormat="1" applyFont="1" applyFill="1" applyBorder="1" applyAlignment="1">
      <alignment horizontal="left" vertical="center"/>
    </xf>
    <xf numFmtId="165" fontId="30" fillId="3" borderId="14" xfId="0" applyNumberFormat="1" applyFont="1" applyFill="1" applyBorder="1" applyAlignment="1">
      <alignment horizontal="left" vertical="center"/>
    </xf>
    <xf numFmtId="49" fontId="31" fillId="3" borderId="37" xfId="27" applyNumberFormat="1" applyFont="1" applyFill="1" applyBorder="1" applyAlignment="1">
      <alignment horizontal="left" vertical="center"/>
    </xf>
    <xf numFmtId="49" fontId="28" fillId="0" borderId="7" xfId="25" applyNumberFormat="1" applyFont="1" applyBorder="1" applyAlignment="1">
      <alignment horizontal="left" vertical="center" wrapText="1" indent="1"/>
    </xf>
    <xf numFmtId="49" fontId="28" fillId="0" borderId="15" xfId="25" applyNumberFormat="1" applyFont="1" applyBorder="1" applyAlignment="1">
      <alignment horizontal="center" vertical="center"/>
    </xf>
    <xf numFmtId="49" fontId="28" fillId="0" borderId="7" xfId="25" applyNumberFormat="1" applyFont="1" applyBorder="1" applyAlignment="1">
      <alignment horizontal="left" vertical="center" indent="1"/>
    </xf>
    <xf numFmtId="0" fontId="28" fillId="0" borderId="15" xfId="25" applyFont="1" applyBorder="1" applyAlignment="1">
      <alignment horizontal="center" vertical="center"/>
    </xf>
    <xf numFmtId="49" fontId="28" fillId="0" borderId="7" xfId="27" applyNumberFormat="1" applyFont="1" applyBorder="1" applyAlignment="1">
      <alignment horizontal="left" vertical="center" indent="1"/>
    </xf>
    <xf numFmtId="0" fontId="28" fillId="0" borderId="15" xfId="27" applyFont="1" applyBorder="1" applyAlignment="1">
      <alignment horizontal="center" vertical="center"/>
    </xf>
    <xf numFmtId="49" fontId="28" fillId="0" borderId="7" xfId="27" applyNumberFormat="1" applyFont="1" applyBorder="1" applyAlignment="1">
      <alignment horizontal="left" vertical="center" wrapText="1" indent="1"/>
    </xf>
    <xf numFmtId="49" fontId="31" fillId="4" borderId="28" xfId="25" applyNumberFormat="1" applyFont="1" applyFill="1" applyBorder="1" applyAlignment="1">
      <alignment horizontal="left" vertical="center" indent="2"/>
    </xf>
    <xf numFmtId="5" fontId="28" fillId="4" borderId="39" xfId="25" applyNumberFormat="1" applyFont="1" applyFill="1" applyBorder="1" applyAlignment="1">
      <alignment horizontal="right"/>
    </xf>
    <xf numFmtId="0" fontId="30" fillId="3" borderId="14" xfId="51" applyFont="1" applyFill="1" applyBorder="1" applyAlignment="1">
      <alignment vertical="center"/>
    </xf>
    <xf numFmtId="0" fontId="31" fillId="3" borderId="37" xfId="25" applyFont="1" applyFill="1" applyBorder="1" applyAlignment="1">
      <alignment horizontal="center" vertical="center"/>
    </xf>
    <xf numFmtId="0" fontId="28" fillId="0" borderId="15" xfId="23" applyFont="1" applyBorder="1" applyAlignment="1">
      <alignment horizontal="center" vertical="center"/>
    </xf>
    <xf numFmtId="0" fontId="31" fillId="4" borderId="39" xfId="23" applyFont="1" applyFill="1" applyBorder="1" applyAlignment="1">
      <alignment horizontal="center"/>
    </xf>
    <xf numFmtId="49" fontId="28" fillId="0" borderId="7" xfId="21" applyNumberFormat="1" applyFont="1" applyBorder="1" applyAlignment="1">
      <alignment horizontal="left" vertical="center" indent="1"/>
    </xf>
    <xf numFmtId="49" fontId="31" fillId="4" borderId="28" xfId="21" applyNumberFormat="1" applyFont="1" applyFill="1" applyBorder="1" applyAlignment="1">
      <alignment horizontal="left" vertical="center" indent="2"/>
    </xf>
    <xf numFmtId="49" fontId="31" fillId="4" borderId="39" xfId="0" applyNumberFormat="1" applyFont="1" applyFill="1" applyBorder="1" applyAlignment="1">
      <alignment horizontal="center" vertical="center"/>
    </xf>
    <xf numFmtId="49" fontId="31" fillId="3" borderId="37" xfId="0" applyNumberFormat="1" applyFont="1" applyFill="1" applyBorder="1" applyAlignment="1">
      <alignment horizontal="center" vertical="center"/>
    </xf>
    <xf numFmtId="49" fontId="28" fillId="0" borderId="15" xfId="21" applyNumberFormat="1" applyFont="1" applyBorder="1" applyAlignment="1">
      <alignment horizontal="center" vertical="center"/>
    </xf>
    <xf numFmtId="0" fontId="31" fillId="4" borderId="39" xfId="0" applyFont="1" applyFill="1" applyBorder="1" applyAlignment="1">
      <alignment horizontal="center" vertical="top" wrapText="1"/>
    </xf>
    <xf numFmtId="38" fontId="32" fillId="3" borderId="8" xfId="0" applyNumberFormat="1" applyFont="1" applyFill="1" applyBorder="1" applyAlignment="1">
      <alignment horizontal="right"/>
    </xf>
    <xf numFmtId="49" fontId="30" fillId="3" borderId="38" xfId="21" applyNumberFormat="1" applyFont="1" applyFill="1" applyBorder="1" applyAlignment="1">
      <alignment horizontal="left" vertical="center"/>
    </xf>
    <xf numFmtId="0" fontId="31" fillId="3" borderId="16" xfId="0" applyFont="1" applyFill="1" applyBorder="1" applyAlignment="1">
      <alignment horizontal="center" vertical="center" wrapText="1"/>
    </xf>
    <xf numFmtId="49" fontId="28" fillId="0" borderId="15" xfId="21" applyNumberFormat="1" applyFont="1" applyBorder="1" applyAlignment="1">
      <alignment horizontal="left" vertical="center" indent="1"/>
    </xf>
    <xf numFmtId="0" fontId="28" fillId="0" borderId="15" xfId="21" applyFont="1" applyBorder="1" applyAlignment="1">
      <alignment horizontal="center" vertical="center"/>
    </xf>
    <xf numFmtId="49" fontId="28" fillId="0" borderId="15" xfId="21" applyNumberFormat="1" applyFont="1" applyBorder="1" applyAlignment="1">
      <alignment horizontal="left" vertical="center" wrapText="1" indent="1"/>
    </xf>
    <xf numFmtId="0" fontId="28" fillId="0" borderId="15" xfId="21" applyFont="1" applyBorder="1" applyAlignment="1">
      <alignment horizontal="center" vertical="top"/>
    </xf>
    <xf numFmtId="49" fontId="28" fillId="0" borderId="7" xfId="21" applyNumberFormat="1" applyFont="1" applyBorder="1" applyAlignment="1">
      <alignment horizontal="left" vertical="center" wrapText="1" indent="1"/>
    </xf>
    <xf numFmtId="49" fontId="31" fillId="4" borderId="28" xfId="19" applyNumberFormat="1" applyFont="1" applyFill="1" applyBorder="1" applyAlignment="1">
      <alignment horizontal="left" vertical="center" wrapText="1" indent="2"/>
    </xf>
    <xf numFmtId="49" fontId="31" fillId="4" borderId="24" xfId="19" applyNumberFormat="1" applyFont="1" applyFill="1" applyBorder="1" applyAlignment="1">
      <alignment horizontal="left" vertical="center" wrapText="1" indent="2"/>
    </xf>
    <xf numFmtId="0" fontId="31" fillId="4" borderId="10" xfId="0" applyFont="1" applyFill="1" applyBorder="1" applyAlignment="1">
      <alignment horizontal="center" wrapText="1"/>
    </xf>
    <xf numFmtId="49" fontId="30" fillId="10" borderId="21" xfId="21" applyNumberFormat="1" applyFont="1" applyFill="1" applyBorder="1" applyAlignment="1">
      <alignment horizontal="left" vertical="center"/>
    </xf>
    <xf numFmtId="0" fontId="31" fillId="10" borderId="50" xfId="21" applyFont="1" applyFill="1" applyBorder="1" applyAlignment="1">
      <alignment horizontal="center" vertical="center"/>
    </xf>
    <xf numFmtId="49" fontId="28" fillId="0" borderId="15" xfId="19" applyNumberFormat="1" applyFont="1" applyBorder="1" applyAlignment="1">
      <alignment horizontal="left" vertical="center" wrapText="1" indent="1"/>
    </xf>
    <xf numFmtId="0" fontId="28" fillId="0" borderId="15" xfId="19" applyFont="1" applyBorder="1" applyAlignment="1">
      <alignment horizontal="center" vertical="top"/>
    </xf>
    <xf numFmtId="49" fontId="28" fillId="0" borderId="15" xfId="19" applyNumberFormat="1" applyFont="1" applyBorder="1" applyAlignment="1">
      <alignment horizontal="left" vertical="center" indent="1"/>
    </xf>
    <xf numFmtId="0" fontId="28" fillId="0" borderId="15" xfId="19" applyFont="1" applyBorder="1" applyAlignment="1">
      <alignment horizontal="center" vertical="center"/>
    </xf>
    <xf numFmtId="49" fontId="28" fillId="0" borderId="14" xfId="15" applyNumberFormat="1" applyFont="1" applyBorder="1" applyAlignment="1">
      <alignment horizontal="left" vertical="center" indent="1"/>
    </xf>
    <xf numFmtId="0" fontId="28" fillId="0" borderId="3" xfId="15" applyFont="1" applyBorder="1" applyAlignment="1">
      <alignment horizontal="center" vertical="center"/>
    </xf>
    <xf numFmtId="49" fontId="28" fillId="0" borderId="7" xfId="15" applyNumberFormat="1" applyFont="1" applyBorder="1" applyAlignment="1">
      <alignment horizontal="left" vertical="center" indent="1"/>
    </xf>
    <xf numFmtId="49" fontId="28" fillId="0" borderId="7" xfId="17" applyNumberFormat="1" applyFont="1" applyBorder="1" applyAlignment="1">
      <alignment horizontal="left" vertical="center" indent="1"/>
    </xf>
    <xf numFmtId="49" fontId="28" fillId="0" borderId="15" xfId="17" applyNumberFormat="1" applyFont="1" applyBorder="1" applyAlignment="1">
      <alignment horizontal="left" vertical="center" indent="1"/>
    </xf>
    <xf numFmtId="0" fontId="28" fillId="0" borderId="15" xfId="17" applyFont="1" applyBorder="1" applyAlignment="1">
      <alignment horizontal="center" vertical="center"/>
    </xf>
    <xf numFmtId="0" fontId="28" fillId="0" borderId="13" xfId="19" applyFont="1" applyBorder="1" applyAlignment="1">
      <alignment horizontal="center" vertical="center"/>
    </xf>
    <xf numFmtId="49" fontId="31" fillId="4" borderId="28" xfId="15" applyNumberFormat="1" applyFont="1" applyFill="1" applyBorder="1" applyAlignment="1">
      <alignment horizontal="left" vertical="center" indent="2"/>
    </xf>
    <xf numFmtId="49" fontId="31" fillId="4" borderId="39" xfId="15" applyNumberFormat="1" applyFont="1" applyFill="1" applyBorder="1" applyAlignment="1">
      <alignment horizontal="left" vertical="center"/>
    </xf>
    <xf numFmtId="49" fontId="28" fillId="0" borderId="15" xfId="15" applyNumberFormat="1" applyFont="1" applyBorder="1" applyAlignment="1">
      <alignment horizontal="left" vertical="center" indent="1"/>
    </xf>
    <xf numFmtId="49" fontId="28" fillId="0" borderId="15" xfId="15" applyNumberFormat="1" applyFont="1" applyBorder="1" applyAlignment="1">
      <alignment horizontal="center" vertical="center"/>
    </xf>
    <xf numFmtId="0" fontId="28" fillId="0" borderId="15" xfId="15" applyFont="1" applyBorder="1" applyAlignment="1">
      <alignment horizontal="center" vertical="center"/>
    </xf>
    <xf numFmtId="0" fontId="31" fillId="3" borderId="16" xfId="0" applyFont="1" applyFill="1" applyBorder="1" applyAlignment="1">
      <alignment horizontal="center" vertical="center"/>
    </xf>
    <xf numFmtId="49" fontId="28" fillId="0" borderId="15" xfId="13" applyNumberFormat="1" applyFont="1" applyBorder="1" applyAlignment="1">
      <alignment horizontal="left" vertical="center" indent="1"/>
    </xf>
    <xf numFmtId="0" fontId="28" fillId="0" borderId="15" xfId="13" applyFont="1" applyBorder="1" applyAlignment="1">
      <alignment horizontal="center" vertical="center"/>
    </xf>
    <xf numFmtId="0" fontId="28" fillId="0" borderId="15" xfId="0" applyFont="1" applyBorder="1" applyAlignment="1">
      <alignment horizontal="left" vertical="center" indent="1"/>
    </xf>
    <xf numFmtId="49" fontId="28" fillId="0" borderId="3" xfId="13" applyNumberFormat="1" applyFont="1" applyBorder="1" applyAlignment="1">
      <alignment horizontal="left" vertical="center" indent="1"/>
    </xf>
    <xf numFmtId="0" fontId="28" fillId="0" borderId="3" xfId="13" applyFont="1" applyBorder="1" applyAlignment="1">
      <alignment horizontal="center" vertical="center"/>
    </xf>
    <xf numFmtId="49" fontId="31" fillId="4" borderId="28" xfId="13" applyNumberFormat="1" applyFont="1" applyFill="1" applyBorder="1" applyAlignment="1">
      <alignment horizontal="left" vertical="center" indent="2"/>
    </xf>
    <xf numFmtId="0" fontId="31" fillId="4" borderId="39" xfId="13" applyFont="1" applyFill="1" applyBorder="1" applyAlignment="1">
      <alignment horizontal="center" vertical="center"/>
    </xf>
    <xf numFmtId="49" fontId="28" fillId="0" borderId="7" xfId="13" applyNumberFormat="1" applyFont="1" applyBorder="1" applyAlignment="1">
      <alignment horizontal="left" vertical="center" indent="1"/>
    </xf>
    <xf numFmtId="0" fontId="28" fillId="4" borderId="39" xfId="13" applyFont="1" applyFill="1" applyBorder="1" applyAlignment="1">
      <alignment horizontal="center" vertical="center"/>
    </xf>
    <xf numFmtId="0" fontId="31" fillId="3" borderId="37" xfId="13" applyFont="1" applyFill="1" applyBorder="1" applyAlignment="1">
      <alignment horizontal="center" vertical="center"/>
    </xf>
    <xf numFmtId="49" fontId="28" fillId="0" borderId="7" xfId="13" applyNumberFormat="1" applyFont="1" applyBorder="1" applyAlignment="1">
      <alignment horizontal="left" vertical="center" wrapText="1" indent="1"/>
    </xf>
    <xf numFmtId="49" fontId="31" fillId="4" borderId="28" xfId="11" applyNumberFormat="1" applyFont="1" applyFill="1" applyBorder="1" applyAlignment="1">
      <alignment horizontal="left" vertical="center" indent="2"/>
    </xf>
    <xf numFmtId="0" fontId="31" fillId="4" borderId="39" xfId="11" applyFont="1" applyFill="1" applyBorder="1" applyAlignment="1">
      <alignment horizontal="center" vertical="center"/>
    </xf>
    <xf numFmtId="0" fontId="31" fillId="3" borderId="37" xfId="11" applyFont="1" applyFill="1" applyBorder="1" applyAlignment="1">
      <alignment horizontal="center" vertical="center"/>
    </xf>
    <xf numFmtId="49" fontId="28" fillId="0" borderId="7" xfId="11" applyNumberFormat="1" applyFont="1" applyBorder="1" applyAlignment="1">
      <alignment horizontal="left" vertical="center" indent="1"/>
    </xf>
    <xf numFmtId="0" fontId="28" fillId="0" borderId="15" xfId="11" applyFont="1" applyBorder="1" applyAlignment="1">
      <alignment horizontal="center" vertical="center"/>
    </xf>
    <xf numFmtId="49" fontId="28" fillId="0" borderId="15" xfId="11" applyNumberFormat="1" applyFont="1" applyBorder="1" applyAlignment="1">
      <alignment horizontal="center" vertical="center"/>
    </xf>
    <xf numFmtId="0" fontId="28" fillId="4" borderId="39" xfId="0" applyFont="1" applyFill="1" applyBorder="1" applyAlignment="1">
      <alignment horizontal="left" vertical="center"/>
    </xf>
    <xf numFmtId="49" fontId="30" fillId="11" borderId="14" xfId="11" applyNumberFormat="1" applyFont="1" applyFill="1" applyBorder="1" applyAlignment="1">
      <alignment horizontal="left" vertical="center"/>
    </xf>
    <xf numFmtId="0" fontId="31" fillId="11" borderId="50" xfId="0" applyFont="1" applyFill="1" applyBorder="1" applyAlignment="1">
      <alignment horizontal="center" vertical="center"/>
    </xf>
    <xf numFmtId="49" fontId="30" fillId="3" borderId="7" xfId="11" applyNumberFormat="1" applyFont="1" applyFill="1" applyBorder="1" applyAlignment="1">
      <alignment horizontal="left" vertical="center"/>
    </xf>
    <xf numFmtId="0" fontId="31" fillId="3" borderId="16" xfId="0" applyFont="1" applyFill="1" applyBorder="1"/>
    <xf numFmtId="49" fontId="30" fillId="11" borderId="7" xfId="9" applyNumberFormat="1" applyFont="1" applyFill="1" applyBorder="1" applyAlignment="1">
      <alignment horizontal="left" vertical="center"/>
    </xf>
    <xf numFmtId="49" fontId="31" fillId="11" borderId="16" xfId="9" applyNumberFormat="1" applyFont="1" applyFill="1" applyBorder="1" applyAlignment="1">
      <alignment horizontal="center" vertical="center"/>
    </xf>
    <xf numFmtId="49" fontId="28" fillId="0" borderId="7" xfId="9" applyNumberFormat="1" applyFont="1" applyBorder="1" applyAlignment="1">
      <alignment horizontal="left" vertical="center" indent="1"/>
    </xf>
    <xf numFmtId="0" fontId="28" fillId="0" borderId="15" xfId="9" applyFont="1" applyBorder="1" applyAlignment="1">
      <alignment horizontal="center" vertical="center"/>
    </xf>
    <xf numFmtId="49" fontId="28" fillId="0" borderId="7" xfId="9" applyNumberFormat="1" applyFont="1" applyBorder="1" applyAlignment="1">
      <alignment horizontal="left" vertical="center" wrapText="1" indent="1"/>
    </xf>
    <xf numFmtId="49" fontId="28" fillId="0" borderId="15" xfId="9" applyNumberFormat="1" applyFont="1" applyBorder="1" applyAlignment="1">
      <alignment horizontal="center" vertical="center"/>
    </xf>
    <xf numFmtId="49" fontId="28" fillId="0" borderId="7" xfId="11" applyNumberFormat="1" applyFont="1" applyBorder="1" applyAlignment="1">
      <alignment horizontal="left" vertical="center" wrapText="1" indent="1"/>
    </xf>
    <xf numFmtId="49" fontId="28" fillId="0" borderId="15" xfId="11" applyNumberFormat="1" applyFont="1" applyBorder="1" applyAlignment="1">
      <alignment horizontal="center" vertical="top"/>
    </xf>
    <xf numFmtId="49" fontId="31" fillId="4" borderId="28" xfId="9" applyNumberFormat="1" applyFont="1" applyFill="1" applyBorder="1" applyAlignment="1">
      <alignment horizontal="left" vertical="center" wrapText="1" indent="2"/>
    </xf>
    <xf numFmtId="49" fontId="31" fillId="4" borderId="19" xfId="0" applyNumberFormat="1" applyFont="1" applyFill="1" applyBorder="1" applyAlignment="1">
      <alignment horizontal="center" vertical="center"/>
    </xf>
    <xf numFmtId="49" fontId="30" fillId="10" borderId="14" xfId="9" applyNumberFormat="1" applyFont="1" applyFill="1" applyBorder="1" applyAlignment="1">
      <alignment horizontal="left" vertical="center"/>
    </xf>
    <xf numFmtId="0" fontId="31" fillId="10" borderId="50" xfId="9" applyFont="1" applyFill="1" applyBorder="1" applyAlignment="1">
      <alignment horizontal="center" vertical="center"/>
    </xf>
    <xf numFmtId="49" fontId="28" fillId="0" borderId="14" xfId="9" applyNumberFormat="1" applyFont="1" applyBorder="1" applyAlignment="1">
      <alignment horizontal="left" vertical="center" indent="1"/>
    </xf>
    <xf numFmtId="0" fontId="28" fillId="0" borderId="3" xfId="9" applyFont="1" applyBorder="1" applyAlignment="1">
      <alignment horizontal="center" vertical="center"/>
    </xf>
    <xf numFmtId="49" fontId="31" fillId="4" borderId="28" xfId="9" applyNumberFormat="1" applyFont="1" applyFill="1" applyBorder="1" applyAlignment="1">
      <alignment horizontal="left" vertical="center" indent="2"/>
    </xf>
    <xf numFmtId="49" fontId="31" fillId="4" borderId="24" xfId="9" applyNumberFormat="1" applyFont="1" applyFill="1" applyBorder="1" applyAlignment="1">
      <alignment horizontal="left" vertical="center" wrapText="1" indent="2"/>
    </xf>
    <xf numFmtId="49" fontId="31" fillId="4" borderId="10" xfId="0" applyNumberFormat="1" applyFont="1" applyFill="1" applyBorder="1" applyAlignment="1">
      <alignment horizontal="center" vertical="center"/>
    </xf>
    <xf numFmtId="49" fontId="31" fillId="4" borderId="22" xfId="9" applyNumberFormat="1" applyFont="1" applyFill="1" applyBorder="1" applyAlignment="1">
      <alignment horizontal="left" vertical="center" wrapText="1" indent="2"/>
    </xf>
    <xf numFmtId="49" fontId="31" fillId="4" borderId="35" xfId="0" applyNumberFormat="1" applyFont="1" applyFill="1" applyBorder="1" applyAlignment="1">
      <alignment horizontal="center" vertical="center"/>
    </xf>
    <xf numFmtId="49" fontId="30" fillId="10" borderId="21" xfId="9" applyNumberFormat="1" applyFont="1" applyFill="1" applyBorder="1" applyAlignment="1">
      <alignment horizontal="left" vertical="center" wrapText="1"/>
    </xf>
    <xf numFmtId="0" fontId="31" fillId="10" borderId="55" xfId="9" applyFont="1" applyFill="1" applyBorder="1" applyAlignment="1">
      <alignment horizontal="center" vertical="top"/>
    </xf>
    <xf numFmtId="49" fontId="28" fillId="0" borderId="15" xfId="9" applyNumberFormat="1" applyFont="1" applyBorder="1" applyAlignment="1">
      <alignment horizontal="left" vertical="center" indent="1"/>
    </xf>
    <xf numFmtId="49" fontId="31" fillId="4" borderId="28" xfId="7" applyNumberFormat="1" applyFont="1" applyFill="1" applyBorder="1" applyAlignment="1">
      <alignment horizontal="left" vertical="center" indent="2"/>
    </xf>
    <xf numFmtId="49" fontId="31" fillId="4" borderId="39" xfId="7" applyNumberFormat="1" applyFont="1" applyFill="1" applyBorder="1" applyAlignment="1">
      <alignment horizontal="center" vertical="center"/>
    </xf>
    <xf numFmtId="49" fontId="30" fillId="11" borderId="14" xfId="9" applyNumberFormat="1" applyFont="1" applyFill="1" applyBorder="1" applyAlignment="1">
      <alignment horizontal="left" vertical="center"/>
    </xf>
    <xf numFmtId="49" fontId="31" fillId="11" borderId="37" xfId="9" applyNumberFormat="1" applyFont="1" applyFill="1" applyBorder="1" applyAlignment="1">
      <alignment horizontal="center" vertical="center"/>
    </xf>
    <xf numFmtId="49" fontId="28" fillId="0" borderId="15" xfId="7" applyNumberFormat="1" applyFont="1" applyBorder="1" applyAlignment="1">
      <alignment horizontal="left" vertical="center" indent="1"/>
    </xf>
    <xf numFmtId="49" fontId="28" fillId="0" borderId="15" xfId="7" applyNumberFormat="1" applyFont="1" applyBorder="1" applyAlignment="1">
      <alignment horizontal="center" vertical="center"/>
    </xf>
    <xf numFmtId="49" fontId="30" fillId="11" borderId="14" xfId="7" applyNumberFormat="1" applyFont="1" applyFill="1" applyBorder="1" applyAlignment="1">
      <alignment horizontal="left" vertical="center"/>
    </xf>
    <xf numFmtId="49" fontId="31" fillId="11" borderId="37" xfId="7" applyNumberFormat="1" applyFont="1" applyFill="1" applyBorder="1" applyAlignment="1">
      <alignment horizontal="center" vertical="center"/>
    </xf>
    <xf numFmtId="49" fontId="28" fillId="0" borderId="7" xfId="7" applyNumberFormat="1" applyFont="1" applyBorder="1" applyAlignment="1">
      <alignment horizontal="left" vertical="center" indent="1"/>
    </xf>
    <xf numFmtId="49" fontId="28" fillId="0" borderId="15" xfId="5" applyNumberFormat="1" applyFont="1" applyBorder="1" applyAlignment="1">
      <alignment horizontal="left" vertical="center" indent="1"/>
    </xf>
    <xf numFmtId="49" fontId="28" fillId="0" borderId="15" xfId="5" applyNumberFormat="1" applyFont="1" applyBorder="1" applyAlignment="1">
      <alignment horizontal="center" vertical="center"/>
    </xf>
    <xf numFmtId="49" fontId="31" fillId="4" borderId="28" xfId="5" applyNumberFormat="1" applyFont="1" applyFill="1" applyBorder="1" applyAlignment="1">
      <alignment horizontal="left" vertical="center" indent="2"/>
    </xf>
    <xf numFmtId="49" fontId="31" fillId="4" borderId="39" xfId="5" applyNumberFormat="1" applyFont="1" applyFill="1" applyBorder="1" applyAlignment="1">
      <alignment horizontal="center" vertical="center"/>
    </xf>
    <xf numFmtId="49" fontId="30" fillId="11" borderId="14" xfId="5" applyNumberFormat="1" applyFont="1" applyFill="1" applyBorder="1" applyAlignment="1">
      <alignment horizontal="left" vertical="center"/>
    </xf>
    <xf numFmtId="49" fontId="31" fillId="11" borderId="37" xfId="5" applyNumberFormat="1" applyFont="1" applyFill="1" applyBorder="1" applyAlignment="1">
      <alignment horizontal="center" vertical="center"/>
    </xf>
    <xf numFmtId="49" fontId="28" fillId="0" borderId="7" xfId="5" applyNumberFormat="1" applyFont="1" applyBorder="1" applyAlignment="1">
      <alignment horizontal="left" vertical="center" indent="1"/>
    </xf>
    <xf numFmtId="49" fontId="28" fillId="0" borderId="15" xfId="3" applyNumberFormat="1" applyFont="1" applyBorder="1" applyAlignment="1">
      <alignment horizontal="left" vertical="center" wrapText="1" indent="1"/>
    </xf>
    <xf numFmtId="0" fontId="28" fillId="0" borderId="15" xfId="3" applyFont="1" applyBorder="1" applyAlignment="1">
      <alignment horizontal="center" vertical="center"/>
    </xf>
    <xf numFmtId="49" fontId="28" fillId="0" borderId="2" xfId="3" applyNumberFormat="1" applyFont="1" applyBorder="1" applyAlignment="1">
      <alignment horizontal="left" vertical="center" wrapText="1" indent="1"/>
    </xf>
    <xf numFmtId="0" fontId="28" fillId="0" borderId="2" xfId="3" applyFont="1" applyBorder="1" applyAlignment="1">
      <alignment horizontal="center" vertical="top"/>
    </xf>
    <xf numFmtId="49" fontId="28" fillId="0" borderId="15" xfId="5" applyNumberFormat="1" applyFont="1" applyBorder="1" applyAlignment="1">
      <alignment horizontal="left" vertical="center" wrapText="1" indent="1"/>
    </xf>
    <xf numFmtId="49" fontId="28" fillId="0" borderId="2" xfId="5" applyNumberFormat="1" applyFont="1" applyBorder="1" applyAlignment="1">
      <alignment horizontal="center" vertical="center"/>
    </xf>
    <xf numFmtId="49" fontId="28" fillId="0" borderId="15" xfId="5" applyNumberFormat="1" applyFont="1" applyBorder="1" applyAlignment="1">
      <alignment horizontal="center" vertical="top"/>
    </xf>
    <xf numFmtId="49" fontId="28" fillId="0" borderId="16" xfId="5" applyNumberFormat="1" applyFont="1" applyBorder="1" applyAlignment="1">
      <alignment horizontal="center" vertical="center"/>
    </xf>
    <xf numFmtId="49" fontId="31" fillId="4" borderId="28" xfId="3" applyNumberFormat="1" applyFont="1" applyFill="1" applyBorder="1" applyAlignment="1">
      <alignment horizontal="left" vertical="center" indent="2"/>
    </xf>
    <xf numFmtId="0" fontId="31" fillId="4" borderId="39" xfId="3" applyFont="1" applyFill="1" applyBorder="1" applyAlignment="1">
      <alignment horizontal="center" vertical="center"/>
    </xf>
    <xf numFmtId="49" fontId="30" fillId="11" borderId="14" xfId="3" applyNumberFormat="1" applyFont="1" applyFill="1" applyBorder="1" applyAlignment="1">
      <alignment horizontal="left" vertical="center"/>
    </xf>
    <xf numFmtId="0" fontId="31" fillId="11" borderId="37" xfId="3" applyFont="1" applyFill="1" applyBorder="1" applyAlignment="1">
      <alignment horizontal="center" vertical="center"/>
    </xf>
    <xf numFmtId="0" fontId="29" fillId="0" borderId="0" xfId="51" applyFont="1" applyAlignment="1">
      <alignment vertical="top"/>
    </xf>
    <xf numFmtId="0" fontId="33" fillId="0" borderId="0" xfId="51" applyFont="1"/>
    <xf numFmtId="49" fontId="32" fillId="0" borderId="7" xfId="51" applyNumberFormat="1" applyFont="1" applyBorder="1" applyAlignment="1">
      <alignment horizontal="left" vertical="center" indent="1"/>
    </xf>
    <xf numFmtId="0" fontId="28" fillId="0" borderId="15" xfId="51" applyFont="1" applyBorder="1" applyAlignment="1">
      <alignment horizontal="center" vertical="center"/>
    </xf>
    <xf numFmtId="49" fontId="32" fillId="0" borderId="38" xfId="51" applyNumberFormat="1" applyFont="1" applyBorder="1" applyAlignment="1">
      <alignment horizontal="left" vertical="center" indent="1"/>
    </xf>
    <xf numFmtId="0" fontId="28" fillId="0" borderId="2" xfId="51" applyFont="1" applyBorder="1" applyAlignment="1">
      <alignment horizontal="center" vertical="center"/>
    </xf>
    <xf numFmtId="49" fontId="32" fillId="0" borderId="7" xfId="3" applyNumberFormat="1" applyFont="1" applyBorder="1" applyAlignment="1">
      <alignment horizontal="left" vertical="center" indent="1"/>
    </xf>
    <xf numFmtId="49" fontId="28" fillId="0" borderId="15" xfId="3" applyNumberFormat="1" applyFont="1" applyBorder="1" applyAlignment="1">
      <alignment horizontal="center" vertical="center"/>
    </xf>
    <xf numFmtId="49" fontId="31" fillId="4" borderId="28" xfId="51" applyNumberFormat="1" applyFont="1" applyFill="1" applyBorder="1" applyAlignment="1">
      <alignment horizontal="left" vertical="center" indent="2"/>
    </xf>
    <xf numFmtId="0" fontId="31" fillId="4" borderId="39" xfId="51" applyFont="1" applyFill="1" applyBorder="1" applyAlignment="1">
      <alignment horizontal="center" vertical="top"/>
    </xf>
    <xf numFmtId="49" fontId="30" fillId="11" borderId="12" xfId="51" applyNumberFormat="1" applyFont="1" applyFill="1" applyBorder="1" applyAlignment="1">
      <alignment horizontal="left" vertical="center"/>
    </xf>
    <xf numFmtId="0" fontId="31" fillId="11" borderId="37" xfId="51" applyFont="1" applyFill="1" applyBorder="1" applyAlignment="1">
      <alignment horizontal="center" vertical="center"/>
    </xf>
    <xf numFmtId="49" fontId="32" fillId="0" borderId="7" xfId="51" applyNumberFormat="1" applyFont="1" applyBorder="1" applyAlignment="1">
      <alignment horizontal="left" indent="1"/>
    </xf>
    <xf numFmtId="0" fontId="28" fillId="0" borderId="15" xfId="51" applyFont="1" applyBorder="1" applyAlignment="1">
      <alignment horizontal="center"/>
    </xf>
    <xf numFmtId="49" fontId="31" fillId="4" borderId="28" xfId="51" applyNumberFormat="1" applyFont="1" applyFill="1" applyBorder="1" applyAlignment="1">
      <alignment horizontal="left" vertical="center" wrapText="1" indent="2"/>
    </xf>
    <xf numFmtId="0" fontId="31" fillId="4" borderId="39" xfId="0" applyFont="1" applyFill="1" applyBorder="1" applyAlignment="1">
      <alignment horizontal="center" vertical="center"/>
    </xf>
    <xf numFmtId="49" fontId="30" fillId="11" borderId="14" xfId="51" applyNumberFormat="1" applyFont="1" applyFill="1" applyBorder="1" applyAlignment="1">
      <alignment horizontal="left" vertical="center"/>
    </xf>
    <xf numFmtId="0" fontId="31" fillId="11" borderId="20" xfId="51" applyFont="1" applyFill="1" applyBorder="1" applyAlignment="1">
      <alignment horizontal="center" vertical="center"/>
    </xf>
    <xf numFmtId="49" fontId="32" fillId="0" borderId="14" xfId="51" applyNumberFormat="1" applyFont="1" applyBorder="1" applyAlignment="1">
      <alignment horizontal="left" indent="1"/>
    </xf>
    <xf numFmtId="0" fontId="28" fillId="0" borderId="3" xfId="51" applyFont="1" applyBorder="1" applyAlignment="1">
      <alignment horizontal="center"/>
    </xf>
    <xf numFmtId="49" fontId="32" fillId="0" borderId="12" xfId="51" applyNumberFormat="1" applyFont="1" applyBorder="1" applyAlignment="1">
      <alignment horizontal="left" vertical="center" indent="1"/>
    </xf>
    <xf numFmtId="0" fontId="28" fillId="0" borderId="8" xfId="51" applyFont="1" applyBorder="1" applyAlignment="1">
      <alignment horizontal="center" vertical="center"/>
    </xf>
    <xf numFmtId="0" fontId="28" fillId="0" borderId="4" xfId="51" applyFont="1" applyBorder="1" applyAlignment="1">
      <alignment horizontal="left" vertical="top"/>
    </xf>
    <xf numFmtId="0" fontId="28" fillId="0" borderId="2" xfId="51" applyFont="1" applyBorder="1" applyAlignment="1">
      <alignment vertical="top"/>
    </xf>
    <xf numFmtId="49" fontId="30" fillId="0" borderId="2" xfId="51" applyNumberFormat="1" applyFont="1" applyBorder="1" applyAlignment="1">
      <alignment horizontal="center"/>
    </xf>
    <xf numFmtId="49" fontId="30" fillId="0" borderId="2" xfId="2" applyNumberFormat="1" applyFont="1" applyBorder="1" applyAlignment="1">
      <alignment horizontal="center"/>
    </xf>
    <xf numFmtId="0" fontId="30" fillId="0" borderId="14" xfId="51" applyFont="1" applyBorder="1" applyAlignment="1">
      <alignment horizontal="center" vertical="top" wrapText="1"/>
    </xf>
    <xf numFmtId="49" fontId="30" fillId="0" borderId="3" xfId="51" applyNumberFormat="1" applyFont="1" applyBorder="1" applyAlignment="1">
      <alignment horizontal="center" vertical="top" wrapText="1"/>
    </xf>
    <xf numFmtId="49" fontId="30" fillId="0" borderId="3" xfId="2" applyNumberFormat="1" applyFont="1" applyBorder="1" applyAlignment="1">
      <alignment horizontal="center" vertical="top" wrapText="1"/>
    </xf>
    <xf numFmtId="49" fontId="30" fillId="10" borderId="7" xfId="51" applyNumberFormat="1" applyFont="1" applyFill="1" applyBorder="1" applyAlignment="1">
      <alignment horizontal="center" vertical="center"/>
    </xf>
    <xf numFmtId="49" fontId="31" fillId="10" borderId="25" xfId="51" applyNumberFormat="1" applyFont="1" applyFill="1" applyBorder="1" applyAlignment="1">
      <alignment horizontal="center" vertical="center"/>
    </xf>
    <xf numFmtId="49" fontId="30" fillId="11" borderId="14" xfId="51" applyNumberFormat="1" applyFont="1" applyFill="1" applyBorder="1" applyAlignment="1">
      <alignment horizontal="left" vertical="center" wrapText="1"/>
    </xf>
    <xf numFmtId="0" fontId="31" fillId="12" borderId="15" xfId="0" applyFont="1" applyFill="1" applyBorder="1" applyAlignment="1">
      <alignment horizontal="center" vertical="center" wrapText="1"/>
    </xf>
    <xf numFmtId="38" fontId="32" fillId="4" borderId="90" xfId="0" applyNumberFormat="1" applyFont="1" applyFill="1" applyBorder="1" applyAlignment="1">
      <alignment horizontal="right"/>
    </xf>
    <xf numFmtId="0" fontId="29" fillId="0" borderId="0" xfId="33" applyFont="1" applyAlignment="1">
      <alignment vertical="center"/>
    </xf>
    <xf numFmtId="3" fontId="29" fillId="0" borderId="0" xfId="33" applyNumberFormat="1" applyFont="1"/>
    <xf numFmtId="0" fontId="30" fillId="2" borderId="0" xfId="33" applyFont="1" applyFill="1" applyAlignment="1">
      <alignment horizontal="left" vertical="center" indent="1"/>
    </xf>
    <xf numFmtId="0" fontId="30" fillId="2" borderId="14" xfId="48" applyFont="1" applyFill="1" applyBorder="1" applyAlignment="1">
      <alignment horizontal="center" vertical="center"/>
    </xf>
    <xf numFmtId="49" fontId="31" fillId="4" borderId="19" xfId="48" applyNumberFormat="1" applyFont="1" applyFill="1" applyBorder="1" applyAlignment="1">
      <alignment horizontal="left" vertical="center" indent="3"/>
    </xf>
    <xf numFmtId="49" fontId="30" fillId="3" borderId="4" xfId="48" applyNumberFormat="1" applyFont="1" applyFill="1" applyBorder="1" applyAlignment="1">
      <alignment horizontal="left" vertical="center" indent="2"/>
    </xf>
    <xf numFmtId="49" fontId="31" fillId="4" borderId="4" xfId="48" applyNumberFormat="1" applyFont="1" applyFill="1" applyBorder="1" applyAlignment="1">
      <alignment horizontal="left" vertical="center" indent="2"/>
    </xf>
    <xf numFmtId="49" fontId="28" fillId="0" borderId="25" xfId="48" applyNumberFormat="1" applyFont="1" applyBorder="1" applyAlignment="1">
      <alignment horizontal="left" vertical="center" indent="2"/>
    </xf>
    <xf numFmtId="49" fontId="28" fillId="0" borderId="4" xfId="48" applyNumberFormat="1" applyFont="1" applyBorder="1" applyAlignment="1">
      <alignment horizontal="left" vertical="center" indent="2"/>
    </xf>
    <xf numFmtId="0" fontId="29" fillId="3" borderId="0" xfId="33" applyFont="1" applyFill="1"/>
    <xf numFmtId="49" fontId="30" fillId="2" borderId="33" xfId="48" applyNumberFormat="1" applyFont="1" applyFill="1" applyBorder="1" applyAlignment="1">
      <alignment horizontal="left" vertical="center" indent="1"/>
    </xf>
    <xf numFmtId="49" fontId="30" fillId="3" borderId="33" xfId="48" applyNumberFormat="1" applyFont="1" applyFill="1" applyBorder="1" applyAlignment="1">
      <alignment horizontal="left" vertical="center" indent="2"/>
    </xf>
    <xf numFmtId="49" fontId="28" fillId="0" borderId="33" xfId="48" applyNumberFormat="1" applyFont="1" applyBorder="1" applyAlignment="1">
      <alignment horizontal="left" vertical="center" indent="2"/>
    </xf>
    <xf numFmtId="0" fontId="28" fillId="0" borderId="15" xfId="48" applyFont="1" applyBorder="1" applyAlignment="1">
      <alignment horizontal="center" vertical="center"/>
    </xf>
    <xf numFmtId="49" fontId="28" fillId="0" borderId="25" xfId="48" applyNumberFormat="1" applyFont="1" applyBorder="1" applyAlignment="1">
      <alignment horizontal="left" vertical="center" wrapText="1" indent="2"/>
    </xf>
    <xf numFmtId="0" fontId="31" fillId="4" borderId="19" xfId="48" applyFont="1" applyFill="1" applyBorder="1" applyAlignment="1">
      <alignment horizontal="center" vertical="center"/>
    </xf>
    <xf numFmtId="49" fontId="30" fillId="2" borderId="33" xfId="48" applyNumberFormat="1" applyFont="1" applyFill="1" applyBorder="1" applyAlignment="1">
      <alignment horizontal="left" vertical="center"/>
    </xf>
    <xf numFmtId="0" fontId="30" fillId="2" borderId="50" xfId="48" applyFont="1" applyFill="1" applyBorder="1" applyAlignment="1">
      <alignment horizontal="center" vertical="center"/>
    </xf>
    <xf numFmtId="0" fontId="29" fillId="20" borderId="0" xfId="33" applyFont="1" applyFill="1"/>
    <xf numFmtId="0" fontId="31" fillId="20" borderId="38" xfId="33" applyFont="1" applyFill="1" applyBorder="1" applyAlignment="1">
      <alignment horizontal="left" vertical="center" indent="3"/>
    </xf>
    <xf numFmtId="0" fontId="31" fillId="20" borderId="4" xfId="47" applyFont="1" applyFill="1" applyBorder="1" applyAlignment="1">
      <alignment horizontal="center" vertical="center"/>
    </xf>
    <xf numFmtId="49" fontId="30" fillId="10" borderId="7" xfId="48" applyNumberFormat="1" applyFont="1" applyFill="1" applyBorder="1" applyAlignment="1">
      <alignment horizontal="left" vertical="center"/>
    </xf>
    <xf numFmtId="49" fontId="30" fillId="2" borderId="14" xfId="48" applyNumberFormat="1" applyFont="1" applyFill="1" applyBorder="1" applyAlignment="1">
      <alignment horizontal="center" vertical="center"/>
    </xf>
    <xf numFmtId="49" fontId="30" fillId="2" borderId="47" xfId="47" applyNumberFormat="1" applyFont="1" applyFill="1" applyBorder="1" applyAlignment="1">
      <alignment horizontal="left" vertical="center" indent="1"/>
    </xf>
    <xf numFmtId="0" fontId="30" fillId="2" borderId="10" xfId="47" applyFont="1" applyFill="1" applyBorder="1" applyAlignment="1">
      <alignment horizontal="center" vertical="center"/>
    </xf>
    <xf numFmtId="49" fontId="31" fillId="4" borderId="19" xfId="47" applyNumberFormat="1" applyFont="1" applyFill="1" applyBorder="1" applyAlignment="1">
      <alignment horizontal="left" vertical="center" indent="3"/>
    </xf>
    <xf numFmtId="49" fontId="28" fillId="0" borderId="25" xfId="47" applyNumberFormat="1" applyFont="1" applyBorder="1" applyAlignment="1">
      <alignment horizontal="left" vertical="center" wrapText="1" indent="2"/>
    </xf>
    <xf numFmtId="0" fontId="28" fillId="0" borderId="7" xfId="47" applyFont="1" applyBorder="1" applyAlignment="1">
      <alignment horizontal="center" vertical="center"/>
    </xf>
    <xf numFmtId="49" fontId="28" fillId="0" borderId="25" xfId="47" applyNumberFormat="1" applyFont="1" applyBorder="1" applyAlignment="1">
      <alignment horizontal="left" vertical="center" indent="2"/>
    </xf>
    <xf numFmtId="49" fontId="31" fillId="4" borderId="28" xfId="36" applyNumberFormat="1" applyFont="1" applyFill="1" applyBorder="1" applyAlignment="1">
      <alignment horizontal="left" vertical="center" wrapText="1" indent="3"/>
    </xf>
    <xf numFmtId="0" fontId="31" fillId="4" borderId="19" xfId="0" applyFont="1" applyFill="1" applyBorder="1" applyAlignment="1">
      <alignment horizontal="center" vertical="center" wrapText="1"/>
    </xf>
    <xf numFmtId="49" fontId="30" fillId="2" borderId="33" xfId="47" applyNumberFormat="1" applyFont="1" applyFill="1" applyBorder="1" applyAlignment="1">
      <alignment horizontal="left" vertical="center" indent="1"/>
    </xf>
    <xf numFmtId="0" fontId="30" fillId="2" borderId="20" xfId="47" applyFont="1" applyFill="1" applyBorder="1" applyAlignment="1">
      <alignment horizontal="center" vertical="center"/>
    </xf>
    <xf numFmtId="49" fontId="30" fillId="3" borderId="25" xfId="47" applyNumberFormat="1" applyFont="1" applyFill="1" applyBorder="1" applyAlignment="1">
      <alignment horizontal="left" vertical="center" indent="2"/>
    </xf>
    <xf numFmtId="49" fontId="30" fillId="3" borderId="7" xfId="47" applyNumberFormat="1" applyFont="1" applyFill="1" applyBorder="1" applyAlignment="1">
      <alignment horizontal="center" vertical="center"/>
    </xf>
    <xf numFmtId="0" fontId="28" fillId="0" borderId="33" xfId="0" applyFont="1" applyBorder="1" applyAlignment="1">
      <alignment horizontal="left" vertical="center" indent="2"/>
    </xf>
    <xf numFmtId="0" fontId="28" fillId="0" borderId="20" xfId="0" applyFont="1" applyBorder="1" applyAlignment="1">
      <alignment horizontal="center" vertical="center" wrapText="1"/>
    </xf>
    <xf numFmtId="49" fontId="31" fillId="4" borderId="28" xfId="36" applyNumberFormat="1" applyFont="1" applyFill="1" applyBorder="1" applyAlignment="1">
      <alignment horizontal="left" vertical="center" indent="3"/>
    </xf>
    <xf numFmtId="0" fontId="31" fillId="4" borderId="19" xfId="0" applyFont="1" applyFill="1" applyBorder="1" applyAlignment="1">
      <alignment horizontal="center" vertical="center"/>
    </xf>
    <xf numFmtId="49" fontId="28" fillId="0" borderId="25" xfId="36" applyNumberFormat="1" applyFont="1" applyBorder="1" applyAlignment="1">
      <alignment horizontal="left" vertical="center" indent="2"/>
    </xf>
    <xf numFmtId="49" fontId="28" fillId="0" borderId="33" xfId="36" applyNumberFormat="1" applyFont="1" applyBorder="1" applyAlignment="1">
      <alignment horizontal="left" vertical="center" indent="2"/>
    </xf>
    <xf numFmtId="0" fontId="28" fillId="0" borderId="3" xfId="0" applyFont="1" applyBorder="1" applyAlignment="1">
      <alignment horizontal="center" vertical="center"/>
    </xf>
    <xf numFmtId="49" fontId="28" fillId="0" borderId="0" xfId="36" applyNumberFormat="1" applyFont="1" applyAlignment="1">
      <alignment horizontal="left" vertical="center" wrapText="1" indent="2"/>
    </xf>
    <xf numFmtId="0" fontId="28" fillId="0" borderId="12" xfId="36" applyFont="1" applyBorder="1" applyAlignment="1">
      <alignment horizontal="center" vertical="center"/>
    </xf>
    <xf numFmtId="49" fontId="28" fillId="0" borderId="4" xfId="36" applyNumberFormat="1" applyFont="1" applyBorder="1" applyAlignment="1">
      <alignment horizontal="left" vertical="center" wrapText="1" indent="2"/>
    </xf>
    <xf numFmtId="0" fontId="28" fillId="0" borderId="2" xfId="36" applyFont="1" applyBorder="1" applyAlignment="1">
      <alignment horizontal="center" vertical="center"/>
    </xf>
    <xf numFmtId="49" fontId="28" fillId="0" borderId="4" xfId="36" applyNumberFormat="1" applyFont="1" applyBorder="1" applyAlignment="1">
      <alignment horizontal="left" vertical="center" indent="2"/>
    </xf>
    <xf numFmtId="0" fontId="28" fillId="0" borderId="15" xfId="36" applyFont="1" applyBorder="1" applyAlignment="1">
      <alignment horizontal="center" vertical="center"/>
    </xf>
    <xf numFmtId="49" fontId="31" fillId="4" borderId="26" xfId="36" applyNumberFormat="1" applyFont="1" applyFill="1" applyBorder="1" applyAlignment="1">
      <alignment horizontal="left" vertical="center" indent="3"/>
    </xf>
    <xf numFmtId="49" fontId="28" fillId="0" borderId="25" xfId="35" applyNumberFormat="1" applyFont="1" applyBorder="1" applyAlignment="1">
      <alignment horizontal="left" vertical="center" indent="2"/>
    </xf>
    <xf numFmtId="0" fontId="28" fillId="0" borderId="7" xfId="35" applyFont="1" applyBorder="1" applyAlignment="1">
      <alignment horizontal="center" vertical="center"/>
    </xf>
    <xf numFmtId="49" fontId="28" fillId="0" borderId="25" xfId="0" applyNumberFormat="1" applyFont="1" applyBorder="1" applyAlignment="1">
      <alignment horizontal="left" vertical="center" indent="2"/>
    </xf>
    <xf numFmtId="0" fontId="28" fillId="0" borderId="7" xfId="36" applyFont="1" applyBorder="1" applyAlignment="1">
      <alignment horizontal="center" vertical="center"/>
    </xf>
    <xf numFmtId="49" fontId="28" fillId="0" borderId="25" xfId="36" applyNumberFormat="1" applyFont="1" applyBorder="1" applyAlignment="1">
      <alignment horizontal="left" vertical="top" indent="2"/>
    </xf>
    <xf numFmtId="0" fontId="31" fillId="2" borderId="0" xfId="33" applyFont="1" applyFill="1" applyAlignment="1">
      <alignment horizontal="left" vertical="center" indent="1"/>
    </xf>
    <xf numFmtId="0" fontId="31" fillId="2" borderId="7" xfId="35" applyFont="1" applyFill="1" applyBorder="1" applyAlignment="1">
      <alignment horizontal="center" vertical="center"/>
    </xf>
    <xf numFmtId="49" fontId="30" fillId="3" borderId="25" xfId="35" applyNumberFormat="1" applyFont="1" applyFill="1" applyBorder="1" applyAlignment="1">
      <alignment horizontal="left" vertical="center" indent="2"/>
    </xf>
    <xf numFmtId="0" fontId="32" fillId="3" borderId="16" xfId="35" applyFont="1" applyFill="1" applyBorder="1" applyAlignment="1">
      <alignment horizontal="center" vertical="center"/>
    </xf>
    <xf numFmtId="165" fontId="30" fillId="2" borderId="33" xfId="0" applyNumberFormat="1" applyFont="1" applyFill="1" applyBorder="1" applyAlignment="1">
      <alignment horizontal="left" vertical="center" indent="1"/>
    </xf>
    <xf numFmtId="0" fontId="30" fillId="2" borderId="14" xfId="35" applyFont="1" applyFill="1" applyBorder="1" applyAlignment="1">
      <alignment horizontal="center" vertical="center"/>
    </xf>
    <xf numFmtId="49" fontId="31" fillId="4" borderId="26" xfId="35" applyNumberFormat="1" applyFont="1" applyFill="1" applyBorder="1" applyAlignment="1">
      <alignment horizontal="left" vertical="center" indent="3"/>
    </xf>
    <xf numFmtId="49" fontId="30" fillId="3" borderId="33" xfId="35" applyNumberFormat="1" applyFont="1" applyFill="1" applyBorder="1" applyAlignment="1">
      <alignment horizontal="left" vertical="center" indent="2"/>
    </xf>
    <xf numFmtId="0" fontId="30" fillId="3" borderId="14" xfId="35" applyFont="1" applyFill="1" applyBorder="1" applyAlignment="1">
      <alignment horizontal="center" vertical="center"/>
    </xf>
    <xf numFmtId="0" fontId="31" fillId="4" borderId="19" xfId="35" applyFont="1" applyFill="1" applyBorder="1" applyAlignment="1">
      <alignment horizontal="center" vertical="center"/>
    </xf>
    <xf numFmtId="0" fontId="30" fillId="3" borderId="0" xfId="33" applyFont="1" applyFill="1" applyAlignment="1">
      <alignment horizontal="left" vertical="center" indent="2"/>
    </xf>
    <xf numFmtId="49" fontId="30" fillId="3" borderId="50" xfId="35" applyNumberFormat="1" applyFont="1" applyFill="1" applyBorder="1" applyAlignment="1">
      <alignment horizontal="center" vertical="center"/>
    </xf>
    <xf numFmtId="49" fontId="31" fillId="4" borderId="26" xfId="34" applyNumberFormat="1" applyFont="1" applyFill="1" applyBorder="1" applyAlignment="1">
      <alignment horizontal="left" vertical="center" indent="3"/>
    </xf>
    <xf numFmtId="49" fontId="30" fillId="3" borderId="33" xfId="34" applyNumberFormat="1" applyFont="1" applyFill="1" applyBorder="1" applyAlignment="1">
      <alignment horizontal="left" vertical="center" indent="2"/>
    </xf>
    <xf numFmtId="49" fontId="28" fillId="0" borderId="25" xfId="34" applyNumberFormat="1" applyFont="1" applyBorder="1" applyAlignment="1">
      <alignment horizontal="left" vertical="center" indent="2"/>
    </xf>
    <xf numFmtId="0" fontId="28" fillId="0" borderId="7" xfId="34" applyFont="1" applyBorder="1" applyAlignment="1">
      <alignment horizontal="center" vertical="center"/>
    </xf>
    <xf numFmtId="49" fontId="28" fillId="0" borderId="25" xfId="34" applyNumberFormat="1" applyFont="1" applyBorder="1" applyAlignment="1">
      <alignment horizontal="left" vertical="top" indent="2"/>
    </xf>
    <xf numFmtId="0" fontId="30" fillId="3" borderId="50" xfId="34" applyFont="1" applyFill="1" applyBorder="1" applyAlignment="1">
      <alignment horizontal="center" vertical="center"/>
    </xf>
    <xf numFmtId="0" fontId="32" fillId="0" borderId="0" xfId="33" applyFont="1"/>
    <xf numFmtId="0" fontId="28" fillId="0" borderId="36" xfId="33" applyFont="1" applyBorder="1" applyAlignment="1">
      <alignment horizontal="left" vertical="top" indent="2"/>
    </xf>
    <xf numFmtId="0" fontId="30" fillId="3" borderId="37" xfId="34" applyFont="1" applyFill="1" applyBorder="1" applyAlignment="1">
      <alignment horizontal="center" vertical="center"/>
    </xf>
    <xf numFmtId="49" fontId="28" fillId="0" borderId="52" xfId="33" applyNumberFormat="1" applyFont="1" applyBorder="1" applyAlignment="1">
      <alignment horizontal="left" vertical="center" indent="2"/>
    </xf>
    <xf numFmtId="0" fontId="28" fillId="0" borderId="5" xfId="33" applyFont="1" applyBorder="1" applyAlignment="1">
      <alignment horizontal="center" vertical="center"/>
    </xf>
    <xf numFmtId="49" fontId="28" fillId="0" borderId="53" xfId="33" applyNumberFormat="1" applyFont="1" applyBorder="1" applyAlignment="1">
      <alignment horizontal="left" vertical="center" indent="2"/>
    </xf>
    <xf numFmtId="49" fontId="28" fillId="0" borderId="54" xfId="0" applyNumberFormat="1" applyFont="1" applyBorder="1" applyAlignment="1">
      <alignment horizontal="left" vertical="center" indent="2"/>
    </xf>
    <xf numFmtId="49" fontId="28" fillId="0" borderId="0" xfId="34" applyNumberFormat="1" applyFont="1" applyAlignment="1">
      <alignment horizontal="left" vertical="center" indent="2"/>
    </xf>
    <xf numFmtId="0" fontId="28" fillId="0" borderId="6" xfId="34" applyFont="1" applyBorder="1" applyAlignment="1">
      <alignment horizontal="center" vertical="center"/>
    </xf>
    <xf numFmtId="49" fontId="31" fillId="4" borderId="26" xfId="33" applyNumberFormat="1" applyFont="1" applyFill="1" applyBorder="1" applyAlignment="1">
      <alignment horizontal="left" vertical="center" wrapText="1" indent="3"/>
    </xf>
    <xf numFmtId="0" fontId="31" fillId="4" borderId="19" xfId="33" applyFont="1" applyFill="1" applyBorder="1" applyAlignment="1">
      <alignment horizontal="center" vertical="center"/>
    </xf>
    <xf numFmtId="49" fontId="30" fillId="2" borderId="52" xfId="33" applyNumberFormat="1" applyFont="1" applyFill="1" applyBorder="1" applyAlignment="1">
      <alignment horizontal="left" vertical="center" indent="1"/>
    </xf>
    <xf numFmtId="0" fontId="30" fillId="2" borderId="82" xfId="33" applyFont="1" applyFill="1" applyBorder="1" applyAlignment="1">
      <alignment horizontal="center" vertical="center"/>
    </xf>
    <xf numFmtId="49" fontId="30" fillId="3" borderId="53" xfId="33" applyNumberFormat="1" applyFont="1" applyFill="1" applyBorder="1" applyAlignment="1">
      <alignment horizontal="left" vertical="center" indent="2"/>
    </xf>
    <xf numFmtId="0" fontId="30" fillId="3" borderId="48" xfId="33" applyFont="1" applyFill="1" applyBorder="1" applyAlignment="1">
      <alignment horizontal="center" vertical="center"/>
    </xf>
    <xf numFmtId="38" fontId="29" fillId="0" borderId="0" xfId="33" applyNumberFormat="1" applyFont="1"/>
    <xf numFmtId="49" fontId="28" fillId="0" borderId="53" xfId="33" applyNumberFormat="1" applyFont="1" applyBorder="1" applyAlignment="1">
      <alignment horizontal="left" vertical="center" wrapText="1" indent="2"/>
    </xf>
    <xf numFmtId="0" fontId="28" fillId="0" borderId="41" xfId="33" applyFont="1" applyBorder="1" applyAlignment="1">
      <alignment horizontal="center" vertical="center"/>
    </xf>
    <xf numFmtId="49" fontId="28" fillId="0" borderId="44" xfId="33" applyNumberFormat="1" applyFont="1" applyBorder="1" applyAlignment="1">
      <alignment horizontal="left" vertical="center" wrapText="1" indent="2"/>
    </xf>
    <xf numFmtId="0" fontId="28" fillId="0" borderId="49" xfId="33" applyFont="1" applyBorder="1" applyAlignment="1">
      <alignment horizontal="center" vertical="center"/>
    </xf>
    <xf numFmtId="49" fontId="28" fillId="0" borderId="52" xfId="33" applyNumberFormat="1" applyFont="1" applyBorder="1" applyAlignment="1">
      <alignment horizontal="left" vertical="center" wrapText="1" indent="2"/>
    </xf>
    <xf numFmtId="0" fontId="28" fillId="0" borderId="62" xfId="33" applyFont="1" applyBorder="1" applyAlignment="1">
      <alignment horizontal="center" vertical="center"/>
    </xf>
    <xf numFmtId="49" fontId="31" fillId="4" borderId="28" xfId="46" applyNumberFormat="1" applyFont="1" applyFill="1" applyBorder="1" applyAlignment="1">
      <alignment horizontal="left" vertical="center" wrapText="1" indent="3"/>
    </xf>
    <xf numFmtId="3" fontId="31" fillId="0" borderId="14" xfId="0" applyNumberFormat="1" applyFont="1" applyBorder="1" applyAlignment="1">
      <alignment horizontal="left" vertical="top" indent="3"/>
    </xf>
    <xf numFmtId="38" fontId="32" fillId="3" borderId="37" xfId="46" applyNumberFormat="1" applyFont="1" applyFill="1" applyBorder="1" applyAlignment="1">
      <alignment horizontal="right"/>
    </xf>
    <xf numFmtId="3" fontId="31" fillId="0" borderId="0" xfId="0" applyNumberFormat="1" applyFont="1" applyAlignment="1">
      <alignment horizontal="left" vertical="top" wrapText="1" indent="3"/>
    </xf>
    <xf numFmtId="3" fontId="30" fillId="10" borderId="7" xfId="0" applyNumberFormat="1" applyFont="1" applyFill="1" applyBorder="1" applyAlignment="1">
      <alignment horizontal="left" vertical="center" wrapText="1"/>
    </xf>
    <xf numFmtId="3" fontId="30" fillId="10" borderId="7" xfId="0" applyNumberFormat="1" applyFont="1" applyFill="1" applyBorder="1" applyAlignment="1">
      <alignment vertical="center" wrapText="1"/>
    </xf>
    <xf numFmtId="49" fontId="30" fillId="2" borderId="7" xfId="33" applyNumberFormat="1" applyFont="1" applyFill="1" applyBorder="1" applyAlignment="1">
      <alignment horizontal="left" vertical="center" indent="1"/>
    </xf>
    <xf numFmtId="49" fontId="30" fillId="2" borderId="15" xfId="33" applyNumberFormat="1" applyFont="1" applyFill="1" applyBorder="1" applyAlignment="1">
      <alignment horizontal="center" vertical="center"/>
    </xf>
    <xf numFmtId="49" fontId="30" fillId="2" borderId="33" xfId="46" applyNumberFormat="1" applyFont="1" applyFill="1" applyBorder="1" applyAlignment="1">
      <alignment horizontal="left" vertical="center" indent="1"/>
    </xf>
    <xf numFmtId="0" fontId="30" fillId="2" borderId="14" xfId="46" applyFont="1" applyFill="1" applyBorder="1" applyAlignment="1">
      <alignment horizontal="center" vertical="center"/>
    </xf>
    <xf numFmtId="49" fontId="31" fillId="4" borderId="24" xfId="46" applyNumberFormat="1" applyFont="1" applyFill="1" applyBorder="1" applyAlignment="1">
      <alignment horizontal="left" vertical="center" indent="3"/>
    </xf>
    <xf numFmtId="0" fontId="31" fillId="4" borderId="10" xfId="0" applyFont="1" applyFill="1" applyBorder="1" applyAlignment="1">
      <alignment horizontal="center" vertical="center"/>
    </xf>
    <xf numFmtId="0" fontId="56" fillId="0" borderId="0" xfId="33" applyFont="1"/>
    <xf numFmtId="49" fontId="28" fillId="0" borderId="25" xfId="46" applyNumberFormat="1" applyFont="1" applyBorder="1" applyAlignment="1">
      <alignment horizontal="left" vertical="center" indent="2"/>
    </xf>
    <xf numFmtId="0" fontId="28" fillId="0" borderId="7" xfId="46" applyFont="1" applyBorder="1" applyAlignment="1">
      <alignment horizontal="center" vertical="center"/>
    </xf>
    <xf numFmtId="49" fontId="31" fillId="4" borderId="19" xfId="46" applyNumberFormat="1" applyFont="1" applyFill="1" applyBorder="1" applyAlignment="1">
      <alignment horizontal="left" vertical="center" indent="3"/>
    </xf>
    <xf numFmtId="0" fontId="31" fillId="4" borderId="19" xfId="46" applyFont="1" applyFill="1" applyBorder="1" applyAlignment="1">
      <alignment horizontal="center" vertical="center"/>
    </xf>
    <xf numFmtId="49" fontId="30" fillId="2" borderId="33" xfId="46" applyNumberFormat="1" applyFont="1" applyFill="1" applyBorder="1" applyAlignment="1">
      <alignment horizontal="left" vertical="center"/>
    </xf>
    <xf numFmtId="0" fontId="30" fillId="2" borderId="20" xfId="46" applyFont="1" applyFill="1" applyBorder="1" applyAlignment="1">
      <alignment horizontal="center" vertical="center"/>
    </xf>
    <xf numFmtId="0" fontId="31" fillId="3" borderId="7" xfId="33" applyFont="1" applyFill="1" applyBorder="1" applyAlignment="1">
      <alignment horizontal="left" vertical="center" indent="2"/>
    </xf>
    <xf numFmtId="0" fontId="30" fillId="3" borderId="14" xfId="44" applyFont="1" applyFill="1" applyBorder="1" applyAlignment="1">
      <alignment horizontal="center" vertical="center"/>
    </xf>
    <xf numFmtId="3" fontId="31" fillId="0" borderId="0" xfId="0" applyNumberFormat="1" applyFont="1" applyAlignment="1">
      <alignment horizontal="left" vertical="top" wrapText="1" indent="4"/>
    </xf>
    <xf numFmtId="49" fontId="30" fillId="10" borderId="7" xfId="46" applyNumberFormat="1" applyFont="1" applyFill="1" applyBorder="1" applyAlignment="1">
      <alignment horizontal="left" vertical="center"/>
    </xf>
    <xf numFmtId="49" fontId="30" fillId="2" borderId="3" xfId="46" applyNumberFormat="1" applyFont="1" applyFill="1" applyBorder="1" applyAlignment="1">
      <alignment horizontal="center" vertical="center"/>
    </xf>
    <xf numFmtId="49" fontId="30" fillId="3" borderId="33" xfId="46" applyNumberFormat="1" applyFont="1" applyFill="1" applyBorder="1" applyAlignment="1">
      <alignment horizontal="left" vertical="center" indent="2"/>
    </xf>
    <xf numFmtId="0" fontId="30" fillId="3" borderId="15" xfId="46" applyFont="1" applyFill="1" applyBorder="1" applyAlignment="1">
      <alignment horizontal="center" vertical="center"/>
    </xf>
    <xf numFmtId="49" fontId="30" fillId="2" borderId="33" xfId="45" applyNumberFormat="1" applyFont="1" applyFill="1" applyBorder="1" applyAlignment="1">
      <alignment horizontal="left" vertical="center" indent="1"/>
    </xf>
    <xf numFmtId="0" fontId="30" fillId="2" borderId="14" xfId="45" applyFont="1" applyFill="1" applyBorder="1" applyAlignment="1">
      <alignment horizontal="center" vertical="center"/>
    </xf>
    <xf numFmtId="49" fontId="31" fillId="4" borderId="19" xfId="45" applyNumberFormat="1" applyFont="1" applyFill="1" applyBorder="1" applyAlignment="1">
      <alignment horizontal="left" vertical="center" indent="4"/>
    </xf>
    <xf numFmtId="49" fontId="28" fillId="0" borderId="25" xfId="45" applyNumberFormat="1" applyFont="1" applyBorder="1" applyAlignment="1">
      <alignment horizontal="left" vertical="center" indent="3"/>
    </xf>
    <xf numFmtId="0" fontId="28" fillId="0" borderId="7" xfId="45" applyFont="1" applyBorder="1" applyAlignment="1">
      <alignment horizontal="center" vertical="center"/>
    </xf>
    <xf numFmtId="49" fontId="28" fillId="0" borderId="7" xfId="45" applyNumberFormat="1" applyFont="1" applyBorder="1" applyAlignment="1">
      <alignment horizontal="center" vertical="center"/>
    </xf>
    <xf numFmtId="49" fontId="28" fillId="0" borderId="25" xfId="45" applyNumberFormat="1" applyFont="1" applyBorder="1" applyAlignment="1">
      <alignment horizontal="left" vertical="center" wrapText="1" indent="3"/>
    </xf>
    <xf numFmtId="49" fontId="31" fillId="4" borderId="19" xfId="45" applyNumberFormat="1" applyFont="1" applyFill="1" applyBorder="1" applyAlignment="1">
      <alignment horizontal="left" vertical="center" indent="3"/>
    </xf>
    <xf numFmtId="38" fontId="32" fillId="3" borderId="12" xfId="45" applyNumberFormat="1" applyFont="1" applyFill="1" applyBorder="1" applyAlignment="1">
      <alignment horizontal="right"/>
    </xf>
    <xf numFmtId="0" fontId="30" fillId="2" borderId="20" xfId="45" applyFont="1" applyFill="1" applyBorder="1" applyAlignment="1">
      <alignment horizontal="center" vertical="center"/>
    </xf>
    <xf numFmtId="38" fontId="32" fillId="11" borderId="15" xfId="45" applyNumberFormat="1" applyFont="1" applyFill="1" applyBorder="1" applyAlignment="1">
      <alignment horizontal="right"/>
    </xf>
    <xf numFmtId="38" fontId="32" fillId="11" borderId="33" xfId="45" applyNumberFormat="1" applyFont="1" applyFill="1" applyBorder="1" applyAlignment="1">
      <alignment horizontal="right"/>
    </xf>
    <xf numFmtId="49" fontId="30" fillId="3" borderId="25" xfId="45" applyNumberFormat="1" applyFont="1" applyFill="1" applyBorder="1" applyAlignment="1">
      <alignment horizontal="left" vertical="center" indent="3"/>
    </xf>
    <xf numFmtId="0" fontId="30" fillId="3" borderId="16" xfId="45" applyFont="1" applyFill="1" applyBorder="1" applyAlignment="1">
      <alignment horizontal="center" vertical="center"/>
    </xf>
    <xf numFmtId="49" fontId="28" fillId="0" borderId="25" xfId="45" applyNumberFormat="1" applyFont="1" applyBorder="1" applyAlignment="1">
      <alignment horizontal="left" vertical="center" indent="2"/>
    </xf>
    <xf numFmtId="49" fontId="30" fillId="2" borderId="25" xfId="45" applyNumberFormat="1" applyFont="1" applyFill="1" applyBorder="1" applyAlignment="1">
      <alignment horizontal="left" vertical="center" indent="1"/>
    </xf>
    <xf numFmtId="0" fontId="30" fillId="2" borderId="15" xfId="45" applyFont="1" applyFill="1" applyBorder="1" applyAlignment="1">
      <alignment horizontal="center" vertical="center"/>
    </xf>
    <xf numFmtId="38" fontId="32" fillId="11" borderId="7" xfId="45" applyNumberFormat="1" applyFont="1" applyFill="1" applyBorder="1" applyAlignment="1">
      <alignment horizontal="right"/>
    </xf>
    <xf numFmtId="49" fontId="30" fillId="2" borderId="14" xfId="45" applyNumberFormat="1" applyFont="1" applyFill="1" applyBorder="1" applyAlignment="1">
      <alignment horizontal="center" vertical="center"/>
    </xf>
    <xf numFmtId="49" fontId="31" fillId="4" borderId="19" xfId="44" applyNumberFormat="1" applyFont="1" applyFill="1" applyBorder="1" applyAlignment="1">
      <alignment horizontal="left" vertical="center" wrapText="1" indent="3"/>
    </xf>
    <xf numFmtId="49" fontId="30" fillId="3" borderId="33" xfId="44" applyNumberFormat="1" applyFont="1" applyFill="1" applyBorder="1" applyAlignment="1">
      <alignment horizontal="left" vertical="center" indent="2"/>
    </xf>
    <xf numFmtId="49" fontId="31" fillId="4" borderId="19" xfId="44" applyNumberFormat="1" applyFont="1" applyFill="1" applyBorder="1" applyAlignment="1">
      <alignment horizontal="left" vertical="center" indent="3"/>
    </xf>
    <xf numFmtId="0" fontId="31" fillId="4" borderId="19" xfId="44" applyFont="1" applyFill="1" applyBorder="1" applyAlignment="1">
      <alignment horizontal="center" vertical="center"/>
    </xf>
    <xf numFmtId="49" fontId="28" fillId="0" borderId="25" xfId="44" applyNumberFormat="1" applyFont="1" applyBorder="1" applyAlignment="1">
      <alignment horizontal="left" vertical="center" indent="2"/>
    </xf>
    <xf numFmtId="0" fontId="28" fillId="0" borderId="7" xfId="44" applyFont="1" applyBorder="1" applyAlignment="1">
      <alignment horizontal="center" vertical="center"/>
    </xf>
    <xf numFmtId="0" fontId="28" fillId="0" borderId="25" xfId="44" applyFont="1" applyBorder="1" applyAlignment="1">
      <alignment horizontal="left" vertical="center" indent="2"/>
    </xf>
    <xf numFmtId="0" fontId="30" fillId="3" borderId="33" xfId="44" applyFont="1" applyFill="1" applyBorder="1" applyAlignment="1">
      <alignment horizontal="left" vertical="center" indent="2"/>
    </xf>
    <xf numFmtId="49" fontId="28" fillId="0" borderId="25" xfId="43" applyNumberFormat="1" applyFont="1" applyBorder="1" applyAlignment="1">
      <alignment horizontal="left" vertical="center" indent="2"/>
    </xf>
    <xf numFmtId="0" fontId="28" fillId="0" borderId="7" xfId="43" applyFont="1" applyBorder="1" applyAlignment="1">
      <alignment horizontal="center" vertical="center"/>
    </xf>
    <xf numFmtId="49" fontId="28" fillId="0" borderId="7" xfId="44" applyNumberFormat="1" applyFont="1" applyBorder="1" applyAlignment="1">
      <alignment horizontal="center" vertical="center"/>
    </xf>
    <xf numFmtId="49" fontId="31" fillId="4" borderId="19" xfId="43" applyNumberFormat="1" applyFont="1" applyFill="1" applyBorder="1" applyAlignment="1">
      <alignment horizontal="left" vertical="center" indent="3"/>
    </xf>
    <xf numFmtId="49" fontId="30" fillId="3" borderId="33" xfId="43" applyNumberFormat="1" applyFont="1" applyFill="1" applyBorder="1" applyAlignment="1">
      <alignment horizontal="left" vertical="center" indent="2"/>
    </xf>
    <xf numFmtId="0" fontId="30" fillId="3" borderId="14" xfId="43" applyFont="1" applyFill="1" applyBorder="1" applyAlignment="1">
      <alignment horizontal="center" vertical="center"/>
    </xf>
    <xf numFmtId="38" fontId="32" fillId="3" borderId="3" xfId="43" applyNumberFormat="1" applyFont="1" applyFill="1" applyBorder="1" applyAlignment="1">
      <alignment horizontal="right"/>
    </xf>
    <xf numFmtId="49" fontId="28" fillId="0" borderId="4" xfId="43" applyNumberFormat="1" applyFont="1" applyBorder="1" applyAlignment="1">
      <alignment horizontal="left" vertical="center" indent="2"/>
    </xf>
    <xf numFmtId="0" fontId="28" fillId="0" borderId="2" xfId="43" applyFont="1" applyBorder="1" applyAlignment="1">
      <alignment horizontal="center" vertical="center"/>
    </xf>
    <xf numFmtId="49" fontId="31" fillId="4" borderId="28" xfId="43" applyNumberFormat="1" applyFont="1" applyFill="1" applyBorder="1" applyAlignment="1">
      <alignment horizontal="left" vertical="center" indent="3"/>
    </xf>
    <xf numFmtId="38" fontId="32" fillId="3" borderId="20" xfId="43" applyNumberFormat="1" applyFont="1" applyFill="1" applyBorder="1" applyAlignment="1">
      <alignment horizontal="right"/>
    </xf>
    <xf numFmtId="0" fontId="28" fillId="0" borderId="25" xfId="43" applyFont="1" applyBorder="1" applyAlignment="1">
      <alignment horizontal="left" vertical="center" indent="2"/>
    </xf>
    <xf numFmtId="49" fontId="28" fillId="0" borderId="16" xfId="43" applyNumberFormat="1" applyFont="1" applyBorder="1" applyAlignment="1">
      <alignment horizontal="left" vertical="center" indent="2"/>
    </xf>
    <xf numFmtId="49" fontId="31" fillId="4" borderId="28" xfId="42" applyNumberFormat="1" applyFont="1" applyFill="1" applyBorder="1" applyAlignment="1">
      <alignment horizontal="left" vertical="center" indent="3"/>
    </xf>
    <xf numFmtId="49" fontId="30" fillId="3" borderId="14" xfId="0" applyNumberFormat="1" applyFont="1" applyFill="1" applyBorder="1" applyAlignment="1">
      <alignment horizontal="center" vertical="center"/>
    </xf>
    <xf numFmtId="49" fontId="28" fillId="0" borderId="25" xfId="42" applyNumberFormat="1" applyFont="1" applyBorder="1" applyAlignment="1">
      <alignment horizontal="left" vertical="center" indent="2"/>
    </xf>
    <xf numFmtId="0" fontId="28" fillId="0" borderId="7" xfId="42" applyFont="1" applyBorder="1" applyAlignment="1">
      <alignment horizontal="center" vertical="center"/>
    </xf>
    <xf numFmtId="49" fontId="30" fillId="2" borderId="33" xfId="42" applyNumberFormat="1" applyFont="1" applyFill="1" applyBorder="1" applyAlignment="1">
      <alignment horizontal="left" vertical="center" indent="1"/>
    </xf>
    <xf numFmtId="0" fontId="30" fillId="2" borderId="21" xfId="42" applyFont="1" applyFill="1" applyBorder="1" applyAlignment="1">
      <alignment horizontal="center" vertical="center"/>
    </xf>
    <xf numFmtId="49" fontId="30" fillId="3" borderId="25" xfId="42" applyNumberFormat="1" applyFont="1" applyFill="1" applyBorder="1" applyAlignment="1">
      <alignment horizontal="left" vertical="center" indent="2"/>
    </xf>
    <xf numFmtId="0" fontId="30" fillId="3" borderId="16" xfId="42" applyFont="1" applyFill="1" applyBorder="1" applyAlignment="1">
      <alignment horizontal="center" vertical="center"/>
    </xf>
    <xf numFmtId="49" fontId="28" fillId="0" borderId="25" xfId="42" applyNumberFormat="1" applyFont="1" applyBorder="1" applyAlignment="1">
      <alignment horizontal="left" vertical="center" wrapText="1" indent="2"/>
    </xf>
    <xf numFmtId="49" fontId="31" fillId="0" borderId="21" xfId="41" applyNumberFormat="1" applyFont="1" applyBorder="1" applyAlignment="1">
      <alignment horizontal="left" vertical="center" indent="3"/>
    </xf>
    <xf numFmtId="49" fontId="31" fillId="0" borderId="0" xfId="41" applyNumberFormat="1" applyFont="1" applyAlignment="1">
      <alignment horizontal="left" vertical="top" wrapText="1" indent="3"/>
    </xf>
    <xf numFmtId="49" fontId="30" fillId="10" borderId="7" xfId="42" applyNumberFormat="1" applyFont="1" applyFill="1" applyBorder="1" applyAlignment="1">
      <alignment horizontal="left" vertical="center"/>
    </xf>
    <xf numFmtId="49" fontId="32" fillId="10" borderId="25" xfId="0" applyNumberFormat="1" applyFont="1" applyFill="1" applyBorder="1" applyAlignment="1">
      <alignment vertical="center"/>
    </xf>
    <xf numFmtId="38" fontId="32" fillId="10" borderId="7" xfId="42" applyNumberFormat="1" applyFont="1" applyFill="1" applyBorder="1" applyAlignment="1">
      <alignment horizontal="right"/>
    </xf>
    <xf numFmtId="49" fontId="30" fillId="2" borderId="3" xfId="42" applyNumberFormat="1" applyFont="1" applyFill="1" applyBorder="1" applyAlignment="1">
      <alignment horizontal="center" vertical="center"/>
    </xf>
    <xf numFmtId="49" fontId="30" fillId="2" borderId="33" xfId="41" applyNumberFormat="1" applyFont="1" applyFill="1" applyBorder="1" applyAlignment="1">
      <alignment horizontal="left" vertical="center" indent="1"/>
    </xf>
    <xf numFmtId="0" fontId="30" fillId="2" borderId="14" xfId="41" applyFont="1" applyFill="1" applyBorder="1" applyAlignment="1">
      <alignment horizontal="center" vertical="center"/>
    </xf>
    <xf numFmtId="49" fontId="31" fillId="4" borderId="26" xfId="41" applyNumberFormat="1" applyFont="1" applyFill="1" applyBorder="1" applyAlignment="1">
      <alignment horizontal="left" vertical="center" indent="3"/>
    </xf>
    <xf numFmtId="49" fontId="30" fillId="3" borderId="55" xfId="38" applyNumberFormat="1" applyFont="1" applyFill="1" applyBorder="1" applyAlignment="1">
      <alignment horizontal="left" vertical="center" wrapText="1" indent="2"/>
    </xf>
    <xf numFmtId="0" fontId="30" fillId="3" borderId="20" xfId="0" applyFont="1" applyFill="1" applyBorder="1" applyAlignment="1">
      <alignment horizontal="center" vertical="center" wrapText="1"/>
    </xf>
    <xf numFmtId="49" fontId="30" fillId="3" borderId="33" xfId="38" applyNumberFormat="1" applyFont="1" applyFill="1" applyBorder="1" applyAlignment="1">
      <alignment horizontal="left" vertical="center" wrapText="1" indent="2"/>
    </xf>
    <xf numFmtId="49" fontId="30" fillId="3" borderId="0" xfId="38" applyNumberFormat="1" applyFont="1" applyFill="1" applyAlignment="1">
      <alignment horizontal="left" vertical="center" wrapText="1" indent="2"/>
    </xf>
    <xf numFmtId="49" fontId="31" fillId="4" borderId="28" xfId="38" applyNumberFormat="1" applyFont="1" applyFill="1" applyBorder="1" applyAlignment="1">
      <alignment horizontal="left" vertical="center" wrapText="1" indent="3"/>
    </xf>
    <xf numFmtId="49" fontId="28" fillId="0" borderId="25" xfId="41" applyNumberFormat="1" applyFont="1" applyBorder="1" applyAlignment="1">
      <alignment horizontal="left" vertical="center" indent="2"/>
    </xf>
    <xf numFmtId="49" fontId="28" fillId="0" borderId="7" xfId="41" applyNumberFormat="1" applyFont="1" applyBorder="1" applyAlignment="1">
      <alignment horizontal="center" vertical="center"/>
    </xf>
    <xf numFmtId="0" fontId="28" fillId="0" borderId="7" xfId="41" applyFont="1" applyBorder="1" applyAlignment="1">
      <alignment horizontal="center" vertical="center"/>
    </xf>
    <xf numFmtId="49" fontId="28" fillId="0" borderId="25" xfId="41" applyNumberFormat="1" applyFont="1" applyBorder="1" applyAlignment="1">
      <alignment horizontal="left" vertical="center" wrapText="1" indent="2"/>
    </xf>
    <xf numFmtId="0" fontId="31" fillId="4" borderId="28" xfId="0" applyFont="1" applyFill="1" applyBorder="1" applyAlignment="1">
      <alignment horizontal="left" vertical="center" wrapText="1" indent="3"/>
    </xf>
    <xf numFmtId="0" fontId="31" fillId="4" borderId="39" xfId="0" applyFont="1" applyFill="1" applyBorder="1" applyAlignment="1">
      <alignment horizontal="center" vertical="center" wrapText="1"/>
    </xf>
    <xf numFmtId="0" fontId="30" fillId="2" borderId="33" xfId="33" applyFont="1" applyFill="1" applyBorder="1" applyAlignment="1">
      <alignment horizontal="left" vertical="center" indent="1"/>
    </xf>
    <xf numFmtId="0" fontId="31" fillId="2" borderId="20" xfId="0" applyFont="1" applyFill="1" applyBorder="1" applyAlignment="1">
      <alignment horizontal="center" vertical="center"/>
    </xf>
    <xf numFmtId="49" fontId="30" fillId="3" borderId="25" xfId="41" applyNumberFormat="1" applyFont="1" applyFill="1" applyBorder="1" applyAlignment="1">
      <alignment horizontal="left" vertical="center" indent="2"/>
    </xf>
    <xf numFmtId="49" fontId="30" fillId="3" borderId="7" xfId="41" applyNumberFormat="1" applyFont="1" applyFill="1" applyBorder="1" applyAlignment="1">
      <alignment horizontal="center" vertical="center"/>
    </xf>
    <xf numFmtId="49" fontId="30" fillId="3" borderId="37" xfId="40" applyNumberFormat="1" applyFont="1" applyFill="1" applyBorder="1" applyAlignment="1">
      <alignment horizontal="left" vertical="center" wrapText="1" indent="2"/>
    </xf>
    <xf numFmtId="0" fontId="30" fillId="3" borderId="33" xfId="40" applyFont="1" applyFill="1" applyBorder="1" applyAlignment="1">
      <alignment horizontal="center" vertical="center"/>
    </xf>
    <xf numFmtId="49" fontId="31" fillId="4" borderId="28" xfId="40" applyNumberFormat="1" applyFont="1" applyFill="1" applyBorder="1" applyAlignment="1">
      <alignment horizontal="left" vertical="center" wrapText="1" indent="3"/>
    </xf>
    <xf numFmtId="0" fontId="31" fillId="4" borderId="19" xfId="40" applyFont="1" applyFill="1" applyBorder="1" applyAlignment="1">
      <alignment horizontal="center" vertical="center" wrapText="1"/>
    </xf>
    <xf numFmtId="49" fontId="28" fillId="0" borderId="25" xfId="40" applyNumberFormat="1" applyFont="1" applyBorder="1" applyAlignment="1">
      <alignment horizontal="left" vertical="center" indent="2"/>
    </xf>
    <xf numFmtId="0" fontId="28" fillId="0" borderId="7" xfId="40" applyFont="1" applyBorder="1" applyAlignment="1">
      <alignment horizontal="center" vertical="center"/>
    </xf>
    <xf numFmtId="49" fontId="28" fillId="0" borderId="0" xfId="40" applyNumberFormat="1" applyFont="1" applyAlignment="1">
      <alignment horizontal="left" vertical="top" wrapText="1" indent="2"/>
    </xf>
    <xf numFmtId="49" fontId="30" fillId="2" borderId="25" xfId="40" applyNumberFormat="1" applyFont="1" applyFill="1" applyBorder="1" applyAlignment="1">
      <alignment horizontal="left" vertical="center" indent="1"/>
    </xf>
    <xf numFmtId="0" fontId="30" fillId="2" borderId="7" xfId="40" applyFont="1" applyFill="1" applyBorder="1" applyAlignment="1">
      <alignment horizontal="center" vertical="center"/>
    </xf>
    <xf numFmtId="0" fontId="30" fillId="3" borderId="7" xfId="33" applyFont="1" applyFill="1" applyBorder="1" applyAlignment="1">
      <alignment horizontal="left" vertical="center" indent="2"/>
    </xf>
    <xf numFmtId="0" fontId="30" fillId="3" borderId="7" xfId="40" applyFont="1" applyFill="1" applyBorder="1" applyAlignment="1">
      <alignment horizontal="center" vertical="center"/>
    </xf>
    <xf numFmtId="49" fontId="30" fillId="2" borderId="33" xfId="40" applyNumberFormat="1" applyFont="1" applyFill="1" applyBorder="1" applyAlignment="1">
      <alignment horizontal="left" vertical="center" indent="1"/>
    </xf>
    <xf numFmtId="0" fontId="30" fillId="2" borderId="14" xfId="40" applyFont="1" applyFill="1" applyBorder="1" applyAlignment="1">
      <alignment horizontal="center" vertical="center"/>
    </xf>
    <xf numFmtId="49" fontId="30" fillId="3" borderId="25" xfId="40" applyNumberFormat="1" applyFont="1" applyFill="1" applyBorder="1" applyAlignment="1">
      <alignment horizontal="left" vertical="center" indent="1"/>
    </xf>
    <xf numFmtId="0" fontId="32" fillId="3" borderId="16" xfId="40" applyFont="1" applyFill="1" applyBorder="1" applyAlignment="1">
      <alignment horizontal="center" vertical="center"/>
    </xf>
    <xf numFmtId="49" fontId="31" fillId="4" borderId="28" xfId="39" applyNumberFormat="1" applyFont="1" applyFill="1" applyBorder="1" applyAlignment="1">
      <alignment horizontal="left" vertical="center" wrapText="1" indent="3"/>
    </xf>
    <xf numFmtId="49" fontId="31" fillId="0" borderId="0" xfId="39" applyNumberFormat="1" applyFont="1" applyAlignment="1">
      <alignment horizontal="left" vertical="top" wrapText="1" indent="4"/>
    </xf>
    <xf numFmtId="49" fontId="30" fillId="10" borderId="7" xfId="40" applyNumberFormat="1" applyFont="1" applyFill="1" applyBorder="1" applyAlignment="1">
      <alignment horizontal="left" vertical="center"/>
    </xf>
    <xf numFmtId="49" fontId="30" fillId="10" borderId="25" xfId="40" applyNumberFormat="1" applyFont="1" applyFill="1" applyBorder="1" applyAlignment="1">
      <alignment horizontal="left" vertical="center"/>
    </xf>
    <xf numFmtId="38" fontId="32" fillId="10" borderId="7" xfId="40" applyNumberFormat="1" applyFont="1" applyFill="1" applyBorder="1" applyAlignment="1">
      <alignment horizontal="right"/>
    </xf>
    <xf numFmtId="49" fontId="30" fillId="2" borderId="14" xfId="40" applyNumberFormat="1" applyFont="1" applyFill="1" applyBorder="1" applyAlignment="1">
      <alignment horizontal="center" vertical="center"/>
    </xf>
    <xf numFmtId="49" fontId="30" fillId="3" borderId="33" xfId="40" applyNumberFormat="1" applyFont="1" applyFill="1" applyBorder="1" applyAlignment="1">
      <alignment horizontal="left" vertical="center" indent="1"/>
    </xf>
    <xf numFmtId="49" fontId="30" fillId="3" borderId="16" xfId="40" applyNumberFormat="1" applyFont="1" applyFill="1" applyBorder="1" applyAlignment="1">
      <alignment horizontal="center" vertical="center"/>
    </xf>
    <xf numFmtId="49" fontId="30" fillId="2" borderId="33" xfId="39" applyNumberFormat="1" applyFont="1" applyFill="1" applyBorder="1" applyAlignment="1">
      <alignment horizontal="left" vertical="center" indent="1"/>
    </xf>
    <xf numFmtId="0" fontId="30" fillId="2" borderId="14" xfId="39" applyFont="1" applyFill="1" applyBorder="1" applyAlignment="1">
      <alignment horizontal="center" vertical="center"/>
    </xf>
    <xf numFmtId="49" fontId="31" fillId="4" borderId="28" xfId="39" applyNumberFormat="1" applyFont="1" applyFill="1" applyBorder="1" applyAlignment="1">
      <alignment horizontal="left" vertical="center" indent="3"/>
    </xf>
    <xf numFmtId="49" fontId="31" fillId="3" borderId="25" xfId="39" applyNumberFormat="1" applyFont="1" applyFill="1" applyBorder="1" applyAlignment="1">
      <alignment horizontal="left" vertical="center" wrapText="1" indent="2"/>
    </xf>
    <xf numFmtId="49" fontId="30" fillId="3" borderId="33" xfId="39" applyNumberFormat="1" applyFont="1" applyFill="1" applyBorder="1" applyAlignment="1">
      <alignment horizontal="left" vertical="center" indent="2"/>
    </xf>
    <xf numFmtId="0" fontId="30" fillId="3" borderId="14" xfId="39" applyFont="1" applyFill="1" applyBorder="1" applyAlignment="1">
      <alignment horizontal="center" vertical="center"/>
    </xf>
    <xf numFmtId="0" fontId="31" fillId="3" borderId="7" xfId="39" applyFont="1" applyFill="1" applyBorder="1" applyAlignment="1">
      <alignment horizontal="center" vertical="center"/>
    </xf>
    <xf numFmtId="49" fontId="31" fillId="4" borderId="19" xfId="39" applyNumberFormat="1" applyFont="1" applyFill="1" applyBorder="1" applyAlignment="1">
      <alignment horizontal="left" vertical="center" indent="3"/>
    </xf>
    <xf numFmtId="49" fontId="28" fillId="0" borderId="25" xfId="39" applyNumberFormat="1" applyFont="1" applyBorder="1" applyAlignment="1">
      <alignment horizontal="left" vertical="center" indent="2"/>
    </xf>
    <xf numFmtId="0" fontId="28" fillId="0" borderId="7" xfId="39" applyFont="1" applyBorder="1" applyAlignment="1">
      <alignment horizontal="center" vertical="center"/>
    </xf>
    <xf numFmtId="49" fontId="28" fillId="0" borderId="25" xfId="39" applyNumberFormat="1" applyFont="1" applyBorder="1" applyAlignment="1">
      <alignment horizontal="left" vertical="center" wrapText="1" indent="2"/>
    </xf>
    <xf numFmtId="0" fontId="31" fillId="9" borderId="19" xfId="33" applyFont="1" applyFill="1" applyBorder="1" applyAlignment="1">
      <alignment horizontal="left" vertical="center" indent="3"/>
    </xf>
    <xf numFmtId="49" fontId="31" fillId="9" borderId="19" xfId="39" applyNumberFormat="1" applyFont="1" applyFill="1" applyBorder="1" applyAlignment="1">
      <alignment horizontal="center" vertical="center"/>
    </xf>
    <xf numFmtId="0" fontId="30" fillId="2" borderId="3" xfId="39" applyFont="1" applyFill="1" applyBorder="1" applyAlignment="1">
      <alignment horizontal="center" vertical="center"/>
    </xf>
    <xf numFmtId="0" fontId="30" fillId="3" borderId="16" xfId="39" applyFont="1" applyFill="1" applyBorder="1" applyAlignment="1">
      <alignment horizontal="center" vertical="center"/>
    </xf>
    <xf numFmtId="0" fontId="28" fillId="0" borderId="33" xfId="33" applyFont="1" applyBorder="1" applyAlignment="1">
      <alignment horizontal="left" vertical="center" indent="2"/>
    </xf>
    <xf numFmtId="49" fontId="28" fillId="0" borderId="3" xfId="39" applyNumberFormat="1" applyFont="1" applyBorder="1" applyAlignment="1">
      <alignment horizontal="center" vertical="center"/>
    </xf>
    <xf numFmtId="0" fontId="28" fillId="0" borderId="0" xfId="33" applyFont="1" applyAlignment="1">
      <alignment horizontal="left" vertical="center" indent="2"/>
    </xf>
    <xf numFmtId="49" fontId="28" fillId="0" borderId="8" xfId="39" applyNumberFormat="1" applyFont="1" applyBorder="1" applyAlignment="1">
      <alignment horizontal="center" vertical="center"/>
    </xf>
    <xf numFmtId="0" fontId="33" fillId="4" borderId="39" xfId="0" applyFont="1" applyFill="1" applyBorder="1" applyAlignment="1">
      <alignment vertical="center" wrapText="1"/>
    </xf>
    <xf numFmtId="49" fontId="31" fillId="0" borderId="21" xfId="38" applyNumberFormat="1" applyFont="1" applyBorder="1" applyAlignment="1">
      <alignment horizontal="left" vertical="center" indent="3"/>
    </xf>
    <xf numFmtId="0" fontId="33" fillId="0" borderId="55" xfId="38" applyFont="1" applyBorder="1" applyAlignment="1">
      <alignment horizontal="center" vertical="center"/>
    </xf>
    <xf numFmtId="49" fontId="31" fillId="0" borderId="0" xfId="38" applyNumberFormat="1" applyFont="1" applyAlignment="1">
      <alignment horizontal="left" vertical="center" wrapText="1" indent="3"/>
    </xf>
    <xf numFmtId="0" fontId="33" fillId="0" borderId="0" xfId="38" applyFont="1" applyAlignment="1">
      <alignment horizontal="center" vertical="center"/>
    </xf>
    <xf numFmtId="49" fontId="30" fillId="10" borderId="7" xfId="39" applyNumberFormat="1" applyFont="1" applyFill="1" applyBorder="1" applyAlignment="1">
      <alignment horizontal="left" vertical="center"/>
    </xf>
    <xf numFmtId="49" fontId="30" fillId="10" borderId="25" xfId="39" applyNumberFormat="1" applyFont="1" applyFill="1" applyBorder="1" applyAlignment="1">
      <alignment horizontal="left" vertical="center"/>
    </xf>
    <xf numFmtId="0" fontId="30" fillId="2" borderId="14" xfId="33" applyFont="1" applyFill="1" applyBorder="1" applyAlignment="1">
      <alignment horizontal="left" vertical="center" indent="1"/>
    </xf>
    <xf numFmtId="49" fontId="30" fillId="2" borderId="3" xfId="39" applyNumberFormat="1" applyFont="1" applyFill="1" applyBorder="1" applyAlignment="1">
      <alignment horizontal="center" vertical="center"/>
    </xf>
    <xf numFmtId="0" fontId="30" fillId="14" borderId="33" xfId="33" applyFont="1" applyFill="1" applyBorder="1" applyAlignment="1">
      <alignment horizontal="left" vertical="center" indent="1"/>
    </xf>
    <xf numFmtId="49" fontId="30" fillId="14" borderId="3" xfId="39" applyNumberFormat="1" applyFont="1" applyFill="1" applyBorder="1" applyAlignment="1">
      <alignment horizontal="center" vertical="center"/>
    </xf>
    <xf numFmtId="49" fontId="30" fillId="2" borderId="33" xfId="38" applyNumberFormat="1" applyFont="1" applyFill="1" applyBorder="1" applyAlignment="1">
      <alignment horizontal="left" vertical="center" indent="1"/>
    </xf>
    <xf numFmtId="0" fontId="30" fillId="2" borderId="14" xfId="38" applyFont="1" applyFill="1" applyBorder="1" applyAlignment="1">
      <alignment horizontal="center" vertical="center"/>
    </xf>
    <xf numFmtId="49" fontId="31" fillId="4" borderId="47" xfId="38" applyNumberFormat="1" applyFont="1" applyFill="1" applyBorder="1" applyAlignment="1">
      <alignment horizontal="left" vertical="center" indent="3"/>
    </xf>
    <xf numFmtId="0" fontId="31" fillId="4" borderId="23" xfId="38" applyFont="1" applyFill="1" applyBorder="1" applyAlignment="1">
      <alignment horizontal="center" vertical="center"/>
    </xf>
    <xf numFmtId="49" fontId="30" fillId="3" borderId="25" xfId="38" applyNumberFormat="1" applyFont="1" applyFill="1" applyBorder="1" applyAlignment="1">
      <alignment horizontal="left" vertical="center" indent="2"/>
    </xf>
    <xf numFmtId="0" fontId="30" fillId="3" borderId="15" xfId="38" applyFont="1" applyFill="1" applyBorder="1" applyAlignment="1">
      <alignment horizontal="center" vertical="center"/>
    </xf>
    <xf numFmtId="49" fontId="31" fillId="4" borderId="28" xfId="38" applyNumberFormat="1" applyFont="1" applyFill="1" applyBorder="1" applyAlignment="1">
      <alignment horizontal="left" vertical="center" indent="3"/>
    </xf>
    <xf numFmtId="49" fontId="28" fillId="0" borderId="25" xfId="38" applyNumberFormat="1" applyFont="1" applyBorder="1" applyAlignment="1">
      <alignment horizontal="left" vertical="center" indent="2"/>
    </xf>
    <xf numFmtId="0" fontId="28" fillId="0" borderId="7" xfId="38" applyFont="1" applyBorder="1" applyAlignment="1">
      <alignment horizontal="center" vertical="center"/>
    </xf>
    <xf numFmtId="49" fontId="28" fillId="0" borderId="16" xfId="38" applyNumberFormat="1" applyFont="1" applyBorder="1" applyAlignment="1">
      <alignment horizontal="left" vertical="center" wrapText="1" indent="2"/>
    </xf>
    <xf numFmtId="49" fontId="28" fillId="0" borderId="16" xfId="38" applyNumberFormat="1" applyFont="1" applyBorder="1" applyAlignment="1">
      <alignment horizontal="left" vertical="center" indent="2"/>
    </xf>
    <xf numFmtId="49" fontId="31" fillId="4" borderId="10" xfId="38" applyNumberFormat="1" applyFont="1" applyFill="1" applyBorder="1" applyAlignment="1">
      <alignment horizontal="left" vertical="center" wrapText="1" indent="3"/>
    </xf>
    <xf numFmtId="0" fontId="30" fillId="2" borderId="20" xfId="38" applyFont="1" applyFill="1" applyBorder="1" applyAlignment="1">
      <alignment horizontal="center" vertical="center"/>
    </xf>
    <xf numFmtId="49" fontId="30" fillId="3" borderId="33" xfId="38" applyNumberFormat="1" applyFont="1" applyFill="1" applyBorder="1" applyAlignment="1">
      <alignment horizontal="left" vertical="center" indent="2"/>
    </xf>
    <xf numFmtId="0" fontId="30" fillId="3" borderId="37" xfId="38" applyFont="1" applyFill="1" applyBorder="1" applyAlignment="1">
      <alignment horizontal="center" vertical="center"/>
    </xf>
    <xf numFmtId="49" fontId="28" fillId="0" borderId="20" xfId="38" applyNumberFormat="1" applyFont="1" applyBorder="1" applyAlignment="1">
      <alignment horizontal="left" vertical="center" indent="2"/>
    </xf>
    <xf numFmtId="0" fontId="28" fillId="0" borderId="20" xfId="38" applyFont="1" applyBorder="1" applyAlignment="1">
      <alignment horizontal="center" vertical="center"/>
    </xf>
    <xf numFmtId="49" fontId="28" fillId="0" borderId="25" xfId="37" applyNumberFormat="1" applyFont="1" applyBorder="1" applyAlignment="1">
      <alignment horizontal="left" vertical="center" indent="2"/>
    </xf>
    <xf numFmtId="0" fontId="28" fillId="0" borderId="7" xfId="37" applyFont="1" applyBorder="1" applyAlignment="1">
      <alignment horizontal="center" vertical="center"/>
    </xf>
    <xf numFmtId="49" fontId="28" fillId="0" borderId="7" xfId="38" applyNumberFormat="1" applyFont="1" applyBorder="1" applyAlignment="1">
      <alignment horizontal="center" vertical="center"/>
    </xf>
    <xf numFmtId="49" fontId="28" fillId="0" borderId="25" xfId="38" applyNumberFormat="1" applyFont="1" applyBorder="1" applyAlignment="1">
      <alignment horizontal="left" vertical="top" indent="2"/>
    </xf>
    <xf numFmtId="49" fontId="30" fillId="2" borderId="25" xfId="37" applyNumberFormat="1" applyFont="1" applyFill="1" applyBorder="1" applyAlignment="1">
      <alignment horizontal="left" vertical="center" indent="1"/>
    </xf>
    <xf numFmtId="0" fontId="30" fillId="2" borderId="7" xfId="37" applyFont="1" applyFill="1" applyBorder="1" applyAlignment="1">
      <alignment horizontal="center" vertical="center"/>
    </xf>
    <xf numFmtId="49" fontId="30" fillId="3" borderId="25" xfId="37" applyNumberFormat="1" applyFont="1" applyFill="1" applyBorder="1" applyAlignment="1">
      <alignment horizontal="left" vertical="center" indent="2"/>
    </xf>
    <xf numFmtId="0" fontId="31" fillId="3" borderId="7" xfId="37" applyFont="1" applyFill="1" applyBorder="1" applyAlignment="1">
      <alignment horizontal="center" vertical="center"/>
    </xf>
    <xf numFmtId="49" fontId="30" fillId="2" borderId="33" xfId="37" applyNumberFormat="1" applyFont="1" applyFill="1" applyBorder="1" applyAlignment="1">
      <alignment horizontal="left" vertical="center" indent="1"/>
    </xf>
    <xf numFmtId="0" fontId="30" fillId="2" borderId="14" xfId="37" applyFont="1" applyFill="1" applyBorder="1" applyAlignment="1">
      <alignment horizontal="center" vertical="center"/>
    </xf>
    <xf numFmtId="49" fontId="31" fillId="4" borderId="19" xfId="36" applyNumberFormat="1" applyFont="1" applyFill="1" applyBorder="1" applyAlignment="1">
      <alignment horizontal="left" vertical="center" indent="3"/>
    </xf>
    <xf numFmtId="0" fontId="31" fillId="4" borderId="19" xfId="36" applyFont="1" applyFill="1" applyBorder="1" applyAlignment="1">
      <alignment horizontal="center" vertical="center"/>
    </xf>
    <xf numFmtId="49" fontId="32" fillId="3" borderId="33" xfId="37" applyNumberFormat="1" applyFont="1" applyFill="1" applyBorder="1" applyAlignment="1">
      <alignment horizontal="left" vertical="center" indent="2"/>
    </xf>
    <xf numFmtId="0" fontId="30" fillId="3" borderId="14" xfId="37" applyFont="1" applyFill="1" applyBorder="1" applyAlignment="1">
      <alignment horizontal="center" vertical="center"/>
    </xf>
    <xf numFmtId="49" fontId="31" fillId="4" borderId="28" xfId="37" applyNumberFormat="1" applyFont="1" applyFill="1" applyBorder="1" applyAlignment="1">
      <alignment horizontal="left" vertical="center" indent="3"/>
    </xf>
    <xf numFmtId="49" fontId="28" fillId="0" borderId="4" xfId="37" applyNumberFormat="1" applyFont="1" applyBorder="1" applyAlignment="1">
      <alignment horizontal="left" vertical="center" indent="2"/>
    </xf>
    <xf numFmtId="49" fontId="30" fillId="3" borderId="16" xfId="37" applyNumberFormat="1" applyFont="1" applyFill="1" applyBorder="1" applyAlignment="1">
      <alignment horizontal="left" vertical="center" indent="2"/>
    </xf>
    <xf numFmtId="0" fontId="30" fillId="3" borderId="7" xfId="37" applyFont="1" applyFill="1" applyBorder="1" applyAlignment="1">
      <alignment horizontal="center" vertical="center"/>
    </xf>
    <xf numFmtId="49" fontId="31" fillId="0" borderId="21" xfId="36" applyNumberFormat="1" applyFont="1" applyBorder="1" applyAlignment="1">
      <alignment horizontal="left" vertical="center" wrapText="1" indent="2"/>
    </xf>
    <xf numFmtId="49" fontId="31" fillId="0" borderId="7" xfId="36" applyNumberFormat="1" applyFont="1" applyBorder="1" applyAlignment="1">
      <alignment horizontal="left" vertical="center" wrapText="1" indent="2"/>
    </xf>
    <xf numFmtId="49" fontId="31" fillId="0" borderId="0" xfId="36" applyNumberFormat="1" applyFont="1" applyAlignment="1">
      <alignment horizontal="left" vertical="center" wrapText="1" indent="3"/>
    </xf>
    <xf numFmtId="49" fontId="30" fillId="10" borderId="7" xfId="33" applyNumberFormat="1" applyFont="1" applyFill="1" applyBorder="1" applyAlignment="1">
      <alignment horizontal="left" vertical="center"/>
    </xf>
    <xf numFmtId="49" fontId="30" fillId="2" borderId="12" xfId="37" applyNumberFormat="1" applyFont="1" applyFill="1" applyBorder="1" applyAlignment="1">
      <alignment horizontal="left" vertical="center" indent="1"/>
    </xf>
    <xf numFmtId="49" fontId="30" fillId="2" borderId="3" xfId="37" applyNumberFormat="1" applyFont="1" applyFill="1" applyBorder="1" applyAlignment="1">
      <alignment horizontal="center" vertical="center"/>
    </xf>
    <xf numFmtId="49" fontId="30" fillId="2" borderId="37" xfId="36" applyNumberFormat="1" applyFont="1" applyFill="1" applyBorder="1" applyAlignment="1">
      <alignment horizontal="left" vertical="center" indent="1"/>
    </xf>
    <xf numFmtId="0" fontId="30" fillId="2" borderId="0" xfId="36" applyFont="1" applyFill="1" applyAlignment="1">
      <alignment horizontal="center" vertical="center"/>
    </xf>
    <xf numFmtId="49" fontId="30" fillId="3" borderId="0" xfId="36" applyNumberFormat="1" applyFont="1" applyFill="1" applyAlignment="1">
      <alignment horizontal="left" vertical="center" indent="2"/>
    </xf>
    <xf numFmtId="0" fontId="30" fillId="3" borderId="12" xfId="36" applyFont="1" applyFill="1" applyBorder="1" applyAlignment="1">
      <alignment horizontal="center" vertical="center"/>
    </xf>
    <xf numFmtId="49" fontId="28" fillId="0" borderId="25" xfId="36" applyNumberFormat="1" applyFont="1" applyBorder="1" applyAlignment="1">
      <alignment horizontal="left" vertical="center" wrapText="1" indent="2"/>
    </xf>
    <xf numFmtId="49" fontId="30" fillId="2" borderId="14" xfId="36" applyNumberFormat="1" applyFont="1" applyFill="1" applyBorder="1" applyAlignment="1">
      <alignment horizontal="left" vertical="center" indent="1"/>
    </xf>
    <xf numFmtId="0" fontId="30" fillId="2" borderId="20" xfId="36" applyFont="1" applyFill="1" applyBorder="1" applyAlignment="1">
      <alignment horizontal="center" vertical="center"/>
    </xf>
    <xf numFmtId="49" fontId="30" fillId="3" borderId="25" xfId="36" applyNumberFormat="1" applyFont="1" applyFill="1" applyBorder="1" applyAlignment="1">
      <alignment horizontal="left" vertical="center" indent="2"/>
    </xf>
    <xf numFmtId="49" fontId="28" fillId="0" borderId="4" xfId="34" applyNumberFormat="1" applyFont="1" applyBorder="1" applyAlignment="1">
      <alignment horizontal="left" vertical="center" indent="2"/>
    </xf>
    <xf numFmtId="0" fontId="28" fillId="0" borderId="38" xfId="34" applyFont="1" applyBorder="1" applyAlignment="1">
      <alignment horizontal="center" vertical="center" wrapText="1"/>
    </xf>
    <xf numFmtId="0" fontId="33" fillId="0" borderId="0" xfId="33" applyFont="1"/>
    <xf numFmtId="49" fontId="31" fillId="4" borderId="0" xfId="33" applyNumberFormat="1" applyFont="1" applyFill="1" applyAlignment="1">
      <alignment horizontal="left" vertical="center" wrapText="1" indent="3"/>
    </xf>
    <xf numFmtId="0" fontId="29" fillId="0" borderId="0" xfId="33" applyFont="1" applyAlignment="1">
      <alignment vertical="top" wrapText="1"/>
    </xf>
    <xf numFmtId="49" fontId="30" fillId="0" borderId="2" xfId="0" applyNumberFormat="1" applyFont="1" applyBorder="1" applyAlignment="1">
      <alignment horizontal="center"/>
    </xf>
    <xf numFmtId="49" fontId="30" fillId="0" borderId="2" xfId="33" applyNumberFormat="1" applyFont="1" applyBorder="1" applyAlignment="1">
      <alignment horizontal="center"/>
    </xf>
    <xf numFmtId="49" fontId="30" fillId="0" borderId="2" xfId="11" applyNumberFormat="1" applyFont="1" applyBorder="1" applyAlignment="1">
      <alignment horizontal="center"/>
    </xf>
    <xf numFmtId="49" fontId="30" fillId="0" borderId="8" xfId="5" applyNumberFormat="1" applyFont="1" applyBorder="1" applyAlignment="1">
      <alignment horizontal="center" vertical="center" wrapText="1"/>
    </xf>
    <xf numFmtId="0" fontId="30" fillId="3" borderId="16" xfId="35" applyFont="1" applyFill="1" applyBorder="1" applyAlignment="1">
      <alignment horizontal="center" vertical="center"/>
    </xf>
    <xf numFmtId="0" fontId="31" fillId="3" borderId="16" xfId="36" applyFont="1" applyFill="1" applyBorder="1" applyAlignment="1">
      <alignment horizontal="center" vertical="center"/>
    </xf>
    <xf numFmtId="38" fontId="32" fillId="4" borderId="10" xfId="0" applyNumberFormat="1" applyFont="1" applyFill="1" applyBorder="1" applyAlignment="1">
      <alignment vertical="center"/>
    </xf>
    <xf numFmtId="38" fontId="32" fillId="4" borderId="10" xfId="0" applyNumberFormat="1" applyFont="1" applyFill="1" applyBorder="1"/>
    <xf numFmtId="38" fontId="32" fillId="4" borderId="23" xfId="0" applyNumberFormat="1" applyFont="1" applyFill="1" applyBorder="1" applyAlignment="1">
      <alignment vertical="center"/>
    </xf>
    <xf numFmtId="38" fontId="32" fillId="4" borderId="23" xfId="0" applyNumberFormat="1" applyFont="1" applyFill="1" applyBorder="1"/>
    <xf numFmtId="38" fontId="33" fillId="0" borderId="0" xfId="0" applyNumberFormat="1" applyFont="1" applyAlignment="1">
      <alignment vertical="center"/>
    </xf>
    <xf numFmtId="0" fontId="30" fillId="2" borderId="7" xfId="0" applyFont="1" applyFill="1" applyBorder="1" applyAlignment="1">
      <alignment horizontal="left" vertical="center"/>
    </xf>
    <xf numFmtId="0" fontId="30" fillId="2" borderId="16" xfId="0" applyFont="1" applyFill="1" applyBorder="1" applyAlignment="1">
      <alignment vertical="center"/>
    </xf>
    <xf numFmtId="171" fontId="30" fillId="2" borderId="7" xfId="0" applyNumberFormat="1" applyFont="1" applyFill="1" applyBorder="1" applyAlignment="1">
      <alignment horizontal="left" vertical="center"/>
    </xf>
    <xf numFmtId="38" fontId="32" fillId="4" borderId="8" xfId="0" applyNumberFormat="1" applyFont="1" applyFill="1" applyBorder="1" applyAlignment="1">
      <alignment vertical="center"/>
    </xf>
    <xf numFmtId="38" fontId="31" fillId="3" borderId="8" xfId="0" applyNumberFormat="1" applyFont="1" applyFill="1" applyBorder="1" applyAlignment="1">
      <alignment vertical="center"/>
    </xf>
    <xf numFmtId="38" fontId="32" fillId="3" borderId="8" xfId="0" applyNumberFormat="1" applyFont="1" applyFill="1" applyBorder="1" applyAlignment="1">
      <alignment vertical="center"/>
    </xf>
    <xf numFmtId="38" fontId="32" fillId="4" borderId="19" xfId="0" applyNumberFormat="1" applyFont="1" applyFill="1" applyBorder="1"/>
    <xf numFmtId="0" fontId="30" fillId="15" borderId="7" xfId="0" applyFont="1" applyFill="1" applyBorder="1" applyAlignment="1">
      <alignment horizontal="left" vertical="center"/>
    </xf>
    <xf numFmtId="0" fontId="41" fillId="15" borderId="16" xfId="0" applyFont="1" applyFill="1" applyBorder="1" applyAlignment="1">
      <alignment horizontal="left" vertical="center"/>
    </xf>
    <xf numFmtId="38" fontId="32" fillId="15" borderId="8" xfId="0" applyNumberFormat="1" applyFont="1" applyFill="1" applyBorder="1"/>
    <xf numFmtId="0" fontId="30" fillId="2" borderId="7" xfId="0" applyFont="1" applyFill="1" applyBorder="1" applyAlignment="1">
      <alignment vertical="center" wrapText="1"/>
    </xf>
    <xf numFmtId="0" fontId="31" fillId="2" borderId="15" xfId="0" applyFont="1" applyFill="1" applyBorder="1" applyAlignment="1">
      <alignment horizontal="center" vertical="center" wrapText="1"/>
    </xf>
    <xf numFmtId="0" fontId="30" fillId="15" borderId="14" xfId="0" applyFont="1" applyFill="1" applyBorder="1" applyAlignment="1">
      <alignment horizontal="left" vertical="center"/>
    </xf>
    <xf numFmtId="0" fontId="31" fillId="15" borderId="3" xfId="0" applyFont="1" applyFill="1" applyBorder="1" applyAlignment="1">
      <alignment horizontal="center" vertical="center" wrapText="1"/>
    </xf>
    <xf numFmtId="38" fontId="28" fillId="15" borderId="8" xfId="0" applyNumberFormat="1" applyFont="1" applyFill="1" applyBorder="1" applyAlignment="1">
      <alignment vertical="center"/>
    </xf>
    <xf numFmtId="38" fontId="32" fillId="15" borderId="8" xfId="0" applyNumberFormat="1" applyFont="1" applyFill="1" applyBorder="1" applyAlignment="1">
      <alignment vertical="center"/>
    </xf>
    <xf numFmtId="38" fontId="32" fillId="4" borderId="15" xfId="0" applyNumberFormat="1" applyFont="1" applyFill="1" applyBorder="1"/>
    <xf numFmtId="38" fontId="32" fillId="3" borderId="15" xfId="0" applyNumberFormat="1" applyFont="1" applyFill="1" applyBorder="1"/>
    <xf numFmtId="38" fontId="32" fillId="4" borderId="2" xfId="0" applyNumberFormat="1" applyFont="1" applyFill="1" applyBorder="1" applyAlignment="1">
      <alignment vertical="center"/>
    </xf>
    <xf numFmtId="0" fontId="59" fillId="0" borderId="33" xfId="0" applyFont="1" applyBorder="1" applyAlignment="1">
      <alignment horizontal="left" indent="1"/>
    </xf>
    <xf numFmtId="0" fontId="33" fillId="0" borderId="37" xfId="0" applyFont="1" applyBorder="1" applyAlignment="1">
      <alignment horizontal="center" vertical="center"/>
    </xf>
    <xf numFmtId="0" fontId="33" fillId="13" borderId="0" xfId="0" applyFont="1" applyFill="1" applyAlignment="1">
      <alignment horizontal="center" vertical="center"/>
    </xf>
    <xf numFmtId="0" fontId="33" fillId="14" borderId="14" xfId="0" applyFont="1" applyFill="1" applyBorder="1" applyAlignment="1">
      <alignment horizontal="center" vertical="center"/>
    </xf>
    <xf numFmtId="0" fontId="33" fillId="14" borderId="33" xfId="0" applyFont="1" applyFill="1" applyBorder="1" applyAlignment="1">
      <alignment horizontal="center" vertical="center"/>
    </xf>
    <xf numFmtId="0" fontId="33" fillId="14" borderId="37" xfId="0" applyFont="1" applyFill="1" applyBorder="1" applyAlignment="1">
      <alignment horizontal="center" vertical="center"/>
    </xf>
    <xf numFmtId="0" fontId="33" fillId="13" borderId="33" xfId="0" applyFont="1" applyFill="1" applyBorder="1"/>
    <xf numFmtId="0" fontId="46" fillId="13" borderId="33" xfId="0" applyFont="1" applyFill="1" applyBorder="1" applyAlignment="1">
      <alignment horizontal="center" vertical="top"/>
    </xf>
    <xf numFmtId="0" fontId="33" fillId="13" borderId="37" xfId="0" applyFont="1" applyFill="1" applyBorder="1"/>
    <xf numFmtId="0" fontId="46" fillId="0" borderId="33" xfId="0" applyFont="1" applyBorder="1" applyAlignment="1">
      <alignment vertical="top"/>
    </xf>
    <xf numFmtId="0" fontId="33" fillId="0" borderId="37" xfId="0" applyFont="1" applyBorder="1" applyAlignment="1">
      <alignment vertical="center" wrapText="1"/>
    </xf>
    <xf numFmtId="0" fontId="30" fillId="0" borderId="15" xfId="0" applyFont="1" applyBorder="1" applyAlignment="1">
      <alignment horizontal="center" vertical="center" wrapText="1"/>
    </xf>
    <xf numFmtId="0" fontId="31" fillId="15" borderId="15" xfId="0" applyFont="1" applyFill="1" applyBorder="1" applyAlignment="1">
      <alignment horizontal="center" vertical="center" wrapText="1"/>
    </xf>
    <xf numFmtId="38" fontId="31" fillId="15" borderId="15" xfId="0" applyNumberFormat="1" applyFont="1" applyFill="1" applyBorder="1" applyAlignment="1">
      <alignment vertical="center"/>
    </xf>
    <xf numFmtId="38" fontId="31" fillId="15" borderId="8" xfId="0" applyNumberFormat="1" applyFont="1" applyFill="1" applyBorder="1" applyAlignment="1">
      <alignment vertical="center"/>
    </xf>
    <xf numFmtId="167" fontId="33" fillId="13" borderId="13" xfId="0" applyNumberFormat="1" applyFont="1" applyFill="1" applyBorder="1" applyAlignment="1">
      <alignment horizontal="left" vertical="center" indent="1"/>
    </xf>
    <xf numFmtId="0" fontId="46" fillId="0" borderId="0" xfId="0" applyFont="1" applyAlignment="1">
      <alignment horizontal="left" vertical="top"/>
    </xf>
    <xf numFmtId="0" fontId="41" fillId="0" borderId="13" xfId="0" applyFont="1" applyBorder="1"/>
    <xf numFmtId="0" fontId="33" fillId="13" borderId="0" xfId="0" applyFont="1" applyFill="1"/>
    <xf numFmtId="0" fontId="41" fillId="14" borderId="12" xfId="0" applyFont="1" applyFill="1" applyBorder="1" applyAlignment="1">
      <alignment horizontal="center" vertical="center"/>
    </xf>
    <xf numFmtId="0" fontId="41" fillId="14" borderId="0" xfId="0" applyFont="1" applyFill="1" applyAlignment="1">
      <alignment horizontal="center" vertical="center"/>
    </xf>
    <xf numFmtId="0" fontId="41" fillId="14" borderId="13" xfId="0" applyFont="1" applyFill="1" applyBorder="1" applyAlignment="1">
      <alignment horizontal="center" vertical="center"/>
    </xf>
    <xf numFmtId="0" fontId="41" fillId="13" borderId="0" xfId="0" applyFont="1" applyFill="1" applyAlignment="1">
      <alignment horizontal="center" vertical="center"/>
    </xf>
    <xf numFmtId="0" fontId="44" fillId="0" borderId="4" xfId="0" applyFont="1" applyBorder="1" applyAlignment="1">
      <alignment horizontal="left" indent="1"/>
    </xf>
    <xf numFmtId="0" fontId="28" fillId="0" borderId="36" xfId="0" applyFont="1" applyBorder="1" applyAlignment="1">
      <alignment vertical="top"/>
    </xf>
    <xf numFmtId="0" fontId="41" fillId="14" borderId="38" xfId="0" applyFont="1" applyFill="1" applyBorder="1" applyAlignment="1">
      <alignment horizontal="center" vertical="center"/>
    </xf>
    <xf numFmtId="0" fontId="41" fillId="14" borderId="4" xfId="0" applyFont="1" applyFill="1" applyBorder="1" applyAlignment="1">
      <alignment horizontal="center" vertical="center"/>
    </xf>
    <xf numFmtId="0" fontId="41" fillId="14" borderId="36" xfId="0" applyFont="1" applyFill="1" applyBorder="1" applyAlignment="1">
      <alignment horizontal="center" vertical="center"/>
    </xf>
    <xf numFmtId="0" fontId="41" fillId="13" borderId="4" xfId="0" applyFont="1" applyFill="1" applyBorder="1" applyAlignment="1">
      <alignment horizontal="center" vertical="center"/>
    </xf>
    <xf numFmtId="0" fontId="46" fillId="0" borderId="0" xfId="0" applyFont="1" applyAlignment="1">
      <alignment vertical="top"/>
    </xf>
    <xf numFmtId="0" fontId="28" fillId="0" borderId="13" xfId="0" applyFont="1" applyBorder="1" applyAlignment="1">
      <alignment vertical="top"/>
    </xf>
    <xf numFmtId="0" fontId="44" fillId="0" borderId="33" xfId="0" applyFont="1" applyBorder="1" applyAlignment="1">
      <alignment horizontal="left" indent="1"/>
    </xf>
    <xf numFmtId="0" fontId="41" fillId="0" borderId="37" xfId="0" applyFont="1" applyBorder="1"/>
    <xf numFmtId="169" fontId="41" fillId="0" borderId="99" xfId="0" applyNumberFormat="1" applyFont="1" applyBorder="1" applyAlignment="1" applyProtection="1">
      <alignment horizontal="center" vertical="center"/>
      <protection locked="0"/>
    </xf>
    <xf numFmtId="165" fontId="31" fillId="0" borderId="0" xfId="0" applyNumberFormat="1" applyFont="1"/>
    <xf numFmtId="38" fontId="33" fillId="0" borderId="0" xfId="0" applyNumberFormat="1" applyFont="1"/>
    <xf numFmtId="0" fontId="36" fillId="0" borderId="0" xfId="0" applyFont="1" applyAlignment="1">
      <alignment horizontal="center" vertical="center"/>
    </xf>
    <xf numFmtId="0" fontId="42" fillId="0" borderId="0" xfId="0" applyFont="1"/>
    <xf numFmtId="0" fontId="42" fillId="0" borderId="0" xfId="0" applyFont="1" applyAlignment="1">
      <alignment horizontal="center" vertical="center"/>
    </xf>
    <xf numFmtId="165" fontId="41" fillId="0" borderId="60" xfId="0" applyNumberFormat="1" applyFont="1" applyBorder="1" applyAlignment="1">
      <alignment horizontal="center" vertical="center"/>
    </xf>
    <xf numFmtId="0" fontId="46" fillId="0" borderId="0" xfId="0" applyFont="1" applyAlignment="1">
      <alignment horizontal="left" vertical="center" wrapText="1"/>
    </xf>
    <xf numFmtId="165" fontId="28" fillId="0" borderId="0" xfId="0" applyNumberFormat="1" applyFont="1"/>
    <xf numFmtId="165" fontId="28" fillId="0" borderId="49" xfId="0" applyNumberFormat="1" applyFont="1" applyBorder="1"/>
    <xf numFmtId="0" fontId="33" fillId="0" borderId="0" xfId="52" applyFont="1" applyAlignment="1">
      <alignment vertical="center"/>
    </xf>
    <xf numFmtId="0" fontId="33" fillId="0" borderId="78" xfId="52" applyFont="1" applyBorder="1" applyAlignment="1">
      <alignment vertical="center"/>
    </xf>
    <xf numFmtId="0" fontId="11" fillId="0" borderId="0" xfId="54"/>
    <xf numFmtId="0" fontId="33" fillId="0" borderId="0" xfId="52" applyFont="1" applyAlignment="1">
      <alignment horizontal="right" vertical="center"/>
    </xf>
    <xf numFmtId="0" fontId="33" fillId="0" borderId="77" xfId="52" applyFont="1" applyBorder="1" applyAlignment="1">
      <alignment vertical="center"/>
    </xf>
    <xf numFmtId="0" fontId="57" fillId="0" borderId="0" xfId="52" applyFont="1" applyAlignment="1">
      <alignment horizontal="center" vertical="center"/>
    </xf>
    <xf numFmtId="0" fontId="57" fillId="0" borderId="0" xfId="52" applyFont="1" applyAlignment="1">
      <alignment vertical="center" wrapText="1"/>
    </xf>
    <xf numFmtId="0" fontId="33" fillId="0" borderId="0" xfId="52" applyFont="1" applyAlignment="1">
      <alignment wrapText="1"/>
    </xf>
    <xf numFmtId="0" fontId="57" fillId="0" borderId="0" xfId="52" applyFont="1"/>
    <xf numFmtId="0" fontId="41" fillId="0" borderId="0" xfId="52" applyFont="1" applyAlignment="1">
      <alignment horizontal="right"/>
    </xf>
    <xf numFmtId="0" fontId="33" fillId="0" borderId="0" xfId="52" applyFont="1" applyAlignment="1">
      <alignment horizontal="center" wrapText="1"/>
    </xf>
    <xf numFmtId="0" fontId="59" fillId="0" borderId="0" xfId="52" applyFont="1" applyAlignment="1">
      <alignment vertical="center"/>
    </xf>
    <xf numFmtId="0" fontId="41" fillId="0" borderId="0" xfId="52" applyFont="1" applyAlignment="1">
      <alignment vertical="center"/>
    </xf>
    <xf numFmtId="0" fontId="41" fillId="0" borderId="0" xfId="52" applyFont="1" applyAlignment="1">
      <alignment horizontal="center" vertical="center"/>
    </xf>
    <xf numFmtId="0" fontId="74" fillId="0" borderId="77" xfId="0" applyFont="1" applyBorder="1" applyAlignment="1">
      <alignment vertical="center"/>
    </xf>
    <xf numFmtId="0" fontId="44" fillId="0" borderId="77" xfId="0" applyFont="1" applyBorder="1" applyAlignment="1">
      <alignment vertical="center"/>
    </xf>
    <xf numFmtId="0" fontId="73" fillId="0" borderId="0" xfId="52" applyFont="1" applyAlignment="1">
      <alignment vertical="center" wrapText="1"/>
    </xf>
    <xf numFmtId="0" fontId="73" fillId="0" borderId="78" xfId="52" applyFont="1" applyBorder="1" applyAlignment="1">
      <alignment vertical="center" wrapText="1"/>
    </xf>
    <xf numFmtId="0" fontId="73" fillId="0" borderId="77" xfId="52" applyFont="1" applyBorder="1" applyAlignment="1">
      <alignment vertical="top"/>
    </xf>
    <xf numFmtId="0" fontId="32" fillId="0" borderId="77" xfId="52" applyFont="1" applyBorder="1" applyAlignment="1">
      <alignment horizontal="left" vertical="center" wrapText="1"/>
    </xf>
    <xf numFmtId="0" fontId="32" fillId="0" borderId="0" xfId="52" applyFont="1" applyAlignment="1">
      <alignment horizontal="left" vertical="center" wrapText="1"/>
    </xf>
    <xf numFmtId="0" fontId="32" fillId="0" borderId="78" xfId="52" applyFont="1" applyBorder="1" applyAlignment="1">
      <alignment horizontal="left" vertical="center" wrapText="1"/>
    </xf>
    <xf numFmtId="0" fontId="73" fillId="0" borderId="77" xfId="52" applyFont="1" applyBorder="1" applyAlignment="1">
      <alignment horizontal="left" vertical="center"/>
    </xf>
    <xf numFmtId="0" fontId="72" fillId="0" borderId="0" xfId="1" applyNumberFormat="1" applyFont="1" applyBorder="1" applyAlignment="1" applyProtection="1">
      <alignment vertical="center"/>
    </xf>
    <xf numFmtId="0" fontId="32" fillId="0" borderId="77" xfId="52" applyFont="1" applyBorder="1" applyAlignment="1">
      <alignment vertical="center"/>
    </xf>
    <xf numFmtId="0" fontId="33" fillId="0" borderId="0" xfId="52" applyFont="1" applyAlignment="1">
      <alignment horizontal="right" vertical="center" indent="1"/>
    </xf>
    <xf numFmtId="0" fontId="33" fillId="0" borderId="0" xfId="52" applyFont="1" applyAlignment="1">
      <alignment horizontal="center" vertical="center"/>
    </xf>
    <xf numFmtId="38" fontId="32" fillId="0" borderId="0" xfId="0" applyNumberFormat="1" applyFont="1"/>
    <xf numFmtId="0" fontId="30" fillId="0" borderId="40" xfId="0" applyFont="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64" fillId="0" borderId="0" xfId="1" applyFont="1" applyBorder="1" applyAlignment="1" applyProtection="1">
      <alignment horizontal="left" vertical="top"/>
    </xf>
    <xf numFmtId="0" fontId="32" fillId="0" borderId="100" xfId="0" applyFont="1" applyBorder="1" applyAlignment="1" applyProtection="1">
      <alignment horizontal="left" vertical="center" wrapText="1"/>
      <protection locked="0"/>
    </xf>
    <xf numFmtId="38" fontId="32" fillId="0" borderId="100" xfId="0" applyNumberFormat="1" applyFont="1" applyBorder="1" applyAlignment="1" applyProtection="1">
      <alignment horizontal="right" vertical="center"/>
      <protection locked="0"/>
    </xf>
    <xf numFmtId="0" fontId="33" fillId="0" borderId="33" xfId="0" applyFont="1" applyBorder="1" applyAlignment="1" applyProtection="1">
      <alignment horizontal="center"/>
      <protection locked="0"/>
    </xf>
    <xf numFmtId="0" fontId="33" fillId="0" borderId="33" xfId="0" applyFont="1" applyBorder="1" applyAlignment="1" applyProtection="1">
      <alignment horizontal="center" vertical="center"/>
      <protection locked="0"/>
    </xf>
    <xf numFmtId="49" fontId="33" fillId="0" borderId="33" xfId="0" applyNumberFormat="1" applyFont="1" applyBorder="1" applyAlignment="1" applyProtection="1">
      <alignment horizontal="center"/>
      <protection locked="0"/>
    </xf>
    <xf numFmtId="49" fontId="31" fillId="4" borderId="28" xfId="21" applyNumberFormat="1" applyFont="1" applyFill="1" applyBorder="1" applyAlignment="1">
      <alignment horizontal="left" vertical="center" wrapText="1" indent="2"/>
    </xf>
    <xf numFmtId="49" fontId="31" fillId="4" borderId="28" xfId="48" applyNumberFormat="1" applyFont="1" applyFill="1" applyBorder="1" applyAlignment="1">
      <alignment horizontal="left" vertical="center" wrapText="1" indent="3"/>
    </xf>
    <xf numFmtId="49" fontId="30" fillId="0" borderId="3" xfId="51" applyNumberFormat="1" applyFont="1" applyBorder="1" applyAlignment="1">
      <alignment horizontal="center" vertical="center" wrapText="1"/>
    </xf>
    <xf numFmtId="0" fontId="31" fillId="4" borderId="24" xfId="33" applyFont="1" applyFill="1" applyBorder="1" applyAlignment="1">
      <alignment horizontal="left" vertical="center" wrapText="1" indent="2"/>
    </xf>
    <xf numFmtId="0" fontId="28" fillId="4" borderId="51" xfId="33" applyFont="1" applyFill="1" applyBorder="1" applyAlignment="1">
      <alignment horizontal="left" vertical="center" indent="1"/>
    </xf>
    <xf numFmtId="0" fontId="33" fillId="0" borderId="39" xfId="34" applyFont="1" applyBorder="1" applyAlignment="1">
      <alignment horizontal="center" vertical="center" wrapText="1"/>
    </xf>
    <xf numFmtId="0" fontId="31" fillId="4" borderId="7" xfId="33" applyFont="1" applyFill="1" applyBorder="1" applyAlignment="1">
      <alignment horizontal="left" vertical="center" indent="2"/>
    </xf>
    <xf numFmtId="0" fontId="28" fillId="4" borderId="16" xfId="33" applyFont="1" applyFill="1" applyBorder="1" applyAlignment="1">
      <alignment horizontal="left" vertical="center" indent="1"/>
    </xf>
    <xf numFmtId="0" fontId="31" fillId="21" borderId="47" xfId="33" applyFont="1" applyFill="1" applyBorder="1" applyAlignment="1">
      <alignment horizontal="left" vertical="center" wrapText="1" indent="2"/>
    </xf>
    <xf numFmtId="0" fontId="28" fillId="21" borderId="94" xfId="33" applyFont="1" applyFill="1" applyBorder="1" applyAlignment="1">
      <alignment horizontal="left" vertical="center" indent="1"/>
    </xf>
    <xf numFmtId="0" fontId="31" fillId="21" borderId="47" xfId="34" applyFont="1" applyFill="1" applyBorder="1" applyAlignment="1">
      <alignment horizontal="left" vertical="center" indent="2"/>
    </xf>
    <xf numFmtId="0" fontId="33" fillId="21" borderId="94" xfId="0" applyFont="1" applyFill="1" applyBorder="1"/>
    <xf numFmtId="0" fontId="33" fillId="0" borderId="16" xfId="34" applyFont="1" applyBorder="1" applyAlignment="1">
      <alignment horizontal="center" vertical="center" wrapText="1"/>
    </xf>
    <xf numFmtId="0" fontId="31" fillId="4" borderId="24" xfId="34" applyFont="1" applyFill="1" applyBorder="1" applyAlignment="1">
      <alignment horizontal="left" vertical="center" indent="2"/>
    </xf>
    <xf numFmtId="0" fontId="33" fillId="4" borderId="51" xfId="0" applyFont="1" applyFill="1" applyBorder="1"/>
    <xf numFmtId="0" fontId="28" fillId="0" borderId="7" xfId="34" applyFont="1" applyBorder="1" applyAlignment="1">
      <alignment horizontal="left" indent="1"/>
    </xf>
    <xf numFmtId="0" fontId="28" fillId="0" borderId="15" xfId="34" applyFont="1" applyBorder="1" applyAlignment="1">
      <alignment horizontal="center" vertical="center"/>
    </xf>
    <xf numFmtId="0" fontId="28" fillId="0" borderId="7" xfId="34" applyFont="1" applyBorder="1" applyAlignment="1">
      <alignment horizontal="left" wrapText="1" indent="1"/>
    </xf>
    <xf numFmtId="0" fontId="28" fillId="0" borderId="15" xfId="34" applyFont="1" applyBorder="1" applyAlignment="1">
      <alignment horizontal="center" vertical="top"/>
    </xf>
    <xf numFmtId="0" fontId="28" fillId="0" borderId="14" xfId="34" applyFont="1" applyBorder="1" applyAlignment="1">
      <alignment horizontal="left" vertical="center" indent="1"/>
    </xf>
    <xf numFmtId="0" fontId="31" fillId="4" borderId="28" xfId="33" applyFont="1" applyFill="1" applyBorder="1" applyAlignment="1">
      <alignment horizontal="left" vertical="center" indent="2"/>
    </xf>
    <xf numFmtId="0" fontId="28" fillId="4" borderId="39" xfId="33" applyFont="1" applyFill="1" applyBorder="1" applyAlignment="1">
      <alignment horizontal="left" vertical="center" indent="1"/>
    </xf>
    <xf numFmtId="0" fontId="30" fillId="10" borderId="21" xfId="34" applyFont="1" applyFill="1" applyBorder="1" applyAlignment="1">
      <alignment vertical="center"/>
    </xf>
    <xf numFmtId="0" fontId="28" fillId="10" borderId="55" xfId="0" applyFont="1" applyFill="1" applyBorder="1" applyAlignment="1">
      <alignment horizontal="left" vertical="center" wrapText="1"/>
    </xf>
    <xf numFmtId="0" fontId="29" fillId="0" borderId="0" xfId="34" applyFont="1" applyAlignment="1">
      <alignment vertical="center"/>
    </xf>
    <xf numFmtId="0" fontId="28" fillId="0" borderId="15" xfId="34" applyFont="1" applyBorder="1" applyAlignment="1">
      <alignment horizontal="center" vertical="top" wrapText="1"/>
    </xf>
    <xf numFmtId="0" fontId="28" fillId="0" borderId="15" xfId="34" applyFont="1" applyBorder="1" applyAlignment="1">
      <alignment horizontal="center" vertical="center" wrapText="1"/>
    </xf>
    <xf numFmtId="0" fontId="28" fillId="0" borderId="15" xfId="34" applyFont="1" applyBorder="1" applyAlignment="1">
      <alignment horizontal="center"/>
    </xf>
    <xf numFmtId="0" fontId="28" fillId="0" borderId="14" xfId="34" applyFont="1" applyBorder="1" applyAlignment="1">
      <alignment horizontal="left" indent="1"/>
    </xf>
    <xf numFmtId="0" fontId="28" fillId="0" borderId="3" xfId="34" applyFont="1" applyBorder="1" applyAlignment="1">
      <alignment horizontal="center"/>
    </xf>
    <xf numFmtId="0" fontId="28" fillId="10" borderId="55" xfId="34" applyFont="1" applyFill="1" applyBorder="1" applyAlignment="1">
      <alignment horizontal="left" vertical="center" indent="1"/>
    </xf>
    <xf numFmtId="0" fontId="30" fillId="0" borderId="2" xfId="51" applyFont="1" applyBorder="1" applyAlignment="1">
      <alignment vertical="center" wrapText="1"/>
    </xf>
    <xf numFmtId="49" fontId="30" fillId="0" borderId="2" xfId="34" applyNumberFormat="1" applyFont="1" applyBorder="1" applyAlignment="1">
      <alignment horizontal="center" vertical="center"/>
    </xf>
    <xf numFmtId="0" fontId="30" fillId="0" borderId="3" xfId="0" applyFont="1" applyBorder="1" applyAlignment="1">
      <alignment horizontal="center" vertical="center" wrapText="1"/>
    </xf>
    <xf numFmtId="49" fontId="30" fillId="0" borderId="3" xfId="2" applyNumberFormat="1" applyFont="1" applyBorder="1" applyAlignment="1">
      <alignment horizontal="center" vertical="center" wrapText="1"/>
    </xf>
    <xf numFmtId="0" fontId="87" fillId="0" borderId="0" xfId="0" applyFont="1" applyAlignment="1">
      <alignment horizontal="left" vertical="center" readingOrder="1"/>
    </xf>
    <xf numFmtId="0" fontId="87" fillId="0" borderId="0" xfId="0" applyFont="1" applyAlignment="1">
      <alignment horizontal="left" readingOrder="1"/>
    </xf>
    <xf numFmtId="0" fontId="88" fillId="0" borderId="0" xfId="0" applyFont="1" applyAlignment="1">
      <alignment horizontal="left" readingOrder="1"/>
    </xf>
    <xf numFmtId="0" fontId="87" fillId="0" borderId="0" xfId="0" applyFont="1"/>
    <xf numFmtId="0" fontId="91" fillId="0" borderId="0" xfId="0" applyFont="1"/>
    <xf numFmtId="38" fontId="32" fillId="0" borderId="101" xfId="47" applyNumberFormat="1" applyFont="1" applyBorder="1" applyAlignment="1" applyProtection="1">
      <alignment horizontal="right"/>
      <protection locked="0"/>
    </xf>
    <xf numFmtId="38" fontId="32" fillId="0" borderId="102" xfId="47" applyNumberFormat="1" applyFont="1" applyBorder="1" applyAlignment="1" applyProtection="1">
      <alignment horizontal="right"/>
      <protection locked="0"/>
    </xf>
    <xf numFmtId="38" fontId="32" fillId="3" borderId="14" xfId="39" applyNumberFormat="1" applyFont="1" applyFill="1" applyBorder="1" applyAlignment="1">
      <alignment horizontal="right"/>
    </xf>
    <xf numFmtId="38" fontId="32" fillId="3" borderId="37" xfId="39" applyNumberFormat="1" applyFont="1" applyFill="1" applyBorder="1" applyAlignment="1">
      <alignment horizontal="right"/>
    </xf>
    <xf numFmtId="38" fontId="33" fillId="3" borderId="103" xfId="0" applyNumberFormat="1" applyFont="1" applyFill="1" applyBorder="1" applyAlignment="1">
      <alignment horizontal="right" vertical="center"/>
    </xf>
    <xf numFmtId="38" fontId="33" fillId="3" borderId="32" xfId="0" applyNumberFormat="1" applyFont="1" applyFill="1" applyBorder="1" applyAlignment="1">
      <alignment horizontal="right" vertical="center"/>
    </xf>
    <xf numFmtId="38" fontId="33" fillId="3" borderId="104" xfId="0" applyNumberFormat="1" applyFont="1" applyFill="1" applyBorder="1" applyAlignment="1">
      <alignment horizontal="right" vertical="center"/>
    </xf>
    <xf numFmtId="38" fontId="33" fillId="3" borderId="30" xfId="0" applyNumberFormat="1" applyFont="1" applyFill="1" applyBorder="1" applyAlignment="1">
      <alignment horizontal="right" vertical="center"/>
    </xf>
    <xf numFmtId="38" fontId="33" fillId="3" borderId="105" xfId="0" applyNumberFormat="1" applyFont="1" applyFill="1" applyBorder="1" applyAlignment="1">
      <alignment horizontal="right" vertical="center"/>
    </xf>
    <xf numFmtId="38" fontId="33" fillId="3" borderId="55" xfId="0" applyNumberFormat="1" applyFont="1" applyFill="1" applyBorder="1" applyAlignment="1">
      <alignment horizontal="right" vertical="center"/>
    </xf>
    <xf numFmtId="38" fontId="33" fillId="3" borderId="50" xfId="0" applyNumberFormat="1" applyFont="1" applyFill="1" applyBorder="1" applyAlignment="1">
      <alignment horizontal="right" vertical="center"/>
    </xf>
    <xf numFmtId="49" fontId="30" fillId="3" borderId="106" xfId="48" applyNumberFormat="1" applyFont="1" applyFill="1" applyBorder="1" applyAlignment="1">
      <alignment horizontal="left" vertical="center" wrapText="1" indent="2"/>
    </xf>
    <xf numFmtId="0" fontId="30" fillId="3" borderId="14" xfId="38" applyFont="1" applyFill="1" applyBorder="1" applyAlignment="1">
      <alignment horizontal="center" vertical="center"/>
    </xf>
    <xf numFmtId="38" fontId="32" fillId="0" borderId="101" xfId="45" applyNumberFormat="1" applyFont="1" applyBorder="1" applyAlignment="1" applyProtection="1">
      <alignment horizontal="right"/>
      <protection locked="0"/>
    </xf>
    <xf numFmtId="0" fontId="33" fillId="4" borderId="39" xfId="0" applyFont="1" applyFill="1" applyBorder="1" applyAlignment="1">
      <alignment horizontal="left" vertical="center" wrapText="1"/>
    </xf>
    <xf numFmtId="0" fontId="30" fillId="3" borderId="12" xfId="38" applyFont="1" applyFill="1" applyBorder="1" applyAlignment="1">
      <alignment horizontal="center" vertical="center"/>
    </xf>
    <xf numFmtId="0" fontId="30" fillId="0" borderId="2" xfId="33" applyFont="1" applyBorder="1" applyAlignment="1">
      <alignment horizontal="center" vertical="center"/>
    </xf>
    <xf numFmtId="0" fontId="32" fillId="10" borderId="25" xfId="33" applyFont="1" applyFill="1" applyBorder="1" applyAlignment="1">
      <alignment vertical="center" wrapText="1"/>
    </xf>
    <xf numFmtId="0" fontId="28" fillId="0" borderId="5" xfId="34" applyFont="1" applyBorder="1" applyAlignment="1">
      <alignment horizontal="center" vertical="center" wrapText="1"/>
    </xf>
    <xf numFmtId="0" fontId="31" fillId="4" borderId="19" xfId="34" applyFont="1" applyFill="1" applyBorder="1" applyAlignment="1">
      <alignment horizontal="center" vertical="center"/>
    </xf>
    <xf numFmtId="0" fontId="30" fillId="3" borderId="33" xfId="34" applyFont="1" applyFill="1" applyBorder="1" applyAlignment="1">
      <alignment horizontal="center" vertical="center"/>
    </xf>
    <xf numFmtId="0" fontId="28" fillId="0" borderId="7" xfId="36" applyFont="1" applyBorder="1" applyAlignment="1">
      <alignment horizontal="center" vertical="center" wrapText="1"/>
    </xf>
    <xf numFmtId="0" fontId="36" fillId="4" borderId="39" xfId="36" applyFont="1" applyFill="1" applyBorder="1" applyAlignment="1">
      <alignment vertical="center"/>
    </xf>
    <xf numFmtId="0" fontId="36" fillId="4" borderId="13" xfId="36" applyFont="1" applyFill="1" applyBorder="1" applyAlignment="1">
      <alignment vertical="center"/>
    </xf>
    <xf numFmtId="49" fontId="31" fillId="0" borderId="55" xfId="36" applyNumberFormat="1" applyFont="1" applyBorder="1" applyAlignment="1">
      <alignment horizontal="left" vertical="center"/>
    </xf>
    <xf numFmtId="49" fontId="31" fillId="0" borderId="25" xfId="36" applyNumberFormat="1" applyFont="1" applyBorder="1" applyAlignment="1">
      <alignment horizontal="left" vertical="center"/>
    </xf>
    <xf numFmtId="0" fontId="31" fillId="4" borderId="39" xfId="37" applyFont="1" applyFill="1" applyBorder="1" applyAlignment="1">
      <alignment horizontal="center" vertical="center"/>
    </xf>
    <xf numFmtId="0" fontId="31" fillId="4" borderId="19" xfId="38" applyFont="1" applyFill="1" applyBorder="1" applyAlignment="1">
      <alignment horizontal="center" vertical="center"/>
    </xf>
    <xf numFmtId="0" fontId="31" fillId="4" borderId="19" xfId="39" applyFont="1" applyFill="1" applyBorder="1" applyAlignment="1">
      <alignment horizontal="center" vertical="center"/>
    </xf>
    <xf numFmtId="0" fontId="31" fillId="4" borderId="19" xfId="41" applyFont="1" applyFill="1" applyBorder="1" applyAlignment="1">
      <alignment horizontal="center" vertical="center"/>
    </xf>
    <xf numFmtId="0" fontId="33" fillId="0" borderId="55" xfId="0" applyFont="1" applyBorder="1" applyAlignment="1">
      <alignment horizontal="left" vertical="center" wrapText="1"/>
    </xf>
    <xf numFmtId="0" fontId="31" fillId="4" borderId="19" xfId="42" applyFont="1" applyFill="1" applyBorder="1" applyAlignment="1">
      <alignment horizontal="center" vertical="center"/>
    </xf>
    <xf numFmtId="0" fontId="28" fillId="0" borderId="7" xfId="43" applyFont="1" applyBorder="1" applyAlignment="1">
      <alignment horizontal="center" vertical="center" wrapText="1"/>
    </xf>
    <xf numFmtId="0" fontId="31" fillId="4" borderId="19" xfId="43" applyFont="1" applyFill="1" applyBorder="1" applyAlignment="1">
      <alignment horizontal="center" vertical="center"/>
    </xf>
    <xf numFmtId="0" fontId="28" fillId="0" borderId="7" xfId="44" applyFont="1" applyBorder="1" applyAlignment="1">
      <alignment horizontal="center" vertical="center" wrapText="1"/>
    </xf>
    <xf numFmtId="0" fontId="31" fillId="4" borderId="19" xfId="45" applyFont="1" applyFill="1" applyBorder="1" applyAlignment="1">
      <alignment horizontal="center" vertical="center"/>
    </xf>
    <xf numFmtId="0" fontId="32" fillId="10" borderId="25" xfId="0" applyFont="1" applyFill="1" applyBorder="1" applyAlignment="1">
      <alignment vertical="center"/>
    </xf>
    <xf numFmtId="0" fontId="33" fillId="0" borderId="37" xfId="0" applyFont="1" applyBorder="1" applyAlignment="1">
      <alignment horizontal="left" vertical="center" wrapText="1"/>
    </xf>
    <xf numFmtId="0" fontId="32" fillId="10" borderId="25" xfId="0" applyFont="1" applyFill="1" applyBorder="1" applyAlignment="1">
      <alignment horizontal="left" vertical="center" wrapText="1"/>
    </xf>
    <xf numFmtId="0" fontId="32" fillId="10" borderId="16" xfId="0" applyFont="1" applyFill="1" applyBorder="1" applyAlignment="1">
      <alignment horizontal="left" vertical="center" wrapText="1"/>
    </xf>
    <xf numFmtId="0" fontId="28" fillId="0" borderId="2" xfId="47" applyFont="1" applyBorder="1" applyAlignment="1">
      <alignment horizontal="center" vertical="center"/>
    </xf>
    <xf numFmtId="0" fontId="30" fillId="3" borderId="38" xfId="48" applyFont="1" applyFill="1" applyBorder="1" applyAlignment="1">
      <alignment horizontal="center" vertical="center"/>
    </xf>
    <xf numFmtId="0" fontId="31" fillId="4" borderId="19" xfId="47" applyFont="1" applyFill="1" applyBorder="1" applyAlignment="1">
      <alignment horizontal="center" vertical="center"/>
    </xf>
    <xf numFmtId="0" fontId="32" fillId="10" borderId="25" xfId="0" applyFont="1" applyFill="1" applyBorder="1" applyAlignment="1">
      <alignment horizontal="center" vertical="center"/>
    </xf>
    <xf numFmtId="0" fontId="30" fillId="3" borderId="7" xfId="48" applyFont="1" applyFill="1" applyBorder="1" applyAlignment="1">
      <alignment horizontal="center" vertical="center"/>
    </xf>
    <xf numFmtId="0" fontId="28" fillId="0" borderId="7" xfId="48" applyFont="1" applyBorder="1" applyAlignment="1">
      <alignment horizontal="center" vertical="center"/>
    </xf>
    <xf numFmtId="0" fontId="30" fillId="3" borderId="14" xfId="48" applyFont="1" applyFill="1" applyBorder="1" applyAlignment="1">
      <alignment horizontal="center" vertical="center"/>
    </xf>
    <xf numFmtId="0" fontId="28" fillId="0" borderId="38" xfId="48" applyFont="1" applyBorder="1" applyAlignment="1">
      <alignment horizontal="center" vertical="center"/>
    </xf>
    <xf numFmtId="0" fontId="31" fillId="4" borderId="38" xfId="48" applyFont="1" applyFill="1" applyBorder="1" applyAlignment="1">
      <alignment horizontal="center" vertical="center"/>
    </xf>
    <xf numFmtId="0" fontId="15" fillId="0" borderId="0" xfId="0" applyFont="1" applyAlignment="1">
      <alignment vertical="top" wrapText="1"/>
    </xf>
    <xf numFmtId="0" fontId="32" fillId="0" borderId="0" xfId="0" applyFont="1" applyAlignment="1" applyProtection="1">
      <alignment vertical="center"/>
      <protection locked="0"/>
    </xf>
    <xf numFmtId="0" fontId="41" fillId="0" borderId="115" xfId="0" applyFont="1" applyBorder="1" applyAlignment="1" applyProtection="1">
      <alignment horizontal="center" vertical="center"/>
      <protection locked="0"/>
    </xf>
    <xf numFmtId="0" fontId="41" fillId="0" borderId="114" xfId="0" applyFont="1" applyBorder="1" applyAlignment="1" applyProtection="1">
      <alignment horizontal="center" vertical="center"/>
      <protection locked="0"/>
    </xf>
    <xf numFmtId="164" fontId="77" fillId="23" borderId="114" xfId="0" applyNumberFormat="1" applyFont="1" applyFill="1" applyBorder="1" applyAlignment="1">
      <alignment horizontal="left"/>
    </xf>
    <xf numFmtId="0" fontId="41" fillId="19" borderId="114" xfId="0" applyFont="1" applyFill="1" applyBorder="1" applyAlignment="1">
      <alignment horizontal="center"/>
    </xf>
    <xf numFmtId="0" fontId="41" fillId="19" borderId="115" xfId="0" applyFont="1" applyFill="1" applyBorder="1" applyAlignment="1">
      <alignment horizontal="center"/>
    </xf>
    <xf numFmtId="0" fontId="32" fillId="0" borderId="113" xfId="58" applyFont="1" applyBorder="1" applyAlignment="1">
      <alignment horizontal="left" vertical="top" wrapText="1" indent="1"/>
    </xf>
    <xf numFmtId="0" fontId="9" fillId="0" borderId="0" xfId="60"/>
    <xf numFmtId="44" fontId="9" fillId="0" borderId="0" xfId="60" applyNumberFormat="1"/>
    <xf numFmtId="0" fontId="0" fillId="0" borderId="0" xfId="61" applyNumberFormat="1" applyFont="1"/>
    <xf numFmtId="0" fontId="77" fillId="0" borderId="0" xfId="60" applyFont="1"/>
    <xf numFmtId="1" fontId="98" fillId="0" borderId="0" xfId="60" applyNumberFormat="1" applyFont="1" applyAlignment="1">
      <alignment horizontal="center"/>
    </xf>
    <xf numFmtId="0" fontId="9" fillId="20" borderId="0" xfId="60" applyFill="1"/>
    <xf numFmtId="0" fontId="9" fillId="20" borderId="120" xfId="60" applyFill="1" applyBorder="1" applyAlignment="1">
      <alignment horizontal="center"/>
    </xf>
    <xf numFmtId="0" fontId="9" fillId="20" borderId="116" xfId="60" applyFill="1" applyBorder="1" applyAlignment="1">
      <alignment horizontal="center"/>
    </xf>
    <xf numFmtId="0" fontId="42" fillId="20" borderId="0" xfId="60" applyFont="1" applyFill="1"/>
    <xf numFmtId="0" fontId="79" fillId="20" borderId="0" xfId="60" applyFont="1" applyFill="1" applyProtection="1">
      <protection hidden="1"/>
    </xf>
    <xf numFmtId="0" fontId="9" fillId="20" borderId="81" xfId="60" applyFill="1" applyBorder="1"/>
    <xf numFmtId="0" fontId="9" fillId="20" borderId="80" xfId="60" applyFill="1" applyBorder="1"/>
    <xf numFmtId="0" fontId="9" fillId="20" borderId="79" xfId="60" applyFill="1" applyBorder="1"/>
    <xf numFmtId="0" fontId="9" fillId="20" borderId="78" xfId="60" applyFill="1" applyBorder="1"/>
    <xf numFmtId="0" fontId="9" fillId="20" borderId="77" xfId="60" applyFill="1" applyBorder="1"/>
    <xf numFmtId="0" fontId="12" fillId="20" borderId="0" xfId="60" applyFont="1" applyFill="1"/>
    <xf numFmtId="0" fontId="105" fillId="18" borderId="134" xfId="60" applyFont="1" applyFill="1" applyBorder="1" applyAlignment="1" applyProtection="1">
      <alignment horizontal="left" vertical="top" wrapText="1"/>
      <protection locked="0"/>
    </xf>
    <xf numFmtId="0" fontId="105" fillId="18" borderId="135" xfId="60" applyFont="1" applyFill="1" applyBorder="1" applyAlignment="1" applyProtection="1">
      <alignment horizontal="left" vertical="top" wrapText="1"/>
      <protection locked="0"/>
    </xf>
    <xf numFmtId="0" fontId="105" fillId="18" borderId="122" xfId="60" applyFont="1" applyFill="1" applyBorder="1" applyAlignment="1" applyProtection="1">
      <alignment horizontal="left" vertical="top" wrapText="1"/>
      <protection locked="0"/>
    </xf>
    <xf numFmtId="0" fontId="105" fillId="18" borderId="116" xfId="60" applyFont="1" applyFill="1" applyBorder="1" applyAlignment="1" applyProtection="1">
      <alignment horizontal="left" vertical="top" wrapText="1"/>
      <protection locked="0"/>
    </xf>
    <xf numFmtId="0" fontId="9" fillId="18" borderId="134" xfId="60" applyFill="1" applyBorder="1" applyAlignment="1" applyProtection="1">
      <alignment vertical="top"/>
      <protection locked="0"/>
    </xf>
    <xf numFmtId="0" fontId="9" fillId="18" borderId="135" xfId="60" applyFill="1" applyBorder="1" applyAlignment="1" applyProtection="1">
      <alignment vertical="top"/>
      <protection locked="0"/>
    </xf>
    <xf numFmtId="0" fontId="9" fillId="18" borderId="122" xfId="60" applyFill="1" applyBorder="1" applyAlignment="1" applyProtection="1">
      <alignment vertical="top"/>
      <protection locked="0"/>
    </xf>
    <xf numFmtId="0" fontId="9" fillId="18" borderId="116" xfId="60" applyFill="1" applyBorder="1" applyAlignment="1" applyProtection="1">
      <alignment vertical="top"/>
      <protection locked="0"/>
    </xf>
    <xf numFmtId="173" fontId="42" fillId="20" borderId="0" xfId="60" applyNumberFormat="1" applyFont="1" applyFill="1"/>
    <xf numFmtId="0" fontId="79" fillId="20" borderId="0" xfId="60" applyFont="1" applyFill="1"/>
    <xf numFmtId="0" fontId="102" fillId="26" borderId="123" xfId="60" applyFont="1" applyFill="1" applyBorder="1" applyAlignment="1">
      <alignment horizontal="center" vertical="center"/>
    </xf>
    <xf numFmtId="0" fontId="102" fillId="26" borderId="125" xfId="60" applyFont="1" applyFill="1" applyBorder="1" applyAlignment="1">
      <alignment horizontal="center" vertical="center"/>
    </xf>
    <xf numFmtId="0" fontId="9" fillId="18" borderId="139" xfId="60" applyFill="1" applyBorder="1" applyAlignment="1">
      <alignment horizontal="center" vertical="top"/>
    </xf>
    <xf numFmtId="0" fontId="9" fillId="18" borderId="78" xfId="60" applyFill="1" applyBorder="1"/>
    <xf numFmtId="0" fontId="77" fillId="18" borderId="78" xfId="60" applyFont="1" applyFill="1" applyBorder="1" applyAlignment="1">
      <alignment horizontal="left" vertical="top"/>
    </xf>
    <xf numFmtId="173" fontId="100" fillId="18" borderId="78" xfId="60" applyNumberFormat="1" applyFont="1" applyFill="1" applyBorder="1" applyAlignment="1">
      <alignment horizontal="center" vertical="top"/>
    </xf>
    <xf numFmtId="173" fontId="100" fillId="18" borderId="78" xfId="60" applyNumberFormat="1" applyFont="1" applyFill="1" applyBorder="1" applyAlignment="1" applyProtection="1">
      <alignment horizontal="center" vertical="top"/>
      <protection hidden="1"/>
    </xf>
    <xf numFmtId="0" fontId="9" fillId="18" borderId="78" xfId="60" applyFill="1" applyBorder="1" applyAlignment="1">
      <alignment horizontal="left" vertical="top"/>
    </xf>
    <xf numFmtId="0" fontId="100" fillId="27" borderId="116" xfId="60" applyFont="1" applyFill="1" applyBorder="1" applyAlignment="1" applyProtection="1">
      <alignment horizontal="center" vertical="top"/>
      <protection hidden="1"/>
    </xf>
    <xf numFmtId="9" fontId="100" fillId="18" borderId="78" xfId="62" applyFont="1" applyFill="1" applyBorder="1" applyAlignment="1">
      <alignment horizontal="center" vertical="top"/>
    </xf>
    <xf numFmtId="9" fontId="100" fillId="18" borderId="78" xfId="62" applyFont="1" applyFill="1" applyBorder="1" applyAlignment="1" applyProtection="1">
      <alignment horizontal="center" vertical="top"/>
      <protection hidden="1"/>
    </xf>
    <xf numFmtId="0" fontId="105" fillId="27" borderId="115" xfId="60" applyFont="1" applyFill="1" applyBorder="1" applyAlignment="1">
      <alignment vertical="top" wrapText="1"/>
    </xf>
    <xf numFmtId="0" fontId="42" fillId="20" borderId="0" xfId="60" applyFont="1" applyFill="1" applyProtection="1">
      <protection hidden="1"/>
    </xf>
    <xf numFmtId="0" fontId="105" fillId="20" borderId="114" xfId="60" applyFont="1" applyFill="1" applyBorder="1" applyAlignment="1">
      <alignment vertical="top" wrapText="1"/>
    </xf>
    <xf numFmtId="0" fontId="97" fillId="18" borderId="0" xfId="60" applyFont="1" applyFill="1" applyAlignment="1" applyProtection="1">
      <alignment horizontal="center" vertical="center"/>
      <protection hidden="1"/>
    </xf>
    <xf numFmtId="0" fontId="77" fillId="20" borderId="151" xfId="60" applyFont="1" applyFill="1" applyBorder="1"/>
    <xf numFmtId="14" fontId="9" fillId="0" borderId="0" xfId="60" applyNumberFormat="1"/>
    <xf numFmtId="9" fontId="9" fillId="0" borderId="0" xfId="60" applyNumberFormat="1"/>
    <xf numFmtId="0" fontId="79" fillId="25" borderId="0" xfId="60" applyFont="1" applyFill="1"/>
    <xf numFmtId="0" fontId="9" fillId="28" borderId="96" xfId="60" applyFill="1" applyBorder="1"/>
    <xf numFmtId="0" fontId="9" fillId="28" borderId="77" xfId="60" applyFill="1" applyBorder="1"/>
    <xf numFmtId="0" fontId="9" fillId="28" borderId="125" xfId="60" applyFill="1" applyBorder="1"/>
    <xf numFmtId="0" fontId="108" fillId="28" borderId="77" xfId="60" applyFont="1" applyFill="1" applyBorder="1"/>
    <xf numFmtId="0" fontId="77" fillId="29" borderId="116" xfId="60" applyFont="1" applyFill="1" applyBorder="1" applyAlignment="1">
      <alignment horizontal="left" vertical="top"/>
    </xf>
    <xf numFmtId="0" fontId="9" fillId="29" borderId="136" xfId="60" applyFill="1" applyBorder="1" applyAlignment="1">
      <alignment horizontal="left" vertical="top" wrapText="1"/>
    </xf>
    <xf numFmtId="0" fontId="9" fillId="29" borderId="136" xfId="60" applyFill="1" applyBorder="1" applyAlignment="1">
      <alignment horizontal="left" vertical="top"/>
    </xf>
    <xf numFmtId="0" fontId="77" fillId="29" borderId="117" xfId="60" applyFont="1" applyFill="1" applyBorder="1" applyAlignment="1">
      <alignment horizontal="center" vertical="center" wrapText="1"/>
    </xf>
    <xf numFmtId="0" fontId="98" fillId="29" borderId="117" xfId="60" applyFont="1" applyFill="1" applyBorder="1" applyAlignment="1">
      <alignment horizontal="center" vertical="center" wrapText="1"/>
    </xf>
    <xf numFmtId="0" fontId="9" fillId="29" borderId="124" xfId="60" applyFill="1" applyBorder="1" applyAlignment="1">
      <alignment vertical="top" wrapText="1"/>
    </xf>
    <xf numFmtId="0" fontId="9" fillId="29" borderId="116" xfId="60" applyFill="1" applyBorder="1" applyAlignment="1">
      <alignment horizontal="left" vertical="top" wrapText="1"/>
    </xf>
    <xf numFmtId="0" fontId="9" fillId="29" borderId="116" xfId="60" applyFill="1" applyBorder="1" applyAlignment="1">
      <alignment vertical="top"/>
    </xf>
    <xf numFmtId="0" fontId="9" fillId="29" borderId="116" xfId="60" applyFill="1" applyBorder="1" applyAlignment="1">
      <alignment vertical="top" wrapText="1"/>
    </xf>
    <xf numFmtId="0" fontId="77" fillId="29" borderId="116" xfId="60" applyFont="1" applyFill="1" applyBorder="1" applyAlignment="1">
      <alignment horizontal="center"/>
    </xf>
    <xf numFmtId="0" fontId="77" fillId="29" borderId="117" xfId="60" applyFont="1" applyFill="1" applyBorder="1" applyAlignment="1">
      <alignment horizontal="center"/>
    </xf>
    <xf numFmtId="0" fontId="9" fillId="31" borderId="136" xfId="60" applyFill="1" applyBorder="1" applyAlignment="1" applyProtection="1">
      <alignment horizontal="center" vertical="center"/>
      <protection locked="0"/>
    </xf>
    <xf numFmtId="0" fontId="9" fillId="31" borderId="122" xfId="60" applyFill="1" applyBorder="1" applyAlignment="1" applyProtection="1">
      <alignment horizontal="center" vertical="center"/>
      <protection locked="0"/>
    </xf>
    <xf numFmtId="0" fontId="9" fillId="31" borderId="116" xfId="60" applyFill="1" applyBorder="1" applyAlignment="1" applyProtection="1">
      <alignment horizontal="center" vertical="center"/>
      <protection locked="0"/>
    </xf>
    <xf numFmtId="0" fontId="9" fillId="31" borderId="116" xfId="60" applyFill="1" applyBorder="1" applyAlignment="1" applyProtection="1">
      <alignment horizontal="center" vertical="center" wrapText="1"/>
      <protection locked="0"/>
    </xf>
    <xf numFmtId="0" fontId="105" fillId="31" borderId="114" xfId="60" applyFont="1" applyFill="1" applyBorder="1" applyAlignment="1">
      <alignment wrapText="1"/>
    </xf>
    <xf numFmtId="0" fontId="9" fillId="28" borderId="123" xfId="60" applyFill="1" applyBorder="1"/>
    <xf numFmtId="173" fontId="108" fillId="28" borderId="139" xfId="60" applyNumberFormat="1" applyFont="1" applyFill="1" applyBorder="1" applyAlignment="1" applyProtection="1">
      <alignment horizontal="center"/>
      <protection hidden="1"/>
    </xf>
    <xf numFmtId="0" fontId="9" fillId="28" borderId="79" xfId="60" applyFill="1" applyBorder="1"/>
    <xf numFmtId="0" fontId="9" fillId="28" borderId="80" xfId="60" applyFill="1" applyBorder="1"/>
    <xf numFmtId="0" fontId="9" fillId="28" borderId="108" xfId="60" applyFill="1" applyBorder="1"/>
    <xf numFmtId="0" fontId="40" fillId="34" borderId="147" xfId="60" applyFont="1" applyFill="1" applyBorder="1" applyAlignment="1">
      <alignment horizontal="right"/>
    </xf>
    <xf numFmtId="0" fontId="40" fillId="36" borderId="147" xfId="60" applyFont="1" applyFill="1" applyBorder="1" applyAlignment="1">
      <alignment horizontal="right"/>
    </xf>
    <xf numFmtId="0" fontId="9" fillId="36" borderId="133" xfId="60" applyFill="1" applyBorder="1"/>
    <xf numFmtId="0" fontId="9" fillId="36" borderId="124" xfId="60" applyFill="1" applyBorder="1"/>
    <xf numFmtId="0" fontId="9" fillId="34" borderId="124" xfId="60" applyFill="1" applyBorder="1"/>
    <xf numFmtId="0" fontId="9" fillId="34" borderId="137" xfId="60" applyFill="1" applyBorder="1"/>
    <xf numFmtId="0" fontId="40" fillId="38" borderId="147" xfId="60" applyFont="1" applyFill="1" applyBorder="1" applyAlignment="1">
      <alignment horizontal="right"/>
    </xf>
    <xf numFmtId="0" fontId="40" fillId="20" borderId="147" xfId="60" applyFont="1" applyFill="1" applyBorder="1" applyAlignment="1">
      <alignment horizontal="right"/>
    </xf>
    <xf numFmtId="0" fontId="77" fillId="27" borderId="136" xfId="60" applyFont="1" applyFill="1" applyBorder="1" applyAlignment="1">
      <alignment horizontal="right" vertical="top" wrapText="1"/>
    </xf>
    <xf numFmtId="4" fontId="100" fillId="27" borderId="116" xfId="60" applyNumberFormat="1" applyFont="1" applyFill="1" applyBorder="1" applyAlignment="1" applyProtection="1">
      <alignment horizontal="center" vertical="top"/>
      <protection hidden="1"/>
    </xf>
    <xf numFmtId="0" fontId="8" fillId="0" borderId="0" xfId="60" applyFont="1"/>
    <xf numFmtId="0" fontId="8" fillId="0" borderId="0" xfId="60" applyFont="1" applyAlignment="1">
      <alignment horizontal="left"/>
    </xf>
    <xf numFmtId="0" fontId="115" fillId="0" borderId="0" xfId="0" applyFont="1" applyAlignment="1">
      <alignment vertical="center"/>
    </xf>
    <xf numFmtId="38" fontId="32" fillId="0" borderId="101" xfId="24" applyNumberFormat="1" applyFont="1" applyBorder="1" applyAlignment="1" applyProtection="1">
      <alignment horizontal="right"/>
      <protection locked="0"/>
    </xf>
    <xf numFmtId="0" fontId="28" fillId="0" borderId="32" xfId="0" applyFont="1" applyBorder="1" applyAlignment="1">
      <alignment horizontal="left" vertical="center" indent="1"/>
    </xf>
    <xf numFmtId="0" fontId="28" fillId="0" borderId="100" xfId="0" applyFont="1" applyBorder="1" applyAlignment="1">
      <alignment horizontal="center" vertical="center"/>
    </xf>
    <xf numFmtId="0" fontId="28" fillId="0" borderId="32" xfId="0" applyFont="1" applyBorder="1" applyAlignment="1">
      <alignment horizontal="left" vertical="center" wrapText="1" indent="1"/>
    </xf>
    <xf numFmtId="0" fontId="116" fillId="0" borderId="0" xfId="0" applyFont="1" applyAlignment="1">
      <alignment vertical="center"/>
    </xf>
    <xf numFmtId="0" fontId="12" fillId="0" borderId="0" xfId="0" applyFont="1" applyProtection="1">
      <protection locked="0"/>
    </xf>
    <xf numFmtId="38" fontId="32" fillId="3" borderId="3" xfId="36" applyNumberFormat="1" applyFont="1" applyFill="1" applyBorder="1" applyAlignment="1" applyProtection="1">
      <alignment horizontal="right"/>
      <protection locked="0"/>
    </xf>
    <xf numFmtId="0" fontId="78" fillId="0" borderId="0" xfId="0" applyFont="1"/>
    <xf numFmtId="0" fontId="83" fillId="0" borderId="116" xfId="0" applyFont="1" applyBorder="1" applyAlignment="1">
      <alignment horizontal="right"/>
    </xf>
    <xf numFmtId="0" fontId="78" fillId="0" borderId="116" xfId="0" applyFont="1" applyBorder="1"/>
    <xf numFmtId="0" fontId="78" fillId="9" borderId="116" xfId="0" applyFont="1" applyFill="1" applyBorder="1" applyAlignment="1">
      <alignment horizontal="center" wrapText="1"/>
    </xf>
    <xf numFmtId="0" fontId="78" fillId="9" borderId="116" xfId="0" applyFont="1" applyFill="1" applyBorder="1" applyAlignment="1">
      <alignment horizontal="center"/>
    </xf>
    <xf numFmtId="0" fontId="78" fillId="24" borderId="116" xfId="0" applyFont="1" applyFill="1" applyBorder="1" applyAlignment="1">
      <alignment horizontal="center"/>
    </xf>
    <xf numFmtId="0" fontId="0" fillId="18" borderId="0" xfId="0" applyFill="1"/>
    <xf numFmtId="0" fontId="0" fillId="9" borderId="116" xfId="0" applyFill="1" applyBorder="1"/>
    <xf numFmtId="49" fontId="78" fillId="9" borderId="116" xfId="0" applyNumberFormat="1" applyFont="1" applyFill="1" applyBorder="1" applyAlignment="1">
      <alignment horizontal="center"/>
    </xf>
    <xf numFmtId="0" fontId="0" fillId="0" borderId="116" xfId="0" applyBorder="1" applyProtection="1">
      <protection locked="0"/>
    </xf>
    <xf numFmtId="0" fontId="9" fillId="18" borderId="78" xfId="60" applyFill="1" applyBorder="1" applyAlignment="1">
      <alignment horizontal="center" vertical="top"/>
    </xf>
    <xf numFmtId="0" fontId="9" fillId="28" borderId="78" xfId="60" applyFill="1" applyBorder="1" applyAlignment="1">
      <alignment horizontal="center"/>
    </xf>
    <xf numFmtId="0" fontId="97" fillId="28" borderId="96" xfId="60" applyFont="1" applyFill="1" applyBorder="1" applyAlignment="1">
      <alignment horizontal="center" vertical="center"/>
    </xf>
    <xf numFmtId="0" fontId="9" fillId="28" borderId="138" xfId="60" applyFill="1" applyBorder="1" applyAlignment="1">
      <alignment horizontal="center"/>
    </xf>
    <xf numFmtId="0" fontId="9" fillId="20" borderId="78" xfId="60" applyFill="1" applyBorder="1" applyAlignment="1">
      <alignment horizontal="left" vertical="top" wrapText="1"/>
    </xf>
    <xf numFmtId="0" fontId="97" fillId="28" borderId="116" xfId="60" applyFont="1" applyFill="1" applyBorder="1" applyAlignment="1">
      <alignment horizontal="center" vertical="center"/>
    </xf>
    <xf numFmtId="0" fontId="7" fillId="20" borderId="0" xfId="60" applyFont="1" applyFill="1"/>
    <xf numFmtId="0" fontId="97" fillId="28" borderId="125" xfId="60" applyFont="1" applyFill="1" applyBorder="1" applyAlignment="1">
      <alignment horizontal="center" vertical="center"/>
    </xf>
    <xf numFmtId="0" fontId="9" fillId="31" borderId="116" xfId="60" applyFill="1" applyBorder="1" applyAlignment="1" applyProtection="1">
      <alignment vertical="center"/>
      <protection locked="0"/>
    </xf>
    <xf numFmtId="0" fontId="42" fillId="18" borderId="0" xfId="60" applyFont="1" applyFill="1" applyAlignment="1">
      <alignment vertical="center" wrapText="1"/>
    </xf>
    <xf numFmtId="0" fontId="42" fillId="18" borderId="78" xfId="60" applyFont="1" applyFill="1" applyBorder="1" applyAlignment="1">
      <alignment vertical="center" wrapText="1"/>
    </xf>
    <xf numFmtId="0" fontId="9" fillId="31" borderId="128" xfId="60" applyFill="1" applyBorder="1" applyAlignment="1" applyProtection="1">
      <alignment vertical="center"/>
      <protection locked="0"/>
    </xf>
    <xf numFmtId="0" fontId="42" fillId="20" borderId="0" xfId="0" applyFont="1" applyFill="1"/>
    <xf numFmtId="0" fontId="117" fillId="20" borderId="0" xfId="60" applyFont="1" applyFill="1" applyProtection="1">
      <protection hidden="1"/>
    </xf>
    <xf numFmtId="0" fontId="7" fillId="34" borderId="124" xfId="60" applyFont="1" applyFill="1" applyBorder="1"/>
    <xf numFmtId="0" fontId="7" fillId="36" borderId="124" xfId="60" applyFont="1" applyFill="1" applyBorder="1"/>
    <xf numFmtId="0" fontId="42" fillId="39" borderId="116" xfId="0" applyFont="1" applyFill="1" applyBorder="1"/>
    <xf numFmtId="0" fontId="9" fillId="18" borderId="0" xfId="60" applyFill="1" applyAlignment="1">
      <alignment horizontal="left" vertical="top"/>
    </xf>
    <xf numFmtId="0" fontId="9" fillId="18" borderId="0" xfId="60" applyFill="1" applyAlignment="1">
      <alignment horizontal="center" vertical="top"/>
    </xf>
    <xf numFmtId="0" fontId="9" fillId="28" borderId="0" xfId="60" applyFill="1"/>
    <xf numFmtId="0" fontId="9" fillId="28" borderId="0" xfId="60" applyFill="1" applyAlignment="1">
      <alignment horizontal="center"/>
    </xf>
    <xf numFmtId="0" fontId="9" fillId="20" borderId="0" xfId="60" applyFill="1" applyAlignment="1">
      <alignment vertical="top" wrapText="1"/>
    </xf>
    <xf numFmtId="0" fontId="9" fillId="20" borderId="0" xfId="60" applyFill="1" applyAlignment="1">
      <alignment horizontal="left" vertical="top" wrapText="1"/>
    </xf>
    <xf numFmtId="0" fontId="98" fillId="20" borderId="0" xfId="60" applyFont="1" applyFill="1" applyAlignment="1" applyProtection="1">
      <alignment horizontal="right" vertical="center"/>
      <protection hidden="1"/>
    </xf>
    <xf numFmtId="0" fontId="9" fillId="20" borderId="0" xfId="60" applyFill="1" applyAlignment="1">
      <alignment horizontal="right" vertical="top" wrapText="1"/>
    </xf>
    <xf numFmtId="0" fontId="7" fillId="0" borderId="0" xfId="60" applyFont="1" applyAlignment="1">
      <alignment horizontal="left"/>
    </xf>
    <xf numFmtId="0" fontId="7" fillId="0" borderId="0" xfId="60" applyFont="1"/>
    <xf numFmtId="0" fontId="6" fillId="0" borderId="0" xfId="60" applyFont="1" applyAlignment="1">
      <alignment horizontal="left"/>
    </xf>
    <xf numFmtId="165" fontId="41" fillId="6" borderId="12" xfId="0" applyNumberFormat="1" applyFont="1" applyFill="1" applyBorder="1" applyAlignment="1">
      <alignment horizontal="right" vertical="center"/>
    </xf>
    <xf numFmtId="165" fontId="32" fillId="0" borderId="128" xfId="0" applyNumberFormat="1" applyFont="1" applyBorder="1" applyAlignment="1">
      <alignment horizontal="left" vertical="center"/>
    </xf>
    <xf numFmtId="0" fontId="65" fillId="0" borderId="124" xfId="0" applyFont="1" applyBorder="1" applyAlignment="1">
      <alignment horizontal="center" vertical="center"/>
    </xf>
    <xf numFmtId="0" fontId="32" fillId="0" borderId="124" xfId="0" applyFont="1" applyBorder="1" applyAlignment="1">
      <alignment horizontal="left" vertical="center" wrapText="1" indent="1"/>
    </xf>
    <xf numFmtId="0" fontId="33" fillId="0" borderId="0" xfId="52" applyFont="1" applyAlignment="1">
      <alignment horizontal="left" vertical="top" wrapText="1" indent="2"/>
    </xf>
    <xf numFmtId="0" fontId="57" fillId="0" borderId="0" xfId="52" applyFont="1" applyAlignment="1">
      <alignment horizontal="center"/>
    </xf>
    <xf numFmtId="167" fontId="33" fillId="0" borderId="0" xfId="52" applyNumberFormat="1" applyFont="1" applyAlignment="1">
      <alignment horizontal="center"/>
    </xf>
    <xf numFmtId="0" fontId="57" fillId="0" borderId="0" xfId="52" applyFont="1" applyAlignment="1">
      <alignment horizontal="center" vertical="center" wrapText="1"/>
    </xf>
    <xf numFmtId="0" fontId="73" fillId="0" borderId="77" xfId="52" applyFont="1" applyBorder="1" applyAlignment="1">
      <alignment vertical="center"/>
    </xf>
    <xf numFmtId="0" fontId="73" fillId="0" borderId="0" xfId="52" applyFont="1" applyAlignment="1">
      <alignment vertical="center"/>
    </xf>
    <xf numFmtId="0" fontId="33" fillId="22" borderId="0" xfId="52" applyFont="1" applyFill="1" applyAlignment="1">
      <alignment horizontal="left" vertical="center"/>
    </xf>
    <xf numFmtId="0" fontId="33" fillId="22" borderId="0" xfId="52" applyFont="1" applyFill="1" applyAlignment="1">
      <alignment vertical="center"/>
    </xf>
    <xf numFmtId="0" fontId="41" fillId="0" borderId="0" xfId="52" applyFont="1" applyAlignment="1">
      <alignment wrapText="1"/>
    </xf>
    <xf numFmtId="0" fontId="40" fillId="0" borderId="0" xfId="52" applyFont="1" applyAlignment="1">
      <alignment horizontal="left" vertical="center"/>
    </xf>
    <xf numFmtId="0" fontId="57" fillId="0" borderId="0" xfId="52" applyFont="1" applyAlignment="1">
      <alignment vertical="center"/>
    </xf>
    <xf numFmtId="0" fontId="92" fillId="0" borderId="0" xfId="0" applyFont="1"/>
    <xf numFmtId="0" fontId="71" fillId="0" borderId="76" xfId="52" applyFont="1" applyBorder="1" applyAlignment="1">
      <alignment horizontal="left" vertical="center"/>
    </xf>
    <xf numFmtId="0" fontId="71" fillId="0" borderId="78" xfId="52" applyFont="1" applyBorder="1" applyAlignment="1">
      <alignment vertical="center"/>
    </xf>
    <xf numFmtId="0" fontId="73" fillId="0" borderId="78" xfId="52" applyFont="1" applyBorder="1" applyAlignment="1">
      <alignment vertical="center"/>
    </xf>
    <xf numFmtId="0" fontId="41" fillId="22" borderId="77" xfId="52" applyFont="1" applyFill="1" applyBorder="1" applyAlignment="1">
      <alignment horizontal="left"/>
    </xf>
    <xf numFmtId="0" fontId="33" fillId="22" borderId="77" xfId="52" applyFont="1" applyFill="1" applyBorder="1" applyAlignment="1">
      <alignment vertical="center"/>
    </xf>
    <xf numFmtId="165" fontId="41" fillId="0" borderId="79" xfId="52" applyNumberFormat="1" applyFont="1" applyBorder="1" applyAlignment="1">
      <alignment horizontal="right" vertical="center"/>
    </xf>
    <xf numFmtId="0" fontId="41" fillId="0" borderId="80" xfId="52" applyFont="1" applyBorder="1" applyAlignment="1">
      <alignment vertical="top" wrapText="1"/>
    </xf>
    <xf numFmtId="0" fontId="33" fillId="14" borderId="80" xfId="52" applyFont="1" applyFill="1" applyBorder="1" applyAlignment="1">
      <alignment vertical="center" shrinkToFit="1"/>
    </xf>
    <xf numFmtId="0" fontId="96" fillId="0" borderId="0" xfId="0" applyFont="1"/>
    <xf numFmtId="174" fontId="94" fillId="9" borderId="116" xfId="59" applyNumberFormat="1" applyFont="1" applyFill="1" applyBorder="1" applyAlignment="1" applyProtection="1">
      <alignment vertical="center"/>
    </xf>
    <xf numFmtId="0" fontId="33" fillId="0" borderId="116" xfId="52" applyFont="1" applyBorder="1" applyAlignment="1">
      <alignment horizontal="left" vertical="center"/>
    </xf>
    <xf numFmtId="0" fontId="33" fillId="0" borderId="116" xfId="52" applyFont="1" applyBorder="1" applyAlignment="1">
      <alignment horizontal="center" vertical="center"/>
    </xf>
    <xf numFmtId="38" fontId="33" fillId="0" borderId="116" xfId="52" applyNumberFormat="1" applyFont="1" applyBorder="1" applyAlignment="1" applyProtection="1">
      <alignment vertical="center" shrinkToFit="1"/>
      <protection locked="0"/>
    </xf>
    <xf numFmtId="0" fontId="33" fillId="14" borderId="116" xfId="52" applyFont="1" applyFill="1" applyBorder="1" applyAlignment="1">
      <alignment vertical="center" shrinkToFit="1"/>
    </xf>
    <xf numFmtId="38" fontId="33" fillId="9" borderId="116" xfId="52" applyNumberFormat="1" applyFont="1" applyFill="1" applyBorder="1" applyAlignment="1">
      <alignment vertical="center" shrinkToFit="1"/>
    </xf>
    <xf numFmtId="0" fontId="33" fillId="0" borderId="116" xfId="52" applyFont="1" applyBorder="1" applyAlignment="1">
      <alignment horizontal="center" vertical="top"/>
    </xf>
    <xf numFmtId="0" fontId="41" fillId="0" borderId="116" xfId="52" applyFont="1" applyBorder="1" applyAlignment="1">
      <alignment horizontal="centerContinuous" vertical="center"/>
    </xf>
    <xf numFmtId="0" fontId="33" fillId="0" borderId="116" xfId="52" applyFont="1" applyBorder="1" applyAlignment="1">
      <alignment horizontal="centerContinuous" vertical="center"/>
    </xf>
    <xf numFmtId="0" fontId="41" fillId="0" borderId="116" xfId="52" applyFont="1" applyBorder="1" applyAlignment="1">
      <alignment horizontal="center" vertical="center"/>
    </xf>
    <xf numFmtId="0" fontId="41" fillId="0" borderId="116" xfId="55" quotePrefix="1" applyFont="1" applyBorder="1" applyAlignment="1">
      <alignment horizontal="center" vertical="center"/>
    </xf>
    <xf numFmtId="0" fontId="41" fillId="0" borderId="116" xfId="52" applyFont="1" applyBorder="1" applyAlignment="1">
      <alignment horizontal="center" vertical="center" wrapText="1"/>
    </xf>
    <xf numFmtId="0" fontId="41" fillId="0" borderId="116" xfId="55" applyFont="1" applyBorder="1" applyAlignment="1">
      <alignment horizontal="center" vertical="center" wrapText="1"/>
    </xf>
    <xf numFmtId="38" fontId="33" fillId="9" borderId="141" xfId="52" applyNumberFormat="1" applyFont="1" applyFill="1" applyBorder="1" applyAlignment="1">
      <alignment vertical="center" shrinkToFit="1"/>
    </xf>
    <xf numFmtId="0" fontId="33" fillId="14" borderId="135" xfId="52" applyFont="1" applyFill="1" applyBorder="1" applyAlignment="1">
      <alignment vertical="center" shrinkToFit="1"/>
    </xf>
    <xf numFmtId="0" fontId="33" fillId="0" borderId="122" xfId="52" applyFont="1" applyBorder="1" applyAlignment="1">
      <alignment horizontal="centerContinuous" vertical="center"/>
    </xf>
    <xf numFmtId="0" fontId="41" fillId="0" borderId="122" xfId="52" applyFont="1" applyBorder="1" applyAlignment="1">
      <alignment horizontal="center" vertical="center"/>
    </xf>
    <xf numFmtId="165" fontId="41" fillId="0" borderId="123" xfId="52" applyNumberFormat="1" applyFont="1" applyBorder="1" applyAlignment="1">
      <alignment horizontal="right" vertical="center"/>
    </xf>
    <xf numFmtId="38" fontId="33" fillId="9" borderId="122" xfId="52" applyNumberFormat="1" applyFont="1" applyFill="1" applyBorder="1" applyAlignment="1">
      <alignment vertical="center" shrinkToFit="1"/>
    </xf>
    <xf numFmtId="165" fontId="41" fillId="0" borderId="123" xfId="52" applyNumberFormat="1" applyFont="1" applyBorder="1" applyAlignment="1">
      <alignment vertical="top"/>
    </xf>
    <xf numFmtId="38" fontId="33" fillId="9" borderId="152" xfId="52" applyNumberFormat="1" applyFont="1" applyFill="1" applyBorder="1" applyAlignment="1">
      <alignment vertical="center" shrinkToFit="1"/>
    </xf>
    <xf numFmtId="165" fontId="41" fillId="0" borderId="138" xfId="52" applyNumberFormat="1" applyFont="1" applyBorder="1" applyAlignment="1">
      <alignment horizontal="right"/>
    </xf>
    <xf numFmtId="165" fontId="41" fillId="0" borderId="138" xfId="52" applyNumberFormat="1" applyFont="1" applyBorder="1" applyAlignment="1">
      <alignment horizontal="right" vertical="center"/>
    </xf>
    <xf numFmtId="38" fontId="33" fillId="9" borderId="137" xfId="52" applyNumberFormat="1" applyFont="1" applyFill="1" applyBorder="1" applyAlignment="1">
      <alignment vertical="center" shrinkToFit="1"/>
    </xf>
    <xf numFmtId="0" fontId="41" fillId="0" borderId="128" xfId="52" applyFont="1" applyBorder="1" applyAlignment="1">
      <alignment horizontal="left" vertical="center"/>
    </xf>
    <xf numFmtId="0" fontId="33" fillId="0" borderId="96" xfId="52" applyFont="1" applyBorder="1" applyAlignment="1">
      <alignment vertical="center"/>
    </xf>
    <xf numFmtId="0" fontId="33" fillId="0" borderId="124" xfId="52" applyFont="1" applyBorder="1" applyAlignment="1">
      <alignment horizontal="center" vertical="center"/>
    </xf>
    <xf numFmtId="0" fontId="95" fillId="0" borderId="0" xfId="0" applyFont="1"/>
    <xf numFmtId="0" fontId="33" fillId="0" borderId="52" xfId="0" applyFont="1" applyBorder="1" applyProtection="1">
      <protection locked="0"/>
    </xf>
    <xf numFmtId="0" fontId="33" fillId="0" borderId="123" xfId="0" applyFont="1" applyBorder="1" applyAlignment="1" applyProtection="1">
      <alignment vertical="center"/>
      <protection hidden="1"/>
    </xf>
    <xf numFmtId="0" fontId="33" fillId="0" borderId="116" xfId="0" applyFont="1" applyBorder="1" applyAlignment="1" applyProtection="1">
      <alignment vertical="center"/>
      <protection hidden="1"/>
    </xf>
    <xf numFmtId="0" fontId="33" fillId="0" borderId="122" xfId="0" applyFont="1" applyBorder="1" applyAlignment="1" applyProtection="1">
      <alignment vertical="center"/>
      <protection hidden="1"/>
    </xf>
    <xf numFmtId="0" fontId="33" fillId="0" borderId="121" xfId="0" applyFont="1" applyBorder="1" applyAlignment="1" applyProtection="1">
      <alignment vertical="center"/>
      <protection hidden="1"/>
    </xf>
    <xf numFmtId="0" fontId="33" fillId="0" borderId="120" xfId="0" applyFont="1" applyBorder="1" applyAlignment="1" applyProtection="1">
      <alignment vertical="center"/>
      <protection hidden="1"/>
    </xf>
    <xf numFmtId="0" fontId="33" fillId="0" borderId="119" xfId="0" applyFont="1" applyBorder="1" applyAlignment="1" applyProtection="1">
      <alignment vertical="center"/>
      <protection hidden="1"/>
    </xf>
    <xf numFmtId="38" fontId="32" fillId="3" borderId="8" xfId="11" applyNumberFormat="1" applyFont="1" applyFill="1" applyBorder="1" applyAlignment="1" applyProtection="1">
      <alignment horizontal="right"/>
      <protection locked="0"/>
    </xf>
    <xf numFmtId="38" fontId="32" fillId="3" borderId="8" xfId="17" applyNumberFormat="1" applyFont="1" applyFill="1" applyBorder="1" applyAlignment="1" applyProtection="1">
      <alignment horizontal="right"/>
      <protection locked="0"/>
    </xf>
    <xf numFmtId="0" fontId="5" fillId="0" borderId="0" xfId="63"/>
    <xf numFmtId="173" fontId="5" fillId="0" borderId="0" xfId="63" applyNumberFormat="1"/>
    <xf numFmtId="44" fontId="0" fillId="0" borderId="0" xfId="64" applyFont="1"/>
    <xf numFmtId="43" fontId="5" fillId="0" borderId="0" xfId="63" applyNumberFormat="1"/>
    <xf numFmtId="175" fontId="5" fillId="0" borderId="0" xfId="63" applyNumberFormat="1"/>
    <xf numFmtId="0" fontId="77" fillId="0" borderId="0" xfId="63" applyFont="1"/>
    <xf numFmtId="173" fontId="77" fillId="0" borderId="0" xfId="63" applyNumberFormat="1" applyFont="1"/>
    <xf numFmtId="2" fontId="0" fillId="0" borderId="0" xfId="65" applyNumberFormat="1" applyFont="1"/>
    <xf numFmtId="173" fontId="0" fillId="0" borderId="0" xfId="65" applyNumberFormat="1" applyFont="1"/>
    <xf numFmtId="0" fontId="0" fillId="0" borderId="0" xfId="65" applyNumberFormat="1" applyFont="1"/>
    <xf numFmtId="9" fontId="0" fillId="0" borderId="0" xfId="65" applyFont="1"/>
    <xf numFmtId="0" fontId="5" fillId="0" borderId="116" xfId="63" applyBorder="1" applyAlignment="1">
      <alignment horizontal="left"/>
    </xf>
    <xf numFmtId="0" fontId="5" fillId="0" borderId="116" xfId="63" applyBorder="1"/>
    <xf numFmtId="0" fontId="5" fillId="0" borderId="116" xfId="63" quotePrefix="1" applyBorder="1" applyAlignment="1">
      <alignment horizontal="left"/>
    </xf>
    <xf numFmtId="0" fontId="5" fillId="0" borderId="116" xfId="63" quotePrefix="1" applyBorder="1"/>
    <xf numFmtId="0" fontId="5" fillId="0" borderId="117" xfId="63" applyBorder="1" applyAlignment="1">
      <alignment horizontal="left"/>
    </xf>
    <xf numFmtId="0" fontId="77" fillId="0" borderId="0" xfId="63" applyFont="1" applyAlignment="1">
      <alignment horizontal="center" vertical="center" wrapText="1"/>
    </xf>
    <xf numFmtId="0" fontId="77" fillId="0" borderId="118" xfId="63" applyFont="1" applyBorder="1" applyAlignment="1">
      <alignment horizontal="center" vertical="center" wrapText="1"/>
    </xf>
    <xf numFmtId="0" fontId="77" fillId="0" borderId="0" xfId="63" applyFont="1" applyAlignment="1">
      <alignment wrapText="1"/>
    </xf>
    <xf numFmtId="44" fontId="0" fillId="0" borderId="0" xfId="61" applyFont="1"/>
    <xf numFmtId="173" fontId="9" fillId="0" borderId="0" xfId="60" applyNumberFormat="1"/>
    <xf numFmtId="0" fontId="5" fillId="20" borderId="0" xfId="60" applyFont="1" applyFill="1" applyAlignment="1">
      <alignment vertical="top"/>
    </xf>
    <xf numFmtId="0" fontId="5" fillId="20" borderId="0" xfId="60" applyFont="1" applyFill="1"/>
    <xf numFmtId="176" fontId="42" fillId="0" borderId="116" xfId="61" applyNumberFormat="1" applyFont="1" applyBorder="1" applyAlignment="1" applyProtection="1">
      <alignment horizontal="center" vertical="center"/>
      <protection locked="0"/>
    </xf>
    <xf numFmtId="176" fontId="9" fillId="0" borderId="117" xfId="60" applyNumberFormat="1" applyBorder="1" applyAlignment="1" applyProtection="1">
      <alignment horizontal="center" vertical="center"/>
      <protection locked="0"/>
    </xf>
    <xf numFmtId="176" fontId="42" fillId="20" borderId="149" xfId="60" applyNumberFormat="1" applyFont="1" applyFill="1" applyBorder="1" applyAlignment="1" applyProtection="1">
      <alignment horizontal="center" vertical="center"/>
      <protection locked="0"/>
    </xf>
    <xf numFmtId="176" fontId="40" fillId="27" borderId="147" xfId="60" applyNumberFormat="1" applyFont="1" applyFill="1" applyBorder="1" applyAlignment="1" applyProtection="1">
      <alignment horizontal="center" vertical="center"/>
      <protection hidden="1"/>
    </xf>
    <xf numFmtId="176" fontId="77" fillId="27" borderId="141" xfId="60" applyNumberFormat="1" applyFont="1" applyFill="1" applyBorder="1" applyAlignment="1" applyProtection="1">
      <alignment horizontal="center" vertical="center"/>
      <protection hidden="1"/>
    </xf>
    <xf numFmtId="176" fontId="42" fillId="27" borderId="116" xfId="61" applyNumberFormat="1" applyFont="1" applyFill="1" applyBorder="1" applyAlignment="1" applyProtection="1">
      <alignment horizontal="center" vertical="top"/>
      <protection hidden="1"/>
    </xf>
    <xf numFmtId="176" fontId="40" fillId="27" borderId="147" xfId="60" applyNumberFormat="1" applyFont="1" applyFill="1" applyBorder="1" applyAlignment="1" applyProtection="1">
      <alignment horizontal="center"/>
      <protection hidden="1"/>
    </xf>
    <xf numFmtId="176" fontId="9" fillId="27" borderId="117" xfId="60" applyNumberFormat="1" applyFill="1" applyBorder="1" applyAlignment="1" applyProtection="1">
      <alignment horizontal="center"/>
      <protection hidden="1"/>
    </xf>
    <xf numFmtId="176" fontId="42" fillId="18" borderId="149" xfId="60" applyNumberFormat="1" applyFont="1" applyFill="1" applyBorder="1" applyAlignment="1" applyProtection="1">
      <alignment horizontal="center"/>
      <protection hidden="1"/>
    </xf>
    <xf numFmtId="176" fontId="77" fillId="27" borderId="141" xfId="60" applyNumberFormat="1" applyFont="1" applyFill="1" applyBorder="1" applyAlignment="1" applyProtection="1">
      <alignment horizontal="center"/>
      <protection hidden="1"/>
    </xf>
    <xf numFmtId="176" fontId="42" fillId="20" borderId="148" xfId="60" applyNumberFormat="1" applyFont="1" applyFill="1" applyBorder="1" applyAlignment="1" applyProtection="1">
      <alignment horizontal="center" vertical="center"/>
      <protection locked="0"/>
    </xf>
    <xf numFmtId="176" fontId="77" fillId="27" borderId="136" xfId="60" applyNumberFormat="1" applyFont="1" applyFill="1" applyBorder="1" applyAlignment="1">
      <alignment horizontal="center" vertical="center"/>
    </xf>
    <xf numFmtId="176" fontId="42" fillId="20" borderId="0" xfId="60" applyNumberFormat="1" applyFont="1" applyFill="1"/>
    <xf numFmtId="176" fontId="100" fillId="27" borderId="116" xfId="60" applyNumberFormat="1" applyFont="1" applyFill="1" applyBorder="1" applyAlignment="1" applyProtection="1">
      <alignment horizontal="center" vertical="top"/>
      <protection hidden="1"/>
    </xf>
    <xf numFmtId="176" fontId="100" fillId="20" borderId="116" xfId="60" applyNumberFormat="1" applyFont="1" applyFill="1" applyBorder="1" applyAlignment="1" applyProtection="1">
      <alignment horizontal="center" vertical="center"/>
      <protection locked="0"/>
    </xf>
    <xf numFmtId="173" fontId="79" fillId="20" borderId="0" xfId="60" applyNumberFormat="1" applyFont="1" applyFill="1" applyProtection="1">
      <protection hidden="1"/>
    </xf>
    <xf numFmtId="0" fontId="4" fillId="0" borderId="116" xfId="63" applyFont="1" applyBorder="1" applyAlignment="1">
      <alignment horizontal="left"/>
    </xf>
    <xf numFmtId="0" fontId="77" fillId="23" borderId="114" xfId="60" applyFont="1" applyFill="1" applyBorder="1" applyAlignment="1" applyProtection="1">
      <alignment horizontal="center"/>
      <protection hidden="1"/>
    </xf>
    <xf numFmtId="0" fontId="12" fillId="0" borderId="0" xfId="0" applyFont="1" applyAlignment="1">
      <alignment horizontal="left"/>
    </xf>
    <xf numFmtId="0" fontId="77" fillId="23" borderId="114" xfId="0" applyFont="1" applyFill="1" applyBorder="1" applyAlignment="1">
      <alignment horizontal="left"/>
    </xf>
    <xf numFmtId="0" fontId="78" fillId="23" borderId="114" xfId="0" applyFont="1" applyFill="1" applyBorder="1" applyAlignment="1">
      <alignment horizontal="left"/>
    </xf>
    <xf numFmtId="0" fontId="78" fillId="23" borderId="114" xfId="0" applyFont="1" applyFill="1" applyBorder="1" applyAlignment="1">
      <alignment horizontal="left" wrapText="1"/>
    </xf>
    <xf numFmtId="49" fontId="12" fillId="0" borderId="0" xfId="0" applyNumberFormat="1" applyFont="1" applyAlignment="1">
      <alignment horizontal="left"/>
    </xf>
    <xf numFmtId="0" fontId="12" fillId="0" borderId="0" xfId="52" applyAlignment="1" applyProtection="1">
      <alignment horizontal="left" vertical="top"/>
      <protection locked="0"/>
    </xf>
    <xf numFmtId="43" fontId="9" fillId="20" borderId="0" xfId="60" applyNumberFormat="1" applyFill="1"/>
    <xf numFmtId="0" fontId="0" fillId="20" borderId="0" xfId="0" applyFill="1"/>
    <xf numFmtId="173" fontId="0" fillId="20" borderId="0" xfId="0" applyNumberFormat="1" applyFill="1"/>
    <xf numFmtId="9" fontId="0" fillId="20" borderId="0" xfId="0" applyNumberFormat="1" applyFill="1"/>
    <xf numFmtId="0" fontId="3" fillId="0" borderId="128" xfId="63" applyFont="1" applyBorder="1" applyAlignment="1">
      <alignment horizontal="left"/>
    </xf>
    <xf numFmtId="0" fontId="12" fillId="23" borderId="116" xfId="0" applyFont="1" applyFill="1" applyBorder="1" applyAlignment="1">
      <alignment horizontal="left"/>
    </xf>
    <xf numFmtId="0" fontId="2" fillId="0" borderId="0" xfId="60" applyFont="1"/>
    <xf numFmtId="0" fontId="33" fillId="0" borderId="0" xfId="0" applyFont="1" applyAlignment="1">
      <alignment wrapText="1"/>
    </xf>
    <xf numFmtId="49" fontId="0" fillId="0" borderId="0" xfId="0" applyNumberFormat="1" applyAlignment="1">
      <alignment horizontal="left"/>
    </xf>
    <xf numFmtId="0" fontId="61" fillId="0" borderId="0" xfId="0" applyFont="1" applyAlignment="1">
      <alignment horizontal="center" vertical="center" wrapText="1"/>
    </xf>
    <xf numFmtId="0" fontId="60" fillId="0" borderId="0" xfId="0" applyFont="1" applyAlignment="1">
      <alignment horizontal="center" vertical="center" wrapText="1"/>
    </xf>
    <xf numFmtId="0" fontId="44" fillId="0" borderId="60" xfId="0" applyFont="1" applyBorder="1" applyAlignment="1">
      <alignment horizontal="left" vertical="center" wrapText="1"/>
    </xf>
    <xf numFmtId="0" fontId="50" fillId="0" borderId="33" xfId="1" applyFont="1" applyBorder="1" applyAlignment="1" applyProtection="1">
      <alignment horizontal="center" vertical="top" wrapText="1"/>
    </xf>
    <xf numFmtId="0" fontId="33" fillId="0" borderId="4" xfId="0" applyFont="1" applyBorder="1" applyAlignment="1">
      <alignment wrapText="1"/>
    </xf>
    <xf numFmtId="0" fontId="38" fillId="0" borderId="0" xfId="0" applyFont="1" applyAlignment="1">
      <alignment wrapText="1"/>
    </xf>
    <xf numFmtId="0" fontId="33" fillId="0" borderId="0" xfId="0" applyFont="1" applyAlignment="1" applyProtection="1">
      <alignment wrapText="1"/>
      <protection locked="0"/>
    </xf>
    <xf numFmtId="49" fontId="30" fillId="0" borderId="0" xfId="0" applyNumberFormat="1" applyFont="1" applyAlignment="1" applyProtection="1">
      <alignment horizontal="left" wrapText="1"/>
      <protection locked="0"/>
    </xf>
    <xf numFmtId="165" fontId="31" fillId="0" borderId="0" xfId="0" applyNumberFormat="1" applyFont="1" applyProtection="1">
      <protection locked="0"/>
    </xf>
    <xf numFmtId="0" fontId="38" fillId="0" borderId="0" xfId="0" applyFont="1" applyAlignment="1" applyProtection="1">
      <alignment wrapText="1"/>
      <protection locked="0"/>
    </xf>
    <xf numFmtId="0" fontId="1" fillId="0" borderId="116" xfId="63" applyFont="1" applyBorder="1" applyAlignment="1">
      <alignment horizontal="left"/>
    </xf>
    <xf numFmtId="0" fontId="30" fillId="0" borderId="0" xfId="0"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center" vertical="center"/>
    </xf>
    <xf numFmtId="38" fontId="39" fillId="0" borderId="65" xfId="0" applyNumberFormat="1" applyFont="1" applyBorder="1" applyAlignment="1">
      <alignment horizontal="left" vertical="center" wrapText="1" indent="1"/>
    </xf>
    <xf numFmtId="0" fontId="28" fillId="0" borderId="64" xfId="0" applyFont="1" applyBorder="1" applyAlignment="1">
      <alignment horizontal="left" vertical="center" wrapText="1" indent="1"/>
    </xf>
    <xf numFmtId="0" fontId="28" fillId="0" borderId="66" xfId="0" applyFont="1" applyBorder="1" applyAlignment="1">
      <alignment horizontal="left" vertical="center" wrapText="1" indent="1"/>
    </xf>
    <xf numFmtId="0" fontId="28" fillId="0" borderId="67" xfId="0" applyFont="1" applyBorder="1" applyAlignment="1">
      <alignment horizontal="left" vertical="center" wrapText="1" indent="1"/>
    </xf>
    <xf numFmtId="0" fontId="28" fillId="0" borderId="0" xfId="0" applyFont="1" applyAlignment="1">
      <alignment horizontal="left" vertical="center" wrapText="1" indent="1"/>
    </xf>
    <xf numFmtId="0" fontId="28" fillId="0" borderId="68" xfId="0" applyFont="1" applyBorder="1" applyAlignment="1">
      <alignment horizontal="left" vertical="center" wrapText="1" indent="1"/>
    </xf>
    <xf numFmtId="0" fontId="28" fillId="0" borderId="69" xfId="0" applyFont="1" applyBorder="1" applyAlignment="1">
      <alignment horizontal="left" vertical="center" wrapText="1" indent="1"/>
    </xf>
    <xf numFmtId="0" fontId="28" fillId="0" borderId="63" xfId="0" applyFont="1" applyBorder="1" applyAlignment="1">
      <alignment horizontal="left" vertical="center" wrapText="1" indent="1"/>
    </xf>
    <xf numFmtId="0" fontId="28" fillId="0" borderId="70" xfId="0" applyFont="1" applyBorder="1" applyAlignment="1">
      <alignment horizontal="left" vertical="center" wrapText="1" indent="1"/>
    </xf>
    <xf numFmtId="0" fontId="30" fillId="0" borderId="97" xfId="0" applyFont="1" applyBorder="1" applyAlignment="1" applyProtection="1">
      <alignment horizontal="center" vertical="center"/>
      <protection locked="0"/>
    </xf>
    <xf numFmtId="0" fontId="30" fillId="0" borderId="111" xfId="0" applyFont="1" applyBorder="1" applyAlignment="1" applyProtection="1">
      <alignment horizontal="center" vertical="center"/>
      <protection locked="0"/>
    </xf>
    <xf numFmtId="0" fontId="30" fillId="0" borderId="112" xfId="0" applyFont="1" applyBorder="1" applyAlignment="1" applyProtection="1">
      <alignment horizontal="center" vertical="center"/>
      <protection locked="0"/>
    </xf>
    <xf numFmtId="49" fontId="32" fillId="0" borderId="52" xfId="0" applyNumberFormat="1" applyFont="1" applyBorder="1" applyAlignment="1" applyProtection="1">
      <alignment horizontal="center"/>
      <protection locked="0"/>
    </xf>
    <xf numFmtId="0" fontId="33" fillId="0" borderId="52" xfId="0" applyFont="1" applyBorder="1" applyAlignment="1" applyProtection="1">
      <alignment horizontal="center"/>
      <protection locked="0"/>
    </xf>
    <xf numFmtId="0" fontId="40" fillId="0" borderId="0" xfId="0" applyFont="1" applyAlignment="1">
      <alignment horizontal="right" vertical="center"/>
    </xf>
    <xf numFmtId="49" fontId="46" fillId="0" borderId="49" xfId="0" applyNumberFormat="1" applyFont="1" applyBorder="1" applyAlignment="1">
      <alignment horizontal="center" vertical="top"/>
    </xf>
    <xf numFmtId="164" fontId="30" fillId="19" borderId="53" xfId="0" applyNumberFormat="1" applyFont="1" applyFill="1" applyBorder="1" applyAlignment="1">
      <alignment horizontal="center"/>
    </xf>
    <xf numFmtId="0" fontId="33" fillId="0" borderId="33" xfId="0" applyFont="1" applyBorder="1" applyAlignment="1" applyProtection="1">
      <alignment horizontal="center"/>
      <protection locked="0"/>
    </xf>
    <xf numFmtId="0" fontId="33" fillId="0" borderId="7" xfId="0" applyFont="1" applyBorder="1" applyAlignment="1" applyProtection="1">
      <alignment horizontal="left" vertical="center"/>
      <protection locked="0"/>
    </xf>
    <xf numFmtId="0" fontId="33" fillId="0" borderId="25" xfId="0" applyFont="1" applyBorder="1" applyAlignment="1" applyProtection="1">
      <alignment horizontal="left" vertical="center"/>
      <protection locked="0"/>
    </xf>
    <xf numFmtId="0" fontId="33" fillId="0" borderId="16" xfId="0" applyFont="1" applyBorder="1" applyAlignment="1" applyProtection="1">
      <alignment horizontal="left" vertical="center"/>
      <protection locked="0"/>
    </xf>
    <xf numFmtId="167" fontId="33" fillId="19" borderId="52" xfId="0" applyNumberFormat="1" applyFont="1" applyFill="1" applyBorder="1" applyAlignment="1">
      <alignment horizontal="center"/>
    </xf>
    <xf numFmtId="0" fontId="87" fillId="0" borderId="0" xfId="0" applyFont="1" applyAlignment="1">
      <alignment horizontal="center" vertical="center" readingOrder="1"/>
    </xf>
    <xf numFmtId="0" fontId="33" fillId="0" borderId="33" xfId="0" applyFont="1" applyBorder="1" applyAlignment="1" applyProtection="1">
      <alignment horizontal="center" vertical="center"/>
      <protection locked="0"/>
    </xf>
    <xf numFmtId="49" fontId="33" fillId="0" borderId="33" xfId="0" applyNumberFormat="1" applyFont="1" applyBorder="1" applyAlignment="1" applyProtection="1">
      <alignment horizontal="center"/>
      <protection locked="0"/>
    </xf>
    <xf numFmtId="0" fontId="33" fillId="19" borderId="91" xfId="0" applyFont="1" applyFill="1" applyBorder="1" applyAlignment="1">
      <alignment horizontal="center"/>
    </xf>
    <xf numFmtId="0" fontId="33" fillId="19" borderId="52" xfId="0" applyFont="1" applyFill="1" applyBorder="1" applyAlignment="1">
      <alignment horizontal="center"/>
    </xf>
    <xf numFmtId="167" fontId="33" fillId="19" borderId="33" xfId="0" applyNumberFormat="1" applyFont="1" applyFill="1" applyBorder="1" applyAlignment="1">
      <alignment horizontal="center"/>
    </xf>
    <xf numFmtId="0" fontId="33" fillId="9" borderId="95" xfId="0" applyFont="1" applyFill="1" applyBorder="1" applyAlignment="1">
      <alignment horizontal="center"/>
    </xf>
    <xf numFmtId="166" fontId="33" fillId="9" borderId="95" xfId="0" applyNumberFormat="1" applyFont="1" applyFill="1" applyBorder="1" applyAlignment="1">
      <alignment horizontal="center"/>
    </xf>
    <xf numFmtId="49" fontId="48" fillId="0" borderId="0" xfId="0" applyNumberFormat="1" applyFont="1" applyAlignment="1">
      <alignment horizontal="center"/>
    </xf>
    <xf numFmtId="0" fontId="89" fillId="0" borderId="0" xfId="0" applyFont="1" applyAlignment="1">
      <alignment horizontal="center" readingOrder="1"/>
    </xf>
    <xf numFmtId="0" fontId="32" fillId="0" borderId="7" xfId="0" applyFont="1" applyBorder="1" applyAlignment="1">
      <alignment horizontal="center" vertical="center"/>
    </xf>
    <xf numFmtId="0" fontId="33" fillId="0" borderId="25" xfId="0" applyFont="1" applyBorder="1" applyAlignment="1">
      <alignment horizontal="center" vertical="center"/>
    </xf>
    <xf numFmtId="0" fontId="33" fillId="0" borderId="16" xfId="0" applyFont="1" applyBorder="1" applyAlignment="1">
      <alignment horizontal="center" vertical="center"/>
    </xf>
    <xf numFmtId="168" fontId="46" fillId="0" borderId="0" xfId="0" applyNumberFormat="1" applyFont="1" applyAlignment="1">
      <alignment horizontal="left"/>
    </xf>
    <xf numFmtId="0" fontId="46" fillId="0" borderId="0" xfId="0" applyFont="1" applyAlignment="1">
      <alignment horizontal="left"/>
    </xf>
    <xf numFmtId="0" fontId="28" fillId="0" borderId="0" xfId="0" applyFont="1" applyAlignment="1">
      <alignment horizontal="left" vertical="center" wrapText="1"/>
    </xf>
    <xf numFmtId="0" fontId="28" fillId="0" borderId="0" xfId="0" applyFont="1"/>
    <xf numFmtId="0" fontId="32" fillId="0" borderId="7" xfId="0" applyFont="1" applyBorder="1" applyProtection="1">
      <protection locked="0"/>
    </xf>
    <xf numFmtId="0" fontId="33" fillId="0" borderId="25" xfId="0" applyFont="1" applyBorder="1" applyProtection="1">
      <protection locked="0"/>
    </xf>
    <xf numFmtId="0" fontId="33" fillId="0" borderId="16" xfId="0" applyFont="1" applyBorder="1" applyProtection="1">
      <protection locked="0"/>
    </xf>
    <xf numFmtId="0" fontId="31" fillId="4" borderId="21" xfId="34" applyFont="1" applyFill="1" applyBorder="1" applyAlignment="1">
      <alignment horizontal="left" vertical="center" wrapText="1" indent="2"/>
    </xf>
    <xf numFmtId="0" fontId="33" fillId="4" borderId="50" xfId="0" applyFont="1" applyFill="1" applyBorder="1"/>
    <xf numFmtId="0" fontId="31" fillId="4" borderId="28" xfId="34" applyFont="1" applyFill="1" applyBorder="1" applyAlignment="1">
      <alignment horizontal="left" vertical="center" wrapText="1" indent="2"/>
    </xf>
    <xf numFmtId="0" fontId="33" fillId="4" borderId="39" xfId="0" applyFont="1" applyFill="1" applyBorder="1"/>
    <xf numFmtId="0" fontId="30" fillId="4" borderId="24" xfId="34" applyFont="1" applyFill="1" applyBorder="1" applyAlignment="1">
      <alignment horizontal="left" vertical="center" wrapText="1"/>
    </xf>
    <xf numFmtId="0" fontId="32" fillId="4" borderId="51" xfId="0" applyFont="1" applyFill="1" applyBorder="1" applyAlignment="1">
      <alignment horizontal="left"/>
    </xf>
    <xf numFmtId="0" fontId="31" fillId="4" borderId="24" xfId="34" applyFont="1" applyFill="1" applyBorder="1" applyAlignment="1">
      <alignment horizontal="left" vertical="center" wrapText="1" indent="2"/>
    </xf>
    <xf numFmtId="0" fontId="33" fillId="4" borderId="51" xfId="0" applyFont="1" applyFill="1" applyBorder="1"/>
    <xf numFmtId="0" fontId="31" fillId="4" borderId="14" xfId="34" applyFont="1" applyFill="1" applyBorder="1" applyAlignment="1">
      <alignment horizontal="left" vertical="center" wrapText="1" indent="2"/>
    </xf>
    <xf numFmtId="0" fontId="33" fillId="4" borderId="37" xfId="0" applyFont="1" applyFill="1" applyBorder="1"/>
    <xf numFmtId="0" fontId="31" fillId="4" borderId="28" xfId="33" applyFont="1" applyFill="1" applyBorder="1" applyAlignment="1">
      <alignment horizontal="left" vertical="top" wrapText="1" indent="2"/>
    </xf>
    <xf numFmtId="0" fontId="31" fillId="4" borderId="24" xfId="33" applyFont="1" applyFill="1" applyBorder="1" applyAlignment="1">
      <alignment horizontal="left" vertical="top" wrapText="1" indent="2"/>
    </xf>
    <xf numFmtId="49" fontId="30" fillId="11" borderId="14" xfId="21" applyNumberFormat="1" applyFont="1" applyFill="1" applyBorder="1" applyAlignment="1">
      <alignment horizontal="left" vertical="center" wrapText="1"/>
    </xf>
    <xf numFmtId="0" fontId="32" fillId="11" borderId="37" xfId="0" applyFont="1" applyFill="1" applyBorder="1" applyAlignment="1">
      <alignment horizontal="left" vertical="center" wrapText="1"/>
    </xf>
    <xf numFmtId="49" fontId="31" fillId="4" borderId="28" xfId="21" applyNumberFormat="1" applyFont="1" applyFill="1" applyBorder="1" applyAlignment="1">
      <alignment horizontal="left" vertical="center" wrapText="1" indent="2"/>
    </xf>
    <xf numFmtId="0" fontId="33" fillId="4" borderId="39" xfId="0" applyFont="1" applyFill="1" applyBorder="1" applyAlignment="1">
      <alignment horizontal="left" vertical="center" wrapText="1"/>
    </xf>
    <xf numFmtId="0" fontId="30" fillId="11" borderId="14" xfId="0" applyFont="1" applyFill="1" applyBorder="1" applyAlignment="1">
      <alignment vertical="center" wrapText="1"/>
    </xf>
    <xf numFmtId="0" fontId="32" fillId="11" borderId="37" xfId="0" applyFont="1" applyFill="1" applyBorder="1" applyAlignment="1">
      <alignment vertical="center" wrapText="1"/>
    </xf>
    <xf numFmtId="49" fontId="31" fillId="4" borderId="28" xfId="48" applyNumberFormat="1" applyFont="1" applyFill="1" applyBorder="1" applyAlignment="1">
      <alignment horizontal="left" vertical="center" wrapText="1" indent="3"/>
    </xf>
    <xf numFmtId="49" fontId="31" fillId="4" borderId="39" xfId="48" applyNumberFormat="1" applyFont="1" applyFill="1" applyBorder="1" applyAlignment="1">
      <alignment horizontal="left" vertical="center" wrapText="1" indent="3"/>
    </xf>
    <xf numFmtId="3" fontId="31" fillId="0" borderId="92" xfId="0" applyNumberFormat="1" applyFont="1" applyBorder="1" applyAlignment="1">
      <alignment horizontal="left" vertical="top" indent="3"/>
    </xf>
    <xf numFmtId="3" fontId="31" fillId="0" borderId="93" xfId="0" applyNumberFormat="1" applyFont="1" applyBorder="1" applyAlignment="1">
      <alignment horizontal="left" vertical="top" indent="3"/>
    </xf>
    <xf numFmtId="49" fontId="30" fillId="0" borderId="2" xfId="51" applyNumberFormat="1" applyFont="1" applyBorder="1" applyAlignment="1">
      <alignment horizontal="center" vertical="center" wrapText="1"/>
    </xf>
    <xf numFmtId="49" fontId="30" fillId="0" borderId="3" xfId="51" applyNumberFormat="1" applyFont="1" applyBorder="1" applyAlignment="1">
      <alignment horizontal="center" vertical="center" wrapText="1"/>
    </xf>
    <xf numFmtId="49" fontId="31" fillId="4" borderId="28" xfId="45" applyNumberFormat="1" applyFont="1" applyFill="1" applyBorder="1" applyAlignment="1">
      <alignment horizontal="left" vertical="top" wrapText="1" indent="4"/>
    </xf>
    <xf numFmtId="0" fontId="33" fillId="4" borderId="39" xfId="0" applyFont="1" applyFill="1" applyBorder="1" applyAlignment="1">
      <alignment horizontal="left" vertical="top" wrapText="1" indent="3"/>
    </xf>
    <xf numFmtId="49" fontId="31" fillId="4" borderId="28" xfId="41" applyNumberFormat="1" applyFont="1" applyFill="1" applyBorder="1" applyAlignment="1">
      <alignment horizontal="left" vertical="center" wrapText="1" indent="3"/>
    </xf>
    <xf numFmtId="0" fontId="33" fillId="4" borderId="39" xfId="0" applyFont="1" applyFill="1" applyBorder="1" applyAlignment="1">
      <alignment horizontal="left" vertical="center" wrapText="1" indent="2"/>
    </xf>
    <xf numFmtId="49" fontId="31" fillId="0" borderId="21" xfId="39" applyNumberFormat="1" applyFont="1" applyBorder="1" applyAlignment="1">
      <alignment horizontal="left" vertical="top" indent="4"/>
    </xf>
    <xf numFmtId="49" fontId="31" fillId="0" borderId="50" xfId="39" applyNumberFormat="1" applyFont="1" applyBorder="1" applyAlignment="1">
      <alignment horizontal="left" vertical="top" indent="4"/>
    </xf>
    <xf numFmtId="3" fontId="31" fillId="0" borderId="21" xfId="0" applyNumberFormat="1" applyFont="1" applyBorder="1" applyAlignment="1">
      <alignment horizontal="left" vertical="top" indent="4"/>
    </xf>
    <xf numFmtId="3" fontId="31" fillId="0" borderId="50" xfId="0" applyNumberFormat="1" applyFont="1" applyBorder="1" applyAlignment="1">
      <alignment horizontal="left" vertical="top" indent="4"/>
    </xf>
    <xf numFmtId="0" fontId="41" fillId="10" borderId="7" xfId="0" applyFont="1" applyFill="1" applyBorder="1" applyAlignment="1">
      <alignment horizontal="center" vertical="center"/>
    </xf>
    <xf numFmtId="0" fontId="41" fillId="10" borderId="25" xfId="0" applyFont="1" applyFill="1" applyBorder="1" applyAlignment="1">
      <alignment horizontal="center" vertical="center"/>
    </xf>
    <xf numFmtId="0" fontId="41" fillId="10" borderId="16" xfId="0" applyFont="1" applyFill="1" applyBorder="1" applyAlignment="1">
      <alignment horizontal="center" vertical="center"/>
    </xf>
    <xf numFmtId="0" fontId="33" fillId="0" borderId="0" xfId="0" applyFont="1" applyAlignment="1">
      <alignment wrapText="1"/>
    </xf>
    <xf numFmtId="0" fontId="58" fillId="0" borderId="71" xfId="0" applyFont="1" applyBorder="1" applyAlignment="1">
      <alignment horizontal="left" vertical="center" wrapText="1" indent="1"/>
    </xf>
    <xf numFmtId="0" fontId="58" fillId="0" borderId="72" xfId="0" applyFont="1" applyBorder="1" applyAlignment="1">
      <alignment horizontal="left" wrapText="1" indent="1"/>
    </xf>
    <xf numFmtId="0" fontId="58" fillId="0" borderId="73" xfId="0" applyFont="1" applyBorder="1" applyAlignment="1">
      <alignment horizontal="left" wrapText="1" indent="1"/>
    </xf>
    <xf numFmtId="0" fontId="55" fillId="0" borderId="0" xfId="0" applyFont="1" applyAlignment="1">
      <alignment horizontal="left" vertical="center" wrapText="1"/>
    </xf>
    <xf numFmtId="0" fontId="57" fillId="0" borderId="0" xfId="0" applyFont="1" applyAlignment="1">
      <alignment horizontal="left" vertical="center" wrapText="1"/>
    </xf>
    <xf numFmtId="0" fontId="46" fillId="0" borderId="0" xfId="0" applyFont="1"/>
    <xf numFmtId="0" fontId="46" fillId="0" borderId="98" xfId="0" applyFont="1" applyBorder="1" applyAlignment="1">
      <alignment wrapText="1"/>
    </xf>
    <xf numFmtId="0" fontId="46" fillId="0" borderId="0" xfId="0" applyFont="1" applyAlignment="1">
      <alignment vertical="top" wrapText="1"/>
    </xf>
    <xf numFmtId="0" fontId="46" fillId="0" borderId="0" xfId="0" applyFont="1" applyAlignment="1">
      <alignment horizontal="left" vertical="top" wrapText="1"/>
    </xf>
    <xf numFmtId="0" fontId="41" fillId="13" borderId="38" xfId="0" applyFont="1" applyFill="1" applyBorder="1" applyAlignment="1">
      <alignment horizontal="center" vertical="center"/>
    </xf>
    <xf numFmtId="0" fontId="33" fillId="13" borderId="4" xfId="0" applyFont="1" applyFill="1" applyBorder="1" applyAlignment="1">
      <alignment horizontal="center" vertical="center"/>
    </xf>
    <xf numFmtId="0" fontId="33" fillId="13" borderId="36" xfId="0" applyFont="1" applyFill="1" applyBorder="1" applyAlignment="1">
      <alignment horizontal="center" vertical="center"/>
    </xf>
    <xf numFmtId="0" fontId="57" fillId="13" borderId="12" xfId="0" applyFont="1" applyFill="1" applyBorder="1" applyAlignment="1">
      <alignment horizontal="right" vertical="center" indent="1"/>
    </xf>
    <xf numFmtId="0" fontId="33" fillId="13" borderId="0" xfId="0" applyFont="1" applyFill="1" applyAlignment="1">
      <alignment horizontal="right" vertical="center"/>
    </xf>
    <xf numFmtId="0" fontId="41" fillId="14" borderId="12" xfId="0" applyFont="1" applyFill="1" applyBorder="1" applyAlignment="1">
      <alignment horizontal="center" vertical="center"/>
    </xf>
    <xf numFmtId="0" fontId="41" fillId="14" borderId="0" xfId="0" applyFont="1" applyFill="1" applyAlignment="1">
      <alignment horizontal="center" vertical="center"/>
    </xf>
    <xf numFmtId="0" fontId="41" fillId="14" borderId="13" xfId="0" applyFont="1" applyFill="1" applyBorder="1" applyAlignment="1">
      <alignment horizontal="center" vertical="center"/>
    </xf>
    <xf numFmtId="0" fontId="41" fillId="14" borderId="12" xfId="0" applyFont="1" applyFill="1" applyBorder="1" applyAlignment="1">
      <alignment horizontal="center" vertical="center" wrapText="1"/>
    </xf>
    <xf numFmtId="0" fontId="41" fillId="14" borderId="0" xfId="0" applyFont="1" applyFill="1" applyAlignment="1">
      <alignment horizontal="center" vertical="center" wrapText="1"/>
    </xf>
    <xf numFmtId="0" fontId="41" fillId="14" borderId="13" xfId="0" applyFont="1" applyFill="1" applyBorder="1" applyAlignment="1">
      <alignment horizontal="center" vertical="center" wrapText="1"/>
    </xf>
    <xf numFmtId="0" fontId="41" fillId="13" borderId="12" xfId="0" applyFont="1" applyFill="1" applyBorder="1" applyAlignment="1">
      <alignment horizontal="center" vertical="center" wrapText="1"/>
    </xf>
    <xf numFmtId="0" fontId="33" fillId="13" borderId="0" xfId="0" applyFont="1" applyFill="1" applyAlignment="1">
      <alignment horizontal="center" vertical="center" wrapText="1"/>
    </xf>
    <xf numFmtId="0" fontId="41" fillId="13" borderId="0" xfId="0" applyFont="1" applyFill="1" applyAlignment="1">
      <alignment horizontal="center" vertical="center"/>
    </xf>
    <xf numFmtId="0" fontId="33" fillId="13" borderId="0" xfId="0" applyFont="1" applyFill="1" applyAlignment="1">
      <alignment horizontal="center" vertical="center"/>
    </xf>
    <xf numFmtId="0" fontId="33" fillId="14" borderId="0" xfId="0" applyFont="1" applyFill="1" applyAlignment="1">
      <alignment horizontal="center" vertical="center"/>
    </xf>
    <xf numFmtId="0" fontId="33" fillId="14" borderId="13" xfId="0" applyFont="1" applyFill="1" applyBorder="1" applyAlignment="1">
      <alignment horizontal="center" vertical="center"/>
    </xf>
    <xf numFmtId="0" fontId="41" fillId="13" borderId="12" xfId="0" applyFont="1" applyFill="1" applyBorder="1" applyAlignment="1">
      <alignment horizontal="center" vertical="center"/>
    </xf>
    <xf numFmtId="0" fontId="33" fillId="13" borderId="13" xfId="0" applyFont="1" applyFill="1" applyBorder="1" applyAlignment="1">
      <alignment horizontal="center" vertical="center"/>
    </xf>
    <xf numFmtId="0" fontId="30" fillId="9" borderId="7" xfId="0" applyFont="1" applyFill="1" applyBorder="1" applyAlignment="1">
      <alignment horizontal="left" vertical="center" wrapText="1" indent="3"/>
    </xf>
    <xf numFmtId="0" fontId="32" fillId="9" borderId="16" xfId="0" applyFont="1" applyFill="1" applyBorder="1" applyAlignment="1">
      <alignment horizontal="left" vertical="center" wrapText="1" indent="3"/>
    </xf>
    <xf numFmtId="0" fontId="41" fillId="13" borderId="0" xfId="0" applyFont="1" applyFill="1" applyAlignment="1">
      <alignment horizontal="center" vertical="center" wrapText="1"/>
    </xf>
    <xf numFmtId="0" fontId="33" fillId="14" borderId="0" xfId="0" applyFont="1" applyFill="1" applyAlignment="1">
      <alignment horizontal="center" vertical="center" wrapText="1"/>
    </xf>
    <xf numFmtId="0" fontId="33" fillId="14" borderId="13" xfId="0" applyFont="1" applyFill="1" applyBorder="1" applyAlignment="1">
      <alignment horizontal="center" vertical="center" wrapText="1"/>
    </xf>
    <xf numFmtId="0" fontId="42" fillId="0" borderId="0" xfId="0" applyFont="1" applyAlignment="1">
      <alignment horizontal="left" vertical="center" wrapText="1"/>
    </xf>
    <xf numFmtId="0" fontId="31" fillId="4" borderId="74" xfId="0" applyFont="1" applyFill="1" applyBorder="1" applyAlignment="1">
      <alignment horizontal="left" vertical="center" wrapText="1" indent="2"/>
    </xf>
    <xf numFmtId="0" fontId="31" fillId="4" borderId="75" xfId="0" applyFont="1" applyFill="1" applyBorder="1" applyAlignment="1">
      <alignment horizontal="left" vertical="center" wrapText="1" indent="2"/>
    </xf>
    <xf numFmtId="0" fontId="31" fillId="4" borderId="74" xfId="0" applyFont="1" applyFill="1" applyBorder="1" applyAlignment="1">
      <alignment horizontal="left" vertical="center" wrapText="1" indent="3"/>
    </xf>
    <xf numFmtId="0" fontId="31" fillId="4" borderId="75" xfId="0" applyFont="1" applyFill="1" applyBorder="1" applyAlignment="1">
      <alignment horizontal="left" vertical="center" wrapText="1" indent="3"/>
    </xf>
    <xf numFmtId="0" fontId="31" fillId="4" borderId="28" xfId="0" applyFont="1" applyFill="1" applyBorder="1" applyAlignment="1">
      <alignment horizontal="left" vertical="center" wrapText="1" indent="1"/>
    </xf>
    <xf numFmtId="0" fontId="31" fillId="4" borderId="39" xfId="0" applyFont="1" applyFill="1" applyBorder="1" applyAlignment="1">
      <alignment horizontal="left" vertical="center" wrapText="1" indent="1"/>
    </xf>
    <xf numFmtId="0" fontId="31" fillId="0" borderId="14" xfId="0" applyFont="1" applyBorder="1" applyAlignment="1">
      <alignment horizontal="left" vertical="center" wrapText="1" indent="1"/>
    </xf>
    <xf numFmtId="0" fontId="31" fillId="0" borderId="37" xfId="0" applyFont="1" applyBorder="1" applyAlignment="1">
      <alignment horizontal="left" vertical="center" wrapText="1" indent="1"/>
    </xf>
    <xf numFmtId="0" fontId="6" fillId="20" borderId="0" xfId="60" applyFont="1" applyFill="1" applyAlignment="1">
      <alignment horizontal="left" vertical="top" wrapText="1"/>
    </xf>
    <xf numFmtId="0" fontId="9" fillId="20" borderId="0" xfId="60" applyFill="1" applyAlignment="1">
      <alignment horizontal="left" vertical="top" wrapText="1"/>
    </xf>
    <xf numFmtId="0" fontId="9" fillId="20" borderId="78" xfId="60" applyFill="1" applyBorder="1" applyAlignment="1">
      <alignment horizontal="left" vertical="top" wrapText="1"/>
    </xf>
    <xf numFmtId="0" fontId="98" fillId="20" borderId="129" xfId="60" applyFont="1" applyFill="1" applyBorder="1" applyAlignment="1" applyProtection="1">
      <alignment horizontal="right" vertical="center"/>
      <protection hidden="1"/>
    </xf>
    <xf numFmtId="0" fontId="104" fillId="29" borderId="77" xfId="60" applyFont="1" applyFill="1" applyBorder="1" applyAlignment="1">
      <alignment horizontal="center" vertical="center"/>
    </xf>
    <xf numFmtId="0" fontId="104" fillId="29" borderId="0" xfId="60" applyFont="1" applyFill="1" applyAlignment="1">
      <alignment horizontal="center" vertical="center"/>
    </xf>
    <xf numFmtId="0" fontId="104" fillId="29" borderId="78" xfId="60" applyFont="1" applyFill="1" applyBorder="1" applyAlignment="1">
      <alignment horizontal="center" vertical="center"/>
    </xf>
    <xf numFmtId="0" fontId="42" fillId="29" borderId="77" xfId="60" applyFont="1" applyFill="1" applyBorder="1" applyAlignment="1">
      <alignment horizontal="left" vertical="top" wrapText="1"/>
    </xf>
    <xf numFmtId="0" fontId="42" fillId="29" borderId="0" xfId="60" applyFont="1" applyFill="1" applyAlignment="1">
      <alignment horizontal="left" vertical="top" wrapText="1"/>
    </xf>
    <xf numFmtId="0" fontId="42" fillId="29" borderId="78" xfId="60" applyFont="1" applyFill="1" applyBorder="1" applyAlignment="1">
      <alignment horizontal="left" vertical="top" wrapText="1"/>
    </xf>
    <xf numFmtId="0" fontId="103" fillId="29" borderId="131" xfId="60" applyFont="1" applyFill="1" applyBorder="1" applyAlignment="1">
      <alignment horizontal="center" vertical="center" wrapText="1"/>
    </xf>
    <xf numFmtId="0" fontId="103" fillId="29" borderId="95" xfId="60" applyFont="1" applyFill="1" applyBorder="1" applyAlignment="1">
      <alignment horizontal="center" vertical="center" wrapText="1"/>
    </xf>
    <xf numFmtId="0" fontId="103" fillId="29" borderId="130" xfId="60" applyFont="1" applyFill="1" applyBorder="1" applyAlignment="1">
      <alignment horizontal="center" vertical="center" wrapText="1"/>
    </xf>
    <xf numFmtId="14" fontId="9" fillId="20" borderId="128" xfId="60" applyNumberFormat="1" applyFill="1" applyBorder="1" applyAlignment="1" applyProtection="1">
      <alignment horizontal="center" vertical="center"/>
      <protection locked="0"/>
    </xf>
    <xf numFmtId="0" fontId="9" fillId="20" borderId="124" xfId="60" applyFill="1" applyBorder="1" applyAlignment="1" applyProtection="1">
      <alignment horizontal="center" vertical="center"/>
      <protection locked="0"/>
    </xf>
    <xf numFmtId="0" fontId="40" fillId="30" borderId="141" xfId="60" applyFont="1" applyFill="1" applyBorder="1" applyAlignment="1" applyProtection="1">
      <alignment horizontal="left" vertical="top" wrapText="1"/>
      <protection hidden="1"/>
    </xf>
    <xf numFmtId="0" fontId="98" fillId="32" borderId="132" xfId="60" applyFont="1" applyFill="1" applyBorder="1" applyAlignment="1">
      <alignment horizontal="left" vertical="top" wrapText="1"/>
    </xf>
    <xf numFmtId="0" fontId="98" fillId="32" borderId="95" xfId="60" applyFont="1" applyFill="1" applyBorder="1" applyAlignment="1">
      <alignment horizontal="left" vertical="top" wrapText="1"/>
    </xf>
    <xf numFmtId="0" fontId="98" fillId="32" borderId="133" xfId="60" applyFont="1" applyFill="1" applyBorder="1" applyAlignment="1">
      <alignment horizontal="left" vertical="top" wrapText="1"/>
    </xf>
    <xf numFmtId="0" fontId="9" fillId="32" borderId="123" xfId="60" applyFill="1" applyBorder="1" applyAlignment="1">
      <alignment horizontal="left"/>
    </xf>
    <xf numFmtId="0" fontId="9" fillId="32" borderId="116" xfId="60" applyFill="1" applyBorder="1" applyAlignment="1">
      <alignment horizontal="left"/>
    </xf>
    <xf numFmtId="0" fontId="7" fillId="20" borderId="0" xfId="60" applyFont="1" applyFill="1" applyAlignment="1">
      <alignment horizontal="left" vertical="top" wrapText="1"/>
    </xf>
    <xf numFmtId="176" fontId="100" fillId="20" borderId="128" xfId="59" applyNumberFormat="1" applyFont="1" applyFill="1" applyBorder="1" applyAlignment="1" applyProtection="1">
      <alignment horizontal="center" vertical="center" wrapText="1"/>
      <protection locked="0"/>
    </xf>
    <xf numFmtId="176" fontId="100" fillId="20" borderId="143" xfId="59" applyNumberFormat="1" applyFont="1" applyFill="1" applyBorder="1" applyAlignment="1" applyProtection="1">
      <alignment horizontal="center" vertical="center" wrapText="1"/>
      <protection locked="0"/>
    </xf>
    <xf numFmtId="0" fontId="102" fillId="26" borderId="142" xfId="60" applyFont="1" applyFill="1" applyBorder="1" applyAlignment="1" applyProtection="1">
      <alignment horizontal="center" vertical="center"/>
      <protection hidden="1"/>
    </xf>
    <xf numFmtId="0" fontId="102" fillId="26" borderId="140" xfId="60" applyFont="1" applyFill="1" applyBorder="1" applyAlignment="1" applyProtection="1">
      <alignment horizontal="center" vertical="center"/>
      <protection hidden="1"/>
    </xf>
    <xf numFmtId="0" fontId="102" fillId="26" borderId="127" xfId="60" applyFont="1" applyFill="1" applyBorder="1" applyAlignment="1" applyProtection="1">
      <alignment horizontal="center" vertical="center"/>
      <protection hidden="1"/>
    </xf>
    <xf numFmtId="176" fontId="100" fillId="20" borderId="96" xfId="59" applyNumberFormat="1" applyFont="1" applyFill="1" applyBorder="1" applyAlignment="1" applyProtection="1">
      <alignment horizontal="center" vertical="center" wrapText="1"/>
      <protection locked="0"/>
    </xf>
    <xf numFmtId="0" fontId="98" fillId="30" borderId="139" xfId="60" applyFont="1" applyFill="1" applyBorder="1" applyAlignment="1" applyProtection="1">
      <alignment horizontal="left" vertical="top" wrapText="1"/>
      <protection hidden="1"/>
    </xf>
    <xf numFmtId="0" fontId="98" fillId="30" borderId="0" xfId="60" applyFont="1" applyFill="1" applyAlignment="1" applyProtection="1">
      <alignment horizontal="left" vertical="top" wrapText="1"/>
      <protection hidden="1"/>
    </xf>
    <xf numFmtId="0" fontId="98" fillId="30" borderId="129" xfId="60" applyFont="1" applyFill="1" applyBorder="1" applyAlignment="1" applyProtection="1">
      <alignment horizontal="left" vertical="top" wrapText="1"/>
      <protection hidden="1"/>
    </xf>
    <xf numFmtId="0" fontId="98" fillId="30" borderId="132" xfId="60" applyFont="1" applyFill="1" applyBorder="1" applyAlignment="1" applyProtection="1">
      <alignment horizontal="left" vertical="top" wrapText="1"/>
      <protection hidden="1"/>
    </xf>
    <xf numFmtId="0" fontId="98" fillId="30" borderId="95" xfId="60" applyFont="1" applyFill="1" applyBorder="1" applyAlignment="1" applyProtection="1">
      <alignment horizontal="left" vertical="top" wrapText="1"/>
      <protection hidden="1"/>
    </xf>
    <xf numFmtId="0" fontId="98" fillId="30" borderId="133" xfId="60" applyFont="1" applyFill="1" applyBorder="1" applyAlignment="1" applyProtection="1">
      <alignment horizontal="left" vertical="top" wrapText="1"/>
      <protection hidden="1"/>
    </xf>
    <xf numFmtId="0" fontId="42" fillId="20" borderId="135" xfId="60" applyFont="1" applyFill="1" applyBorder="1" applyAlignment="1" applyProtection="1">
      <alignment horizontal="left" vertical="top" wrapText="1"/>
      <protection locked="0"/>
    </xf>
    <xf numFmtId="0" fontId="42" fillId="20" borderId="134" xfId="60" applyFont="1" applyFill="1" applyBorder="1" applyAlignment="1" applyProtection="1">
      <alignment horizontal="left" vertical="top" wrapText="1"/>
      <protection locked="0"/>
    </xf>
    <xf numFmtId="0" fontId="42" fillId="20" borderId="95" xfId="60" applyFont="1" applyFill="1" applyBorder="1" applyAlignment="1" applyProtection="1">
      <alignment horizontal="left" vertical="top" wrapText="1"/>
      <protection locked="0"/>
    </xf>
    <xf numFmtId="0" fontId="42" fillId="20" borderId="130" xfId="60" applyFont="1" applyFill="1" applyBorder="1" applyAlignment="1" applyProtection="1">
      <alignment horizontal="left" vertical="top" wrapText="1"/>
      <protection locked="0"/>
    </xf>
    <xf numFmtId="0" fontId="5" fillId="32" borderId="136" xfId="60" applyFont="1" applyFill="1" applyBorder="1" applyAlignment="1" applyProtection="1">
      <alignment horizontal="left" vertical="top" wrapText="1"/>
      <protection hidden="1"/>
    </xf>
    <xf numFmtId="0" fontId="9" fillId="32" borderId="135" xfId="60" applyFill="1" applyBorder="1" applyAlignment="1" applyProtection="1">
      <alignment horizontal="left" vertical="top" wrapText="1"/>
      <protection hidden="1"/>
    </xf>
    <xf numFmtId="0" fontId="9" fillId="32" borderId="137" xfId="60" applyFill="1" applyBorder="1" applyAlignment="1" applyProtection="1">
      <alignment horizontal="left" vertical="top" wrapText="1"/>
      <protection hidden="1"/>
    </xf>
    <xf numFmtId="0" fontId="9" fillId="28" borderId="123" xfId="60" applyFill="1" applyBorder="1" applyAlignment="1" applyProtection="1">
      <alignment horizontal="center"/>
      <protection hidden="1"/>
    </xf>
    <xf numFmtId="0" fontId="9" fillId="28" borderId="117" xfId="60" applyFill="1" applyBorder="1" applyAlignment="1" applyProtection="1">
      <alignment horizontal="center"/>
      <protection hidden="1"/>
    </xf>
    <xf numFmtId="0" fontId="9" fillId="28" borderId="116" xfId="60" applyFill="1" applyBorder="1" applyAlignment="1" applyProtection="1">
      <alignment horizontal="center"/>
      <protection hidden="1"/>
    </xf>
    <xf numFmtId="0" fontId="9" fillId="28" borderId="128" xfId="60" applyFill="1" applyBorder="1" applyAlignment="1" applyProtection="1">
      <alignment horizontal="center"/>
      <protection hidden="1"/>
    </xf>
    <xf numFmtId="0" fontId="9" fillId="28" borderId="122" xfId="60" applyFill="1" applyBorder="1" applyAlignment="1" applyProtection="1">
      <alignment horizontal="center"/>
      <protection hidden="1"/>
    </xf>
    <xf numFmtId="0" fontId="98" fillId="32" borderId="132" xfId="60" applyFont="1" applyFill="1" applyBorder="1" applyAlignment="1" applyProtection="1">
      <alignment horizontal="left" vertical="top" wrapText="1"/>
      <protection hidden="1"/>
    </xf>
    <xf numFmtId="0" fontId="98" fillId="32" borderId="95" xfId="60" applyFont="1" applyFill="1" applyBorder="1" applyAlignment="1" applyProtection="1">
      <alignment horizontal="left" vertical="top" wrapText="1"/>
      <protection hidden="1"/>
    </xf>
    <xf numFmtId="0" fontId="98" fillId="32" borderId="133" xfId="60" applyFont="1" applyFill="1" applyBorder="1" applyAlignment="1" applyProtection="1">
      <alignment horizontal="left" vertical="top" wrapText="1"/>
      <protection hidden="1"/>
    </xf>
    <xf numFmtId="0" fontId="42" fillId="20" borderId="116" xfId="0" applyFont="1" applyFill="1" applyBorder="1" applyAlignment="1">
      <alignment horizontal="left"/>
    </xf>
    <xf numFmtId="0" fontId="42" fillId="20" borderId="122" xfId="0" applyFont="1" applyFill="1" applyBorder="1" applyAlignment="1">
      <alignment horizontal="left"/>
    </xf>
    <xf numFmtId="0" fontId="9" fillId="29" borderId="128" xfId="60" applyFill="1" applyBorder="1" applyAlignment="1">
      <alignment horizontal="left" vertical="top" wrapText="1"/>
    </xf>
    <xf numFmtId="0" fontId="9" fillId="29" borderId="124" xfId="60" applyFill="1" applyBorder="1" applyAlignment="1">
      <alignment horizontal="left" vertical="top" wrapText="1"/>
    </xf>
    <xf numFmtId="0" fontId="9" fillId="32" borderId="125" xfId="60" applyFill="1" applyBorder="1" applyAlignment="1">
      <alignment horizontal="left"/>
    </xf>
    <xf numFmtId="0" fontId="9" fillId="32" borderId="96" xfId="60" applyFill="1" applyBorder="1" applyAlignment="1">
      <alignment horizontal="left"/>
    </xf>
    <xf numFmtId="0" fontId="9" fillId="32" borderId="124" xfId="60" applyFill="1" applyBorder="1" applyAlignment="1">
      <alignment horizontal="left"/>
    </xf>
    <xf numFmtId="0" fontId="9" fillId="28" borderId="138" xfId="60" applyFill="1" applyBorder="1" applyAlignment="1" applyProtection="1">
      <alignment horizontal="center"/>
      <protection hidden="1"/>
    </xf>
    <xf numFmtId="0" fontId="9" fillId="28" borderId="131" xfId="60" applyFill="1" applyBorder="1" applyAlignment="1" applyProtection="1">
      <alignment horizontal="center"/>
      <protection hidden="1"/>
    </xf>
    <xf numFmtId="0" fontId="9" fillId="28" borderId="138" xfId="60" applyFill="1" applyBorder="1" applyAlignment="1">
      <alignment horizontal="center"/>
    </xf>
    <xf numFmtId="0" fontId="9" fillId="28" borderId="77" xfId="60" applyFill="1" applyBorder="1" applyAlignment="1">
      <alignment horizontal="center"/>
    </xf>
    <xf numFmtId="176" fontId="100" fillId="20" borderId="128" xfId="61" applyNumberFormat="1" applyFont="1" applyFill="1" applyBorder="1" applyAlignment="1" applyProtection="1">
      <alignment horizontal="center" vertical="center" wrapText="1"/>
      <protection locked="0"/>
    </xf>
    <xf numFmtId="176" fontId="100" fillId="20" borderId="96" xfId="61" applyNumberFormat="1" applyFont="1" applyFill="1" applyBorder="1" applyAlignment="1" applyProtection="1">
      <alignment horizontal="center" vertical="center" wrapText="1"/>
      <protection locked="0"/>
    </xf>
    <xf numFmtId="176" fontId="100" fillId="20" borderId="124" xfId="61" applyNumberFormat="1" applyFont="1" applyFill="1" applyBorder="1" applyAlignment="1" applyProtection="1">
      <alignment horizontal="center" vertical="center" wrapText="1"/>
      <protection locked="0"/>
    </xf>
    <xf numFmtId="0" fontId="5" fillId="32" borderId="141" xfId="60" applyFont="1" applyFill="1" applyBorder="1" applyAlignment="1" applyProtection="1">
      <alignment horizontal="left" vertical="top" wrapText="1"/>
      <protection hidden="1"/>
    </xf>
    <xf numFmtId="0" fontId="9"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77" fillId="29" borderId="127" xfId="60" applyFont="1" applyFill="1" applyBorder="1" applyAlignment="1">
      <alignment horizontal="center"/>
    </xf>
    <xf numFmtId="0" fontId="77" fillId="29" borderId="117" xfId="60" applyFont="1" applyFill="1" applyBorder="1" applyAlignment="1">
      <alignment horizontal="center"/>
    </xf>
    <xf numFmtId="0" fontId="42" fillId="20" borderId="120" xfId="0" applyFont="1" applyFill="1" applyBorder="1" applyAlignment="1">
      <alignment horizontal="left"/>
    </xf>
    <xf numFmtId="0" fontId="42" fillId="20" borderId="119" xfId="0" applyFont="1" applyFill="1" applyBorder="1" applyAlignment="1">
      <alignment horizontal="left"/>
    </xf>
    <xf numFmtId="0" fontId="77" fillId="29" borderId="126" xfId="60" applyFont="1" applyFill="1" applyBorder="1" applyAlignment="1">
      <alignment horizontal="center"/>
    </xf>
    <xf numFmtId="0" fontId="102" fillId="28" borderId="107" xfId="60" applyFont="1" applyFill="1" applyBorder="1" applyAlignment="1">
      <alignment horizontal="center"/>
    </xf>
    <xf numFmtId="0" fontId="102" fillId="28" borderId="76" xfId="60" applyFont="1" applyFill="1" applyBorder="1" applyAlignment="1">
      <alignment horizontal="center"/>
    </xf>
    <xf numFmtId="0" fontId="77" fillId="30" borderId="123" xfId="60" applyFont="1" applyFill="1" applyBorder="1" applyAlignment="1">
      <alignment horizontal="left" vertical="top"/>
    </xf>
    <xf numFmtId="0" fontId="77" fillId="30" borderId="116" xfId="60" applyFont="1" applyFill="1" applyBorder="1" applyAlignment="1">
      <alignment horizontal="left" vertical="top"/>
    </xf>
    <xf numFmtId="0" fontId="77" fillId="30" borderId="122" xfId="60" applyFont="1" applyFill="1" applyBorder="1" applyAlignment="1">
      <alignment horizontal="left" vertical="top"/>
    </xf>
    <xf numFmtId="0" fontId="9" fillId="32" borderId="135" xfId="60" applyFill="1" applyBorder="1" applyAlignment="1">
      <alignment horizontal="left" vertical="center" wrapText="1"/>
    </xf>
    <xf numFmtId="0" fontId="9" fillId="32" borderId="137" xfId="60" applyFill="1" applyBorder="1" applyAlignment="1">
      <alignment horizontal="left" vertical="center" wrapText="1"/>
    </xf>
    <xf numFmtId="0" fontId="77" fillId="29" borderId="136" xfId="60" applyFont="1" applyFill="1" applyBorder="1" applyAlignment="1">
      <alignment horizontal="left" vertical="top"/>
    </xf>
    <xf numFmtId="0" fontId="77" fillId="29" borderId="137" xfId="60" applyFont="1" applyFill="1" applyBorder="1" applyAlignment="1">
      <alignment horizontal="left" vertical="top"/>
    </xf>
    <xf numFmtId="176" fontId="100" fillId="27" borderId="128" xfId="60" applyNumberFormat="1" applyFont="1" applyFill="1" applyBorder="1" applyAlignment="1" applyProtection="1">
      <alignment horizontal="center" vertical="top"/>
      <protection hidden="1"/>
    </xf>
    <xf numFmtId="176" fontId="100" fillId="27" borderId="143" xfId="60" applyNumberFormat="1" applyFont="1" applyFill="1" applyBorder="1" applyAlignment="1" applyProtection="1">
      <alignment horizontal="center" vertical="top"/>
      <protection hidden="1"/>
    </xf>
    <xf numFmtId="0" fontId="9" fillId="28" borderId="142" xfId="60" applyFill="1" applyBorder="1" applyAlignment="1" applyProtection="1">
      <alignment horizontal="center"/>
      <protection hidden="1"/>
    </xf>
    <xf numFmtId="0" fontId="5" fillId="32" borderId="136" xfId="60" applyFont="1" applyFill="1" applyBorder="1" applyAlignment="1">
      <alignment horizontal="left" vertical="top" wrapText="1"/>
    </xf>
    <xf numFmtId="0" fontId="9" fillId="32" borderId="135" xfId="60" applyFill="1" applyBorder="1" applyAlignment="1">
      <alignment horizontal="left" vertical="top" wrapText="1"/>
    </xf>
    <xf numFmtId="0" fontId="9" fillId="32" borderId="137" xfId="60" applyFill="1" applyBorder="1" applyAlignment="1">
      <alignment horizontal="left" vertical="top" wrapText="1"/>
    </xf>
    <xf numFmtId="0" fontId="97" fillId="28" borderId="128" xfId="60" applyFont="1" applyFill="1" applyBorder="1" applyAlignment="1">
      <alignment horizontal="center" vertical="center"/>
    </xf>
    <xf numFmtId="0" fontId="97" fillId="28" borderId="124" xfId="60" applyFont="1" applyFill="1" applyBorder="1" applyAlignment="1">
      <alignment horizontal="center" vertical="center"/>
    </xf>
    <xf numFmtId="0" fontId="97" fillId="28" borderId="95" xfId="60" applyFont="1" applyFill="1" applyBorder="1" applyAlignment="1">
      <alignment horizontal="center" vertical="center"/>
    </xf>
    <xf numFmtId="0" fontId="97" fillId="28" borderId="133" xfId="60" applyFont="1" applyFill="1" applyBorder="1" applyAlignment="1">
      <alignment horizontal="center" vertical="center"/>
    </xf>
    <xf numFmtId="0" fontId="97" fillId="28" borderId="132" xfId="60" applyFont="1" applyFill="1" applyBorder="1" applyAlignment="1">
      <alignment horizontal="center" vertical="center"/>
    </xf>
    <xf numFmtId="0" fontId="97" fillId="28" borderId="130" xfId="60" applyFont="1" applyFill="1" applyBorder="1" applyAlignment="1">
      <alignment horizontal="center" vertical="center"/>
    </xf>
    <xf numFmtId="0" fontId="40" fillId="30" borderId="139" xfId="60" applyFont="1" applyFill="1" applyBorder="1" applyAlignment="1">
      <alignment horizontal="left" vertical="top" wrapText="1"/>
    </xf>
    <xf numFmtId="0" fontId="40" fillId="30" borderId="0" xfId="60" applyFont="1" applyFill="1" applyAlignment="1">
      <alignment horizontal="left" vertical="top" wrapText="1"/>
    </xf>
    <xf numFmtId="0" fontId="40" fillId="30" borderId="78" xfId="60" applyFont="1" applyFill="1" applyBorder="1" applyAlignment="1">
      <alignment horizontal="left" vertical="top" wrapText="1"/>
    </xf>
    <xf numFmtId="0" fontId="9" fillId="32" borderId="116" xfId="60" applyFill="1" applyBorder="1" applyAlignment="1">
      <alignment horizontal="left" vertical="top" wrapText="1"/>
    </xf>
    <xf numFmtId="0" fontId="40" fillId="30" borderId="129" xfId="60" applyFont="1" applyFill="1" applyBorder="1" applyAlignment="1">
      <alignment horizontal="left" vertical="top" wrapText="1"/>
    </xf>
    <xf numFmtId="0" fontId="9" fillId="31" borderId="128" xfId="60" applyFill="1" applyBorder="1" applyAlignment="1" applyProtection="1">
      <alignment horizontal="center" vertical="center" wrapText="1"/>
      <protection locked="0"/>
    </xf>
    <xf numFmtId="0" fontId="9" fillId="31" borderId="124" xfId="60" applyFill="1" applyBorder="1" applyAlignment="1" applyProtection="1">
      <alignment horizontal="center" vertical="center" wrapText="1"/>
      <protection locked="0"/>
    </xf>
    <xf numFmtId="0" fontId="9" fillId="31" borderId="96" xfId="60" applyFill="1" applyBorder="1" applyAlignment="1" applyProtection="1">
      <alignment horizontal="center" vertical="center" wrapText="1"/>
      <protection locked="0"/>
    </xf>
    <xf numFmtId="0" fontId="97" fillId="28" borderId="96" xfId="60" applyFont="1" applyFill="1" applyBorder="1" applyAlignment="1">
      <alignment horizontal="center" vertical="center"/>
    </xf>
    <xf numFmtId="0" fontId="97" fillId="28" borderId="143" xfId="60" applyFont="1" applyFill="1" applyBorder="1" applyAlignment="1">
      <alignment horizontal="center" vertical="center"/>
    </xf>
    <xf numFmtId="0" fontId="9" fillId="31" borderId="143" xfId="60" applyFill="1" applyBorder="1" applyAlignment="1" applyProtection="1">
      <alignment horizontal="center" vertical="center" wrapText="1"/>
      <protection locked="0"/>
    </xf>
    <xf numFmtId="0" fontId="112" fillId="28" borderId="108" xfId="60" applyFont="1" applyFill="1" applyBorder="1" applyAlignment="1">
      <alignment horizontal="center" vertical="center"/>
    </xf>
    <xf numFmtId="0" fontId="112" fillId="28" borderId="107" xfId="60" applyFont="1" applyFill="1" applyBorder="1" applyAlignment="1">
      <alignment horizontal="center" vertical="center"/>
    </xf>
    <xf numFmtId="0" fontId="112" fillId="28" borderId="76" xfId="60" applyFont="1" applyFill="1" applyBorder="1" applyAlignment="1">
      <alignment horizontal="center" vertical="center"/>
    </xf>
    <xf numFmtId="0" fontId="42" fillId="29" borderId="77" xfId="60" applyFont="1" applyFill="1" applyBorder="1" applyAlignment="1">
      <alignment horizontal="left" vertical="center" wrapText="1"/>
    </xf>
    <xf numFmtId="0" fontId="42" fillId="29" borderId="0" xfId="60" applyFont="1" applyFill="1" applyAlignment="1">
      <alignment horizontal="left" vertical="center" wrapText="1"/>
    </xf>
    <xf numFmtId="0" fontId="42" fillId="29" borderId="78" xfId="60" applyFont="1" applyFill="1" applyBorder="1" applyAlignment="1">
      <alignment horizontal="left" vertical="center" wrapText="1"/>
    </xf>
    <xf numFmtId="0" fontId="111" fillId="29" borderId="77" xfId="60" applyFont="1" applyFill="1" applyBorder="1" applyAlignment="1">
      <alignment horizontal="center" vertical="center" wrapText="1"/>
    </xf>
    <xf numFmtId="0" fontId="33" fillId="29" borderId="0" xfId="60" applyFont="1" applyFill="1" applyAlignment="1">
      <alignment horizontal="center" vertical="center" wrapText="1"/>
    </xf>
    <xf numFmtId="0" fontId="33" fillId="29" borderId="78" xfId="60" applyFont="1" applyFill="1" applyBorder="1" applyAlignment="1">
      <alignment horizontal="center" vertical="center" wrapText="1"/>
    </xf>
    <xf numFmtId="0" fontId="40" fillId="30" borderId="116" xfId="60" applyFont="1" applyFill="1" applyBorder="1" applyAlignment="1">
      <alignment horizontal="left" vertical="center" wrapText="1"/>
    </xf>
    <xf numFmtId="0" fontId="40" fillId="30" borderId="128" xfId="60" applyFont="1" applyFill="1" applyBorder="1" applyAlignment="1">
      <alignment horizontal="left" vertical="center" wrapText="1"/>
    </xf>
    <xf numFmtId="0" fontId="40" fillId="30" borderId="122" xfId="60" applyFont="1" applyFill="1" applyBorder="1" applyAlignment="1">
      <alignment horizontal="left" vertical="center" wrapText="1"/>
    </xf>
    <xf numFmtId="0" fontId="9" fillId="28" borderId="142" xfId="60" applyFill="1" applyBorder="1" applyAlignment="1">
      <alignment horizontal="center"/>
    </xf>
    <xf numFmtId="0" fontId="9" fillId="28" borderId="140" xfId="60" applyFill="1" applyBorder="1" applyAlignment="1">
      <alignment horizontal="center"/>
    </xf>
    <xf numFmtId="0" fontId="9"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9" fillId="20" borderId="116" xfId="60" applyFill="1" applyBorder="1" applyAlignment="1" applyProtection="1">
      <alignment horizontal="left" vertical="top" wrapText="1"/>
      <protection locked="0"/>
    </xf>
    <xf numFmtId="0" fontId="9" fillId="20" borderId="128" xfId="60" applyFill="1" applyBorder="1" applyAlignment="1" applyProtection="1">
      <alignment horizontal="left" vertical="top" wrapText="1"/>
      <protection locked="0"/>
    </xf>
    <xf numFmtId="0" fontId="9" fillId="20" borderId="122" xfId="60" applyFill="1" applyBorder="1" applyAlignment="1" applyProtection="1">
      <alignment horizontal="left" vertical="top" wrapText="1"/>
      <protection locked="0"/>
    </xf>
    <xf numFmtId="0" fontId="112" fillId="28" borderId="77" xfId="60" applyFont="1" applyFill="1" applyBorder="1" applyAlignment="1" applyProtection="1">
      <alignment horizontal="center" vertical="center"/>
      <protection hidden="1"/>
    </xf>
    <xf numFmtId="0" fontId="112" fillId="28" borderId="0" xfId="60" applyFont="1" applyFill="1" applyAlignment="1" applyProtection="1">
      <alignment horizontal="center" vertical="center"/>
      <protection hidden="1"/>
    </xf>
    <xf numFmtId="0" fontId="112" fillId="28" borderId="78" xfId="60" applyFont="1" applyFill="1" applyBorder="1" applyAlignment="1" applyProtection="1">
      <alignment horizontal="center" vertical="center"/>
      <protection hidden="1"/>
    </xf>
    <xf numFmtId="0" fontId="100" fillId="30" borderId="128" xfId="60" applyFont="1" applyFill="1" applyBorder="1" applyAlignment="1">
      <alignment horizontal="center" vertical="center" wrapText="1"/>
    </xf>
    <xf numFmtId="0" fontId="100" fillId="30" borderId="128" xfId="60" applyFont="1" applyFill="1" applyBorder="1" applyAlignment="1">
      <alignment horizontal="center" vertical="center"/>
    </xf>
    <xf numFmtId="0" fontId="97" fillId="18" borderId="131" xfId="60" applyFont="1" applyFill="1" applyBorder="1" applyAlignment="1">
      <alignment horizontal="center" vertical="center" wrapText="1"/>
    </xf>
    <xf numFmtId="0" fontId="97" fillId="18" borderId="95" xfId="60" applyFont="1" applyFill="1" applyBorder="1" applyAlignment="1">
      <alignment horizontal="center" vertical="center" wrapText="1"/>
    </xf>
    <xf numFmtId="0" fontId="97" fillId="18" borderId="130" xfId="60" applyFont="1" applyFill="1" applyBorder="1" applyAlignment="1">
      <alignment horizontal="center" vertical="center" wrapText="1"/>
    </xf>
    <xf numFmtId="173" fontId="100" fillId="18" borderId="136" xfId="61" applyNumberFormat="1" applyFont="1" applyFill="1" applyBorder="1" applyAlignment="1" applyProtection="1">
      <alignment horizontal="center" vertical="top"/>
      <protection locked="0"/>
    </xf>
    <xf numFmtId="173" fontId="100" fillId="18" borderId="134" xfId="61" applyNumberFormat="1" applyFont="1" applyFill="1" applyBorder="1" applyAlignment="1" applyProtection="1">
      <alignment horizontal="center" vertical="top"/>
      <protection locked="0"/>
    </xf>
    <xf numFmtId="0" fontId="77" fillId="18" borderId="136" xfId="60" applyFont="1" applyFill="1" applyBorder="1" applyAlignment="1">
      <alignment horizontal="left" vertical="top"/>
    </xf>
    <xf numFmtId="0" fontId="77" fillId="18" borderId="137" xfId="60" applyFont="1" applyFill="1" applyBorder="1" applyAlignment="1">
      <alignment horizontal="left" vertical="top"/>
    </xf>
    <xf numFmtId="0" fontId="102" fillId="26" borderId="142" xfId="60" applyFont="1" applyFill="1" applyBorder="1" applyAlignment="1">
      <alignment horizontal="center" vertical="center"/>
    </xf>
    <xf numFmtId="0" fontId="102" fillId="26" borderId="140" xfId="60" applyFont="1" applyFill="1" applyBorder="1" applyAlignment="1">
      <alignment horizontal="center" vertical="center"/>
    </xf>
    <xf numFmtId="0" fontId="102" fillId="26" borderId="127" xfId="60" applyFont="1" applyFill="1" applyBorder="1" applyAlignment="1">
      <alignment horizontal="center" vertical="center"/>
    </xf>
    <xf numFmtId="0" fontId="40" fillId="30" borderId="136" xfId="60" applyFont="1" applyFill="1" applyBorder="1" applyAlignment="1">
      <alignment horizontal="left" vertical="top" wrapText="1"/>
    </xf>
    <xf numFmtId="0" fontId="40" fillId="30" borderId="135" xfId="60" applyFont="1" applyFill="1" applyBorder="1" applyAlignment="1">
      <alignment horizontal="left" vertical="top" wrapText="1"/>
    </xf>
    <xf numFmtId="0" fontId="40" fillId="30" borderId="137" xfId="60" applyFont="1" applyFill="1" applyBorder="1" applyAlignment="1">
      <alignment horizontal="left" vertical="top" wrapText="1"/>
    </xf>
    <xf numFmtId="0" fontId="40" fillId="30" borderId="132" xfId="60" applyFont="1" applyFill="1" applyBorder="1" applyAlignment="1">
      <alignment horizontal="left" vertical="top" wrapText="1"/>
    </xf>
    <xf numFmtId="0" fontId="40" fillId="30" borderId="95" xfId="60" applyFont="1" applyFill="1" applyBorder="1" applyAlignment="1">
      <alignment horizontal="left" vertical="top" wrapText="1"/>
    </xf>
    <xf numFmtId="0" fontId="40" fillId="30" borderId="133" xfId="60" applyFont="1" applyFill="1" applyBorder="1" applyAlignment="1">
      <alignment horizontal="left" vertical="top" wrapText="1"/>
    </xf>
    <xf numFmtId="0" fontId="77" fillId="29" borderId="139" xfId="60" applyFont="1" applyFill="1" applyBorder="1" applyAlignment="1">
      <alignment horizontal="left" vertical="top"/>
    </xf>
    <xf numFmtId="0" fontId="77" fillId="29" borderId="129" xfId="60" applyFont="1" applyFill="1" applyBorder="1" applyAlignment="1">
      <alignment horizontal="left" vertical="top"/>
    </xf>
    <xf numFmtId="0" fontId="42" fillId="20" borderId="0" xfId="60" applyFont="1" applyFill="1" applyAlignment="1" applyProtection="1">
      <alignment horizontal="left" vertical="top" wrapText="1"/>
      <protection locked="0"/>
    </xf>
    <xf numFmtId="0" fontId="42" fillId="20" borderId="78" xfId="60" applyFont="1" applyFill="1" applyBorder="1" applyAlignment="1" applyProtection="1">
      <alignment horizontal="left" vertical="top" wrapText="1"/>
      <protection locked="0"/>
    </xf>
    <xf numFmtId="0" fontId="9" fillId="28" borderId="0" xfId="60" applyFill="1" applyAlignment="1">
      <alignment horizontal="center"/>
    </xf>
    <xf numFmtId="0" fontId="9" fillId="28" borderId="78" xfId="60" applyFill="1" applyBorder="1" applyAlignment="1">
      <alignment horizontal="center"/>
    </xf>
    <xf numFmtId="0" fontId="97" fillId="28" borderId="138" xfId="60" applyFont="1" applyFill="1" applyBorder="1" applyAlignment="1">
      <alignment horizontal="center" vertical="center" wrapText="1"/>
    </xf>
    <xf numFmtId="0" fontId="97" fillId="28" borderId="135" xfId="60" applyFont="1" applyFill="1" applyBorder="1" applyAlignment="1">
      <alignment horizontal="center" vertical="center" wrapText="1"/>
    </xf>
    <xf numFmtId="0" fontId="97" fillId="28" borderId="77" xfId="60" applyFont="1" applyFill="1" applyBorder="1" applyAlignment="1">
      <alignment horizontal="center" vertical="center" wrapText="1"/>
    </xf>
    <xf numFmtId="0" fontId="97" fillId="28" borderId="0" xfId="60" applyFont="1" applyFill="1" applyAlignment="1">
      <alignment horizontal="center" vertical="center" wrapText="1"/>
    </xf>
    <xf numFmtId="0" fontId="103" fillId="29" borderId="77" xfId="60" applyFont="1" applyFill="1" applyBorder="1" applyAlignment="1">
      <alignment horizontal="center" vertical="center" wrapText="1"/>
    </xf>
    <xf numFmtId="0" fontId="103" fillId="29" borderId="0" xfId="60" applyFont="1" applyFill="1" applyAlignment="1">
      <alignment horizontal="center" vertical="center" wrapText="1"/>
    </xf>
    <xf numFmtId="0" fontId="103" fillId="29" borderId="78" xfId="60" applyFont="1" applyFill="1" applyBorder="1" applyAlignment="1">
      <alignment horizontal="center" vertical="center" wrapText="1"/>
    </xf>
    <xf numFmtId="0" fontId="40" fillId="30" borderId="128" xfId="60" applyFont="1" applyFill="1" applyBorder="1" applyAlignment="1">
      <alignment horizontal="left" vertical="top" wrapText="1"/>
    </xf>
    <xf numFmtId="0" fontId="40" fillId="30" borderId="96" xfId="60" applyFont="1" applyFill="1" applyBorder="1" applyAlignment="1">
      <alignment horizontal="left" vertical="top" wrapText="1"/>
    </xf>
    <xf numFmtId="0" fontId="40" fillId="30" borderId="124" xfId="60" applyFont="1" applyFill="1" applyBorder="1" applyAlignment="1">
      <alignment horizontal="left" vertical="top" wrapText="1"/>
    </xf>
    <xf numFmtId="0" fontId="102" fillId="26" borderId="77" xfId="60" applyFont="1" applyFill="1" applyBorder="1" applyAlignment="1">
      <alignment horizontal="center" vertical="center" wrapText="1"/>
    </xf>
    <xf numFmtId="0" fontId="7" fillId="32" borderId="138" xfId="60" applyFont="1" applyFill="1" applyBorder="1" applyAlignment="1">
      <alignment horizontal="left" vertical="top" wrapText="1"/>
    </xf>
    <xf numFmtId="173" fontId="4" fillId="0" borderId="116" xfId="60" applyNumberFormat="1" applyFont="1" applyBorder="1" applyAlignment="1" applyProtection="1">
      <alignment horizontal="left" vertical="top" wrapText="1"/>
      <protection locked="0"/>
    </xf>
    <xf numFmtId="173" fontId="9" fillId="0" borderId="116" xfId="60" applyNumberFormat="1" applyBorder="1" applyAlignment="1" applyProtection="1">
      <alignment horizontal="left" vertical="top" wrapText="1"/>
      <protection locked="0"/>
    </xf>
    <xf numFmtId="173" fontId="9" fillId="0" borderId="128" xfId="60" applyNumberFormat="1" applyBorder="1" applyAlignment="1" applyProtection="1">
      <alignment horizontal="left" vertical="top" wrapText="1"/>
      <protection locked="0"/>
    </xf>
    <xf numFmtId="173" fontId="9" fillId="0" borderId="122" xfId="60" applyNumberFormat="1" applyBorder="1" applyAlignment="1" applyProtection="1">
      <alignment horizontal="left" vertical="top" wrapText="1"/>
      <protection locked="0"/>
    </xf>
    <xf numFmtId="0" fontId="98" fillId="32" borderId="132" xfId="60" applyFont="1" applyFill="1" applyBorder="1" applyAlignment="1">
      <alignment horizontal="left" vertical="top"/>
    </xf>
    <xf numFmtId="0" fontId="98" fillId="32" borderId="95" xfId="60" applyFont="1" applyFill="1" applyBorder="1" applyAlignment="1">
      <alignment horizontal="left" vertical="top"/>
    </xf>
    <xf numFmtId="0" fontId="9" fillId="28" borderId="123" xfId="60" applyFill="1" applyBorder="1" applyAlignment="1">
      <alignment horizontal="center"/>
    </xf>
    <xf numFmtId="0" fontId="9" fillId="28" borderId="116" xfId="60" applyFill="1" applyBorder="1" applyAlignment="1">
      <alignment horizontal="center"/>
    </xf>
    <xf numFmtId="0" fontId="9" fillId="28" borderId="128" xfId="60" applyFill="1" applyBorder="1" applyAlignment="1">
      <alignment horizontal="center"/>
    </xf>
    <xf numFmtId="0" fontId="9" fillId="28" borderId="122" xfId="60" applyFill="1" applyBorder="1" applyAlignment="1">
      <alignment horizontal="center"/>
    </xf>
    <xf numFmtId="0" fontId="9" fillId="28" borderId="132" xfId="60" applyFill="1" applyBorder="1" applyAlignment="1" applyProtection="1">
      <alignment horizontal="center"/>
      <protection hidden="1"/>
    </xf>
    <xf numFmtId="0" fontId="9" fillId="28" borderId="126" xfId="60" applyFill="1" applyBorder="1" applyAlignment="1" applyProtection="1">
      <alignment horizontal="center"/>
      <protection hidden="1"/>
    </xf>
    <xf numFmtId="0" fontId="102" fillId="26" borderId="138" xfId="60" applyFont="1" applyFill="1" applyBorder="1" applyAlignment="1" applyProtection="1">
      <alignment horizontal="center" vertical="center"/>
      <protection hidden="1"/>
    </xf>
    <xf numFmtId="0" fontId="77" fillId="30" borderId="135" xfId="60" applyFont="1" applyFill="1" applyBorder="1" applyAlignment="1">
      <alignment horizontal="left" vertical="top" wrapText="1"/>
    </xf>
    <xf numFmtId="0" fontId="77" fillId="30" borderId="137" xfId="60" applyFont="1" applyFill="1" applyBorder="1" applyAlignment="1">
      <alignment horizontal="left" vertical="top" wrapText="1"/>
    </xf>
    <xf numFmtId="0" fontId="77" fillId="30" borderId="0" xfId="60" applyFont="1" applyFill="1" applyAlignment="1">
      <alignment horizontal="left" vertical="top" wrapText="1"/>
    </xf>
    <xf numFmtId="0" fontId="77" fillId="30" borderId="129" xfId="60" applyFont="1" applyFill="1" applyBorder="1" applyAlignment="1">
      <alignment horizontal="left" vertical="top" wrapText="1"/>
    </xf>
    <xf numFmtId="0" fontId="9" fillId="28" borderId="96" xfId="60" applyFill="1" applyBorder="1" applyAlignment="1">
      <alignment horizontal="center"/>
    </xf>
    <xf numFmtId="0" fontId="9" fillId="28" borderId="143" xfId="60" applyFill="1" applyBorder="1" applyAlignment="1">
      <alignment horizontal="center"/>
    </xf>
    <xf numFmtId="0" fontId="103" fillId="30" borderId="116" xfId="60" applyFont="1" applyFill="1" applyBorder="1" applyAlignment="1">
      <alignment horizontal="left" vertical="top" wrapText="1"/>
    </xf>
    <xf numFmtId="0" fontId="103" fillId="30" borderId="122" xfId="60" applyFont="1" applyFill="1" applyBorder="1" applyAlignment="1">
      <alignment horizontal="left" vertical="top" wrapText="1"/>
    </xf>
    <xf numFmtId="0" fontId="40" fillId="30" borderId="136" xfId="60" applyFont="1" applyFill="1" applyBorder="1" applyAlignment="1" applyProtection="1">
      <alignment horizontal="left" wrapText="1"/>
      <protection hidden="1"/>
    </xf>
    <xf numFmtId="0" fontId="40" fillId="30" borderId="135" xfId="60" applyFont="1" applyFill="1" applyBorder="1" applyAlignment="1" applyProtection="1">
      <alignment horizontal="left" wrapText="1"/>
      <protection hidden="1"/>
    </xf>
    <xf numFmtId="0" fontId="40" fillId="30" borderId="137" xfId="60" applyFont="1" applyFill="1" applyBorder="1" applyAlignment="1" applyProtection="1">
      <alignment horizontal="left" wrapText="1"/>
      <protection hidden="1"/>
    </xf>
    <xf numFmtId="0" fontId="106" fillId="30" borderId="139" xfId="60" applyFont="1" applyFill="1" applyBorder="1" applyAlignment="1" applyProtection="1">
      <alignment horizontal="left" vertical="top" wrapText="1"/>
      <protection hidden="1"/>
    </xf>
    <xf numFmtId="0" fontId="106" fillId="30" borderId="0" xfId="60" applyFont="1" applyFill="1" applyAlignment="1" applyProtection="1">
      <alignment horizontal="left" vertical="top" wrapText="1"/>
      <protection hidden="1"/>
    </xf>
    <xf numFmtId="0" fontId="106" fillId="30" borderId="129" xfId="60" applyFont="1" applyFill="1" applyBorder="1" applyAlignment="1" applyProtection="1">
      <alignment horizontal="left" vertical="top" wrapText="1"/>
      <protection hidden="1"/>
    </xf>
    <xf numFmtId="0" fontId="106" fillId="30" borderId="132" xfId="60" applyFont="1" applyFill="1" applyBorder="1" applyAlignment="1" applyProtection="1">
      <alignment horizontal="left" vertical="top" wrapText="1"/>
      <protection hidden="1"/>
    </xf>
    <xf numFmtId="0" fontId="106" fillId="30" borderId="95" xfId="60" applyFont="1" applyFill="1" applyBorder="1" applyAlignment="1" applyProtection="1">
      <alignment horizontal="left" vertical="top" wrapText="1"/>
      <protection hidden="1"/>
    </xf>
    <xf numFmtId="0" fontId="106" fillId="30" borderId="133" xfId="60" applyFont="1" applyFill="1" applyBorder="1" applyAlignment="1" applyProtection="1">
      <alignment horizontal="left" vertical="top" wrapText="1"/>
      <protection hidden="1"/>
    </xf>
    <xf numFmtId="0" fontId="9" fillId="18" borderId="0" xfId="60" applyFill="1" applyAlignment="1">
      <alignment horizontal="center" vertical="top"/>
    </xf>
    <xf numFmtId="0" fontId="9" fillId="18" borderId="78" xfId="60" applyFill="1" applyBorder="1" applyAlignment="1">
      <alignment horizontal="center" vertical="top"/>
    </xf>
    <xf numFmtId="0" fontId="42" fillId="20" borderId="116" xfId="60" applyFont="1" applyFill="1" applyBorder="1" applyAlignment="1" applyProtection="1">
      <alignment horizontal="left" vertical="top" wrapText="1"/>
      <protection locked="0"/>
    </xf>
    <xf numFmtId="0" fontId="42" fillId="20" borderId="128" xfId="60" applyFont="1" applyFill="1" applyBorder="1" applyAlignment="1" applyProtection="1">
      <alignment horizontal="left" vertical="top" wrapText="1"/>
      <protection locked="0"/>
    </xf>
    <xf numFmtId="0" fontId="42" fillId="20" borderId="122" xfId="60" applyFont="1" applyFill="1" applyBorder="1" applyAlignment="1" applyProtection="1">
      <alignment horizontal="left" vertical="top" wrapText="1"/>
      <protection locked="0"/>
    </xf>
    <xf numFmtId="0" fontId="3" fillId="0" borderId="0" xfId="60" applyFont="1" applyAlignment="1" applyProtection="1">
      <alignment horizontal="left" vertical="top" wrapText="1"/>
      <protection locked="0"/>
    </xf>
    <xf numFmtId="0" fontId="9" fillId="0" borderId="0" xfId="60" applyAlignment="1" applyProtection="1">
      <alignment horizontal="left" vertical="top" wrapText="1"/>
      <protection locked="0"/>
    </xf>
    <xf numFmtId="0" fontId="9" fillId="0" borderId="78" xfId="60" applyBorder="1" applyAlignment="1" applyProtection="1">
      <alignment horizontal="left" vertical="top" wrapText="1"/>
      <protection locked="0"/>
    </xf>
    <xf numFmtId="0" fontId="9" fillId="0" borderId="95" xfId="60" applyBorder="1" applyAlignment="1" applyProtection="1">
      <alignment horizontal="left" vertical="top" wrapText="1"/>
      <protection locked="0"/>
    </xf>
    <xf numFmtId="0" fontId="9" fillId="0" borderId="130" xfId="60" applyBorder="1" applyAlignment="1" applyProtection="1">
      <alignment horizontal="left" vertical="top" wrapText="1"/>
      <protection locked="0"/>
    </xf>
    <xf numFmtId="0" fontId="77" fillId="29" borderId="141" xfId="60" applyFont="1" applyFill="1" applyBorder="1" applyAlignment="1">
      <alignment horizontal="center" vertical="center" wrapText="1"/>
    </xf>
    <xf numFmtId="0" fontId="77" fillId="29" borderId="150" xfId="60" applyFont="1" applyFill="1" applyBorder="1" applyAlignment="1">
      <alignment horizontal="center" vertical="center" wrapText="1"/>
    </xf>
    <xf numFmtId="0" fontId="77" fillId="29" borderId="137" xfId="60" applyFont="1" applyFill="1" applyBorder="1" applyAlignment="1">
      <alignment horizontal="center" vertical="center" wrapText="1"/>
    </xf>
    <xf numFmtId="0" fontId="77" fillId="29" borderId="129" xfId="60" applyFont="1" applyFill="1" applyBorder="1" applyAlignment="1">
      <alignment horizontal="center" vertical="center" wrapText="1"/>
    </xf>
    <xf numFmtId="0" fontId="77" fillId="30" borderId="95" xfId="60" applyFont="1" applyFill="1" applyBorder="1" applyAlignment="1">
      <alignment horizontal="left" vertical="top" wrapText="1"/>
    </xf>
    <xf numFmtId="0" fontId="77" fillId="30" borderId="133" xfId="60" applyFont="1" applyFill="1" applyBorder="1" applyAlignment="1">
      <alignment horizontal="left" vertical="top" wrapText="1"/>
    </xf>
    <xf numFmtId="176" fontId="100" fillId="20" borderId="141" xfId="60" applyNumberFormat="1" applyFont="1" applyFill="1" applyBorder="1" applyAlignment="1" applyProtection="1">
      <alignment horizontal="center" vertical="center"/>
      <protection locked="0"/>
    </xf>
    <xf numFmtId="176" fontId="100" fillId="20" borderId="117" xfId="60" applyNumberFormat="1" applyFont="1" applyFill="1" applyBorder="1" applyAlignment="1" applyProtection="1">
      <alignment horizontal="center" vertical="center"/>
      <protection locked="0"/>
    </xf>
    <xf numFmtId="0" fontId="9" fillId="31" borderId="141" xfId="60" applyFill="1" applyBorder="1" applyAlignment="1" applyProtection="1">
      <alignment horizontal="center" vertical="center"/>
      <protection locked="0"/>
    </xf>
    <xf numFmtId="0" fontId="9" fillId="31" borderId="150" xfId="60" applyFill="1" applyBorder="1" applyAlignment="1" applyProtection="1">
      <alignment horizontal="center" vertical="center"/>
      <protection locked="0"/>
    </xf>
    <xf numFmtId="173" fontId="100" fillId="18" borderId="139" xfId="60" applyNumberFormat="1" applyFont="1" applyFill="1" applyBorder="1" applyAlignment="1" applyProtection="1">
      <alignment horizontal="center" vertical="center"/>
      <protection locked="0"/>
    </xf>
    <xf numFmtId="173" fontId="100" fillId="18" borderId="0" xfId="60" applyNumberFormat="1" applyFont="1" applyFill="1" applyAlignment="1" applyProtection="1">
      <alignment horizontal="center" vertical="center"/>
      <protection locked="0"/>
    </xf>
    <xf numFmtId="173" fontId="100" fillId="18" borderId="78" xfId="60" applyNumberFormat="1" applyFont="1" applyFill="1" applyBorder="1" applyAlignment="1" applyProtection="1">
      <alignment horizontal="center" vertical="center"/>
      <protection locked="0"/>
    </xf>
    <xf numFmtId="0" fontId="103" fillId="30" borderId="136" xfId="60" applyFont="1" applyFill="1" applyBorder="1" applyAlignment="1">
      <alignment horizontal="left" vertical="top" wrapText="1"/>
    </xf>
    <xf numFmtId="0" fontId="103" fillId="30" borderId="135" xfId="60" applyFont="1" applyFill="1" applyBorder="1" applyAlignment="1">
      <alignment horizontal="left" vertical="top" wrapText="1"/>
    </xf>
    <xf numFmtId="0" fontId="103" fillId="30" borderId="134" xfId="60" applyFont="1" applyFill="1" applyBorder="1" applyAlignment="1">
      <alignment horizontal="left" vertical="top" wrapText="1"/>
    </xf>
    <xf numFmtId="0" fontId="103" fillId="30" borderId="139" xfId="60" applyFont="1" applyFill="1" applyBorder="1" applyAlignment="1">
      <alignment horizontal="left" vertical="top" wrapText="1"/>
    </xf>
    <xf numFmtId="0" fontId="103" fillId="30" borderId="0" xfId="60" applyFont="1" applyFill="1" applyAlignment="1">
      <alignment horizontal="left" vertical="top" wrapText="1"/>
    </xf>
    <xf numFmtId="0" fontId="103" fillId="30" borderId="78" xfId="60" applyFont="1" applyFill="1" applyBorder="1" applyAlignment="1">
      <alignment horizontal="left" vertical="top" wrapText="1"/>
    </xf>
    <xf numFmtId="0" fontId="9" fillId="28" borderId="125" xfId="60" applyFill="1" applyBorder="1" applyAlignment="1">
      <alignment horizontal="center"/>
    </xf>
    <xf numFmtId="0" fontId="9" fillId="28" borderId="124" xfId="60" applyFill="1" applyBorder="1" applyAlignment="1">
      <alignment horizontal="center"/>
    </xf>
    <xf numFmtId="9" fontId="100" fillId="27" borderId="128" xfId="62" applyFont="1" applyFill="1" applyBorder="1" applyAlignment="1" applyProtection="1">
      <alignment horizontal="center" vertical="top"/>
      <protection hidden="1"/>
    </xf>
    <xf numFmtId="9" fontId="100" fillId="27" borderId="143" xfId="62" applyFont="1" applyFill="1" applyBorder="1" applyAlignment="1" applyProtection="1">
      <alignment horizontal="center" vertical="top"/>
      <protection hidden="1"/>
    </xf>
    <xf numFmtId="0" fontId="77" fillId="29" borderId="132" xfId="60" applyFont="1" applyFill="1" applyBorder="1" applyAlignment="1">
      <alignment horizontal="left" vertical="top"/>
    </xf>
    <xf numFmtId="0" fontId="77" fillId="29" borderId="133" xfId="60" applyFont="1" applyFill="1" applyBorder="1" applyAlignment="1">
      <alignment horizontal="left" vertical="top"/>
    </xf>
    <xf numFmtId="0" fontId="9" fillId="28" borderId="135" xfId="60" applyFill="1" applyBorder="1" applyAlignment="1">
      <alignment horizontal="center"/>
    </xf>
    <xf numFmtId="0" fontId="9" fillId="28" borderId="134" xfId="60" applyFill="1" applyBorder="1" applyAlignment="1">
      <alignment horizontal="center"/>
    </xf>
    <xf numFmtId="0" fontId="9" fillId="28" borderId="141" xfId="60" applyFill="1" applyBorder="1" applyAlignment="1">
      <alignment horizontal="center"/>
    </xf>
    <xf numFmtId="0" fontId="40" fillId="30" borderId="116" xfId="60" applyFont="1" applyFill="1" applyBorder="1" applyAlignment="1">
      <alignment horizontal="left" vertical="top" wrapText="1"/>
    </xf>
    <xf numFmtId="0" fontId="109" fillId="30" borderId="0" xfId="60" applyFont="1" applyFill="1" applyAlignment="1">
      <alignment horizontal="center"/>
    </xf>
    <xf numFmtId="0" fontId="109" fillId="30" borderId="78" xfId="60" applyFont="1" applyFill="1" applyBorder="1" applyAlignment="1">
      <alignment horizontal="center"/>
    </xf>
    <xf numFmtId="0" fontId="42" fillId="32" borderId="116" xfId="60" applyFont="1" applyFill="1" applyBorder="1" applyAlignment="1">
      <alignment horizontal="left" vertical="top" wrapText="1"/>
    </xf>
    <xf numFmtId="0" fontId="42" fillId="32" borderId="117" xfId="60" applyFont="1" applyFill="1" applyBorder="1" applyAlignment="1">
      <alignment horizontal="left" vertical="top" wrapText="1"/>
    </xf>
    <xf numFmtId="0" fontId="42" fillId="32" borderId="126" xfId="60" applyFont="1" applyFill="1" applyBorder="1" applyAlignment="1">
      <alignment horizontal="left" vertical="top" wrapText="1"/>
    </xf>
    <xf numFmtId="0" fontId="100" fillId="0" borderId="117" xfId="60" applyFont="1" applyBorder="1" applyAlignment="1" applyProtection="1">
      <alignment horizontal="left" vertical="top" wrapText="1"/>
      <protection locked="0"/>
    </xf>
    <xf numFmtId="0" fontId="100" fillId="0" borderId="132" xfId="60" applyFont="1" applyBorder="1" applyAlignment="1" applyProtection="1">
      <alignment horizontal="left" vertical="top" wrapText="1"/>
      <protection locked="0"/>
    </xf>
    <xf numFmtId="0" fontId="100" fillId="0" borderId="126" xfId="60" applyFont="1" applyBorder="1" applyAlignment="1" applyProtection="1">
      <alignment horizontal="left" vertical="top" wrapText="1"/>
      <protection locked="0"/>
    </xf>
    <xf numFmtId="0" fontId="100" fillId="0" borderId="116" xfId="60" applyFont="1" applyBorder="1" applyAlignment="1" applyProtection="1">
      <alignment horizontal="left" vertical="top" wrapText="1"/>
      <protection locked="0"/>
    </xf>
    <xf numFmtId="0" fontId="100" fillId="0" borderId="128" xfId="60" applyFont="1" applyBorder="1" applyAlignment="1" applyProtection="1">
      <alignment horizontal="left" vertical="top" wrapText="1"/>
      <protection locked="0"/>
    </xf>
    <xf numFmtId="0" fontId="100" fillId="0" borderId="122" xfId="60" applyFont="1" applyBorder="1" applyAlignment="1" applyProtection="1">
      <alignment horizontal="left" vertical="top" wrapText="1"/>
      <protection locked="0"/>
    </xf>
    <xf numFmtId="0" fontId="9" fillId="28" borderId="116" xfId="60" applyFill="1" applyBorder="1" applyAlignment="1">
      <alignment horizontal="center" vertical="top"/>
    </xf>
    <xf numFmtId="0" fontId="9" fillId="28" borderId="128" xfId="60" applyFill="1" applyBorder="1" applyAlignment="1">
      <alignment horizontal="center" vertical="top"/>
    </xf>
    <xf numFmtId="0" fontId="9" fillId="28" borderId="122" xfId="60" applyFill="1" applyBorder="1" applyAlignment="1">
      <alignment horizontal="center" vertical="top"/>
    </xf>
    <xf numFmtId="0" fontId="40" fillId="33" borderId="108" xfId="60" applyFont="1" applyFill="1" applyBorder="1" applyAlignment="1">
      <alignment horizontal="center" vertical="center"/>
    </xf>
    <xf numFmtId="0" fontId="40" fillId="33" borderId="107" xfId="60" applyFont="1" applyFill="1" applyBorder="1" applyAlignment="1">
      <alignment horizontal="center" vertical="center"/>
    </xf>
    <xf numFmtId="0" fontId="40" fillId="33" borderId="76" xfId="60" applyFont="1" applyFill="1" applyBorder="1" applyAlignment="1">
      <alignment horizontal="center" vertical="center"/>
    </xf>
    <xf numFmtId="0" fontId="40" fillId="33" borderId="77" xfId="60" applyFont="1" applyFill="1" applyBorder="1" applyAlignment="1">
      <alignment horizontal="center" vertical="center"/>
    </xf>
    <xf numFmtId="0" fontId="40" fillId="33" borderId="0" xfId="60" applyFont="1" applyFill="1" applyAlignment="1">
      <alignment horizontal="center" vertical="center"/>
    </xf>
    <xf numFmtId="0" fontId="40" fillId="33" borderId="78" xfId="60" applyFont="1" applyFill="1" applyBorder="1" applyAlignment="1">
      <alignment horizontal="center" vertical="center"/>
    </xf>
    <xf numFmtId="0" fontId="40" fillId="33" borderId="79" xfId="60" applyFont="1" applyFill="1" applyBorder="1" applyAlignment="1">
      <alignment horizontal="center" vertical="center"/>
    </xf>
    <xf numFmtId="0" fontId="40" fillId="33" borderId="80" xfId="60" applyFont="1" applyFill="1" applyBorder="1" applyAlignment="1">
      <alignment horizontal="center" vertical="center"/>
    </xf>
    <xf numFmtId="0" fontId="40" fillId="33" borderId="81" xfId="60" applyFont="1" applyFill="1" applyBorder="1" applyAlignment="1">
      <alignment horizontal="center" vertical="center"/>
    </xf>
    <xf numFmtId="0" fontId="77" fillId="29" borderId="136" xfId="60" applyFont="1" applyFill="1" applyBorder="1" applyAlignment="1">
      <alignment horizontal="center" vertical="center" wrapText="1"/>
    </xf>
    <xf numFmtId="0" fontId="77" fillId="29" borderId="135" xfId="60" applyFont="1" applyFill="1" applyBorder="1" applyAlignment="1">
      <alignment horizontal="center" vertical="center" wrapText="1"/>
    </xf>
    <xf numFmtId="0" fontId="77" fillId="29" borderId="134" xfId="60" applyFont="1" applyFill="1" applyBorder="1" applyAlignment="1">
      <alignment horizontal="center" vertical="center" wrapText="1"/>
    </xf>
    <xf numFmtId="0" fontId="77" fillId="29" borderId="139" xfId="60" applyFont="1" applyFill="1" applyBorder="1" applyAlignment="1">
      <alignment horizontal="center" vertical="center" wrapText="1"/>
    </xf>
    <xf numFmtId="0" fontId="77" fillId="29" borderId="0" xfId="60" applyFont="1" applyFill="1" applyAlignment="1">
      <alignment horizontal="center" vertical="center" wrapText="1"/>
    </xf>
    <xf numFmtId="0" fontId="77" fillId="29" borderId="78" xfId="60" applyFont="1" applyFill="1" applyBorder="1" applyAlignment="1">
      <alignment horizontal="center" vertical="center" wrapText="1"/>
    </xf>
    <xf numFmtId="0" fontId="77" fillId="29" borderId="132" xfId="60" applyFont="1" applyFill="1" applyBorder="1" applyAlignment="1">
      <alignment horizontal="center" vertical="center" wrapText="1"/>
    </xf>
    <xf numFmtId="0" fontId="77" fillId="29" borderId="95" xfId="60" applyFont="1" applyFill="1" applyBorder="1" applyAlignment="1">
      <alignment horizontal="center" vertical="center" wrapText="1"/>
    </xf>
    <xf numFmtId="0" fontId="77" fillId="29" borderId="130" xfId="60" applyFont="1" applyFill="1" applyBorder="1" applyAlignment="1">
      <alignment horizontal="center" vertical="center" wrapText="1"/>
    </xf>
    <xf numFmtId="0" fontId="102" fillId="28" borderId="138" xfId="60" applyFont="1" applyFill="1" applyBorder="1" applyAlignment="1">
      <alignment horizontal="center" vertical="center"/>
    </xf>
    <xf numFmtId="0" fontId="102" fillId="28" borderId="135" xfId="60" applyFont="1" applyFill="1" applyBorder="1" applyAlignment="1">
      <alignment horizontal="center" vertical="center"/>
    </xf>
    <xf numFmtId="0" fontId="102" fillId="28" borderId="137" xfId="60" applyFont="1" applyFill="1" applyBorder="1" applyAlignment="1">
      <alignment horizontal="center" vertical="center"/>
    </xf>
    <xf numFmtId="0" fontId="102" fillId="28" borderId="77" xfId="60" applyFont="1" applyFill="1" applyBorder="1" applyAlignment="1">
      <alignment horizontal="center" vertical="center"/>
    </xf>
    <xf numFmtId="0" fontId="102" fillId="28" borderId="0" xfId="60" applyFont="1" applyFill="1" applyAlignment="1">
      <alignment horizontal="center" vertical="center"/>
    </xf>
    <xf numFmtId="0" fontId="102" fillId="28" borderId="129" xfId="60" applyFont="1" applyFill="1" applyBorder="1" applyAlignment="1">
      <alignment horizontal="center" vertical="center"/>
    </xf>
    <xf numFmtId="0" fontId="9" fillId="28" borderId="136" xfId="60" applyFill="1" applyBorder="1" applyAlignment="1">
      <alignment horizontal="center"/>
    </xf>
    <xf numFmtId="0" fontId="100" fillId="0" borderId="136" xfId="60" applyFont="1" applyBorder="1" applyAlignment="1" applyProtection="1">
      <alignment horizontal="left" vertical="top" wrapText="1"/>
      <protection locked="0"/>
    </xf>
    <xf numFmtId="0" fontId="100" fillId="0" borderId="135" xfId="60" applyFont="1" applyBorder="1" applyAlignment="1" applyProtection="1">
      <alignment horizontal="left" vertical="top" wrapText="1"/>
      <protection locked="0"/>
    </xf>
    <xf numFmtId="0" fontId="100" fillId="0" borderId="134" xfId="60" applyFont="1" applyBorder="1" applyAlignment="1" applyProtection="1">
      <alignment horizontal="left" vertical="top" wrapText="1"/>
      <protection locked="0"/>
    </xf>
    <xf numFmtId="0" fontId="100" fillId="0" borderId="139" xfId="60" applyFont="1" applyBorder="1" applyAlignment="1" applyProtection="1">
      <alignment horizontal="left" vertical="top" wrapText="1"/>
      <protection locked="0"/>
    </xf>
    <xf numFmtId="0" fontId="100" fillId="0" borderId="0" xfId="60" applyFont="1" applyAlignment="1" applyProtection="1">
      <alignment horizontal="left" vertical="top" wrapText="1"/>
      <protection locked="0"/>
    </xf>
    <xf numFmtId="0" fontId="100" fillId="0" borderId="78" xfId="60" applyFont="1" applyBorder="1" applyAlignment="1" applyProtection="1">
      <alignment horizontal="left" vertical="top" wrapText="1"/>
      <protection locked="0"/>
    </xf>
    <xf numFmtId="0" fontId="107" fillId="29" borderId="145" xfId="60" applyFont="1" applyFill="1" applyBorder="1" applyAlignment="1">
      <alignment horizontal="right"/>
    </xf>
    <xf numFmtId="0" fontId="107" fillId="29" borderId="146" xfId="60" applyFont="1" applyFill="1" applyBorder="1" applyAlignment="1">
      <alignment horizontal="right"/>
    </xf>
    <xf numFmtId="0" fontId="102" fillId="28" borderId="145" xfId="60" applyFont="1" applyFill="1" applyBorder="1" applyAlignment="1">
      <alignment horizontal="center"/>
    </xf>
    <xf numFmtId="0" fontId="102" fillId="28" borderId="144" xfId="60" applyFont="1" applyFill="1" applyBorder="1" applyAlignment="1">
      <alignment horizontal="center"/>
    </xf>
    <xf numFmtId="0" fontId="40" fillId="35" borderId="108" xfId="60" applyFont="1" applyFill="1" applyBorder="1" applyAlignment="1">
      <alignment horizontal="center" vertical="center"/>
    </xf>
    <xf numFmtId="0" fontId="40" fillId="35" borderId="107" xfId="60" applyFont="1" applyFill="1" applyBorder="1" applyAlignment="1">
      <alignment horizontal="center" vertical="center"/>
    </xf>
    <xf numFmtId="0" fontId="40" fillId="35" borderId="76" xfId="60" applyFont="1" applyFill="1" applyBorder="1" applyAlignment="1">
      <alignment horizontal="center" vertical="center"/>
    </xf>
    <xf numFmtId="0" fontId="40" fillId="35" borderId="77" xfId="60" applyFont="1" applyFill="1" applyBorder="1" applyAlignment="1">
      <alignment horizontal="center" vertical="center"/>
    </xf>
    <xf numFmtId="0" fontId="40" fillId="35" borderId="0" xfId="60" applyFont="1" applyFill="1" applyAlignment="1">
      <alignment horizontal="center" vertical="center"/>
    </xf>
    <xf numFmtId="0" fontId="40" fillId="35" borderId="78" xfId="60" applyFont="1" applyFill="1" applyBorder="1" applyAlignment="1">
      <alignment horizontal="center" vertical="center"/>
    </xf>
    <xf numFmtId="0" fontId="40" fillId="35" borderId="79" xfId="60" applyFont="1" applyFill="1" applyBorder="1" applyAlignment="1">
      <alignment horizontal="center" vertical="center"/>
    </xf>
    <xf numFmtId="0" fontId="40" fillId="35" borderId="80" xfId="60" applyFont="1" applyFill="1" applyBorder="1" applyAlignment="1">
      <alignment horizontal="center" vertical="center"/>
    </xf>
    <xf numFmtId="0" fontId="40" fillId="35" borderId="81" xfId="60" applyFont="1" applyFill="1" applyBorder="1" applyAlignment="1">
      <alignment horizontal="center" vertical="center"/>
    </xf>
    <xf numFmtId="0" fontId="40" fillId="37" borderId="108" xfId="60" applyFont="1" applyFill="1" applyBorder="1" applyAlignment="1">
      <alignment horizontal="center" vertical="center"/>
    </xf>
    <xf numFmtId="0" fontId="40" fillId="37" borderId="107" xfId="60" applyFont="1" applyFill="1" applyBorder="1" applyAlignment="1">
      <alignment horizontal="center" vertical="center"/>
    </xf>
    <xf numFmtId="0" fontId="40" fillId="37" borderId="76" xfId="60" applyFont="1" applyFill="1" applyBorder="1" applyAlignment="1">
      <alignment horizontal="center" vertical="center"/>
    </xf>
    <xf numFmtId="0" fontId="40" fillId="37" borderId="77" xfId="60" applyFont="1" applyFill="1" applyBorder="1" applyAlignment="1">
      <alignment horizontal="center" vertical="center"/>
    </xf>
    <xf numFmtId="0" fontId="40" fillId="37" borderId="0" xfId="60" applyFont="1" applyFill="1" applyAlignment="1">
      <alignment horizontal="center" vertical="center"/>
    </xf>
    <xf numFmtId="0" fontId="40" fillId="37" borderId="78" xfId="60" applyFont="1" applyFill="1" applyBorder="1" applyAlignment="1">
      <alignment horizontal="center" vertical="center"/>
    </xf>
    <xf numFmtId="0" fontId="40" fillId="37" borderId="79" xfId="60" applyFont="1" applyFill="1" applyBorder="1" applyAlignment="1">
      <alignment horizontal="center" vertical="center"/>
    </xf>
    <xf numFmtId="0" fontId="40" fillId="37" borderId="80" xfId="60" applyFont="1" applyFill="1" applyBorder="1" applyAlignment="1">
      <alignment horizontal="center" vertical="center"/>
    </xf>
    <xf numFmtId="0" fontId="40" fillId="37" borderId="81" xfId="60" applyFont="1" applyFill="1" applyBorder="1" applyAlignment="1">
      <alignment horizontal="center" vertical="center"/>
    </xf>
    <xf numFmtId="0" fontId="6" fillId="32" borderId="121" xfId="60" applyFont="1" applyFill="1" applyBorder="1" applyAlignment="1">
      <alignment horizontal="left"/>
    </xf>
    <xf numFmtId="0" fontId="9" fillId="32" borderId="120" xfId="60" applyFill="1" applyBorder="1" applyAlignment="1">
      <alignment horizontal="left"/>
    </xf>
    <xf numFmtId="0" fontId="73" fillId="0" borderId="77" xfId="52" applyFont="1" applyBorder="1" applyAlignment="1">
      <alignment vertical="center"/>
    </xf>
    <xf numFmtId="0" fontId="73" fillId="0" borderId="0" xfId="52" applyFont="1" applyAlignment="1">
      <alignment vertical="center"/>
    </xf>
    <xf numFmtId="0" fontId="41" fillId="0" borderId="80" xfId="52" applyFont="1" applyBorder="1" applyAlignment="1">
      <alignment vertical="top" wrapText="1"/>
    </xf>
    <xf numFmtId="0" fontId="33" fillId="0" borderId="0" xfId="52" applyFont="1" applyAlignment="1">
      <alignment horizontal="left" vertical="top" wrapText="1" indent="2"/>
    </xf>
    <xf numFmtId="0" fontId="45" fillId="0" borderId="108" xfId="0" applyFont="1" applyBorder="1" applyAlignment="1">
      <alignment horizontal="center" vertical="center" wrapText="1"/>
    </xf>
    <xf numFmtId="0" fontId="33" fillId="0" borderId="107" xfId="0" applyFont="1" applyBorder="1" applyAlignment="1">
      <alignment horizontal="center" vertical="center" wrapText="1"/>
    </xf>
    <xf numFmtId="0" fontId="47" fillId="0" borderId="77" xfId="0" applyFont="1" applyBorder="1" applyAlignment="1">
      <alignment horizontal="center" vertical="center" wrapText="1"/>
    </xf>
    <xf numFmtId="0" fontId="62" fillId="0" borderId="0" xfId="0" applyFont="1" applyAlignment="1">
      <alignment horizontal="center" vertical="center" wrapText="1"/>
    </xf>
    <xf numFmtId="0" fontId="57" fillId="0" borderId="0" xfId="52" applyFont="1" applyAlignment="1">
      <alignment horizontal="center"/>
    </xf>
    <xf numFmtId="0" fontId="41" fillId="0" borderId="0" xfId="52" applyFont="1" applyAlignment="1">
      <alignment horizontal="left" vertical="center" indent="1"/>
    </xf>
    <xf numFmtId="0" fontId="41" fillId="0" borderId="78" xfId="52" applyFont="1" applyBorder="1" applyAlignment="1">
      <alignment horizontal="left" vertical="center"/>
    </xf>
    <xf numFmtId="0" fontId="33" fillId="22" borderId="77" xfId="52" applyFont="1" applyFill="1" applyBorder="1" applyAlignment="1">
      <alignment horizontal="left" vertical="top" wrapText="1"/>
    </xf>
    <xf numFmtId="0" fontId="33" fillId="22" borderId="0" xfId="52" applyFont="1" applyFill="1" applyAlignment="1">
      <alignment vertical="top"/>
    </xf>
    <xf numFmtId="164" fontId="41" fillId="0" borderId="0" xfId="52" applyNumberFormat="1" applyFont="1" applyAlignment="1">
      <alignment horizontal="left" vertical="center" indent="1"/>
    </xf>
    <xf numFmtId="164" fontId="41" fillId="0" borderId="78" xfId="52" applyNumberFormat="1" applyFont="1" applyBorder="1" applyAlignment="1">
      <alignment horizontal="left" vertical="center" indent="1"/>
    </xf>
    <xf numFmtId="0" fontId="41" fillId="0" borderId="123" xfId="52" applyFont="1" applyBorder="1" applyAlignment="1">
      <alignment horizontal="center" vertical="center"/>
    </xf>
    <xf numFmtId="0" fontId="33" fillId="0" borderId="116" xfId="52" applyFont="1" applyBorder="1" applyAlignment="1">
      <alignment horizontal="center" vertical="center"/>
    </xf>
    <xf numFmtId="0" fontId="33" fillId="0" borderId="141" xfId="52" applyFont="1" applyBorder="1" applyAlignment="1">
      <alignment horizontal="left" vertical="center" wrapText="1"/>
    </xf>
    <xf numFmtId="0" fontId="33" fillId="0" borderId="0" xfId="52" applyFont="1" applyAlignment="1">
      <alignment horizontal="center" vertical="center"/>
    </xf>
    <xf numFmtId="167" fontId="33" fillId="0" borderId="0" xfId="52" applyNumberFormat="1" applyFont="1" applyAlignment="1">
      <alignment horizontal="center"/>
    </xf>
    <xf numFmtId="0" fontId="57" fillId="0" borderId="0" xfId="52" applyFont="1" applyAlignment="1">
      <alignment horizontal="center" vertical="center" wrapText="1"/>
    </xf>
    <xf numFmtId="0" fontId="33" fillId="0" borderId="0" xfId="52" applyFont="1" applyAlignment="1">
      <alignment horizontal="center"/>
    </xf>
    <xf numFmtId="9" fontId="33" fillId="9" borderId="143" xfId="52" applyNumberFormat="1" applyFont="1" applyFill="1" applyBorder="1" applyAlignment="1">
      <alignment horizontal="center" vertical="center" shrinkToFit="1"/>
    </xf>
    <xf numFmtId="9" fontId="33" fillId="9" borderId="112" xfId="52" applyNumberFormat="1" applyFont="1" applyFill="1" applyBorder="1" applyAlignment="1">
      <alignment horizontal="center" vertical="center" shrinkToFit="1"/>
    </xf>
    <xf numFmtId="0" fontId="41" fillId="0" borderId="0" xfId="52" applyFont="1" applyAlignment="1">
      <alignment wrapText="1"/>
    </xf>
    <xf numFmtId="0" fontId="46" fillId="0" borderId="83" xfId="0" applyFont="1" applyBorder="1" applyAlignment="1">
      <alignment horizontal="left" vertical="top" wrapText="1"/>
    </xf>
    <xf numFmtId="0" fontId="57" fillId="0" borderId="84" xfId="0" applyFont="1" applyBorder="1" applyAlignment="1">
      <alignment horizontal="left" vertical="top" wrapText="1"/>
    </xf>
    <xf numFmtId="0" fontId="57" fillId="0" borderId="85" xfId="0" applyFont="1" applyBorder="1" applyAlignment="1">
      <alignment horizontal="left" vertical="top" wrapText="1"/>
    </xf>
    <xf numFmtId="0" fontId="40" fillId="10" borderId="83" xfId="0" applyFont="1" applyFill="1" applyBorder="1" applyAlignment="1">
      <alignment horizontal="center" vertical="center"/>
    </xf>
    <xf numFmtId="0" fontId="42" fillId="10" borderId="84" xfId="0" applyFont="1" applyFill="1" applyBorder="1" applyAlignment="1">
      <alignment horizontal="center" vertical="center"/>
    </xf>
    <xf numFmtId="0" fontId="42" fillId="10" borderId="85" xfId="0" applyFont="1" applyFill="1" applyBorder="1" applyAlignment="1">
      <alignment horizontal="center" vertical="center"/>
    </xf>
    <xf numFmtId="0" fontId="51" fillId="0" borderId="29" xfId="0" applyFont="1" applyBorder="1" applyAlignment="1">
      <alignment horizontal="left" vertical="center" wrapText="1"/>
    </xf>
    <xf numFmtId="0" fontId="59" fillId="40" borderId="153" xfId="0" applyFont="1" applyFill="1" applyBorder="1" applyAlignment="1" applyProtection="1">
      <alignment horizontal="center" vertical="center"/>
      <protection hidden="1"/>
    </xf>
    <xf numFmtId="0" fontId="59" fillId="40" borderId="154" xfId="0" applyFont="1" applyFill="1" applyBorder="1" applyAlignment="1" applyProtection="1">
      <alignment horizontal="center" vertical="center"/>
      <protection hidden="1"/>
    </xf>
    <xf numFmtId="0" fontId="59" fillId="40" borderId="155" xfId="0" applyFont="1" applyFill="1" applyBorder="1" applyAlignment="1" applyProtection="1">
      <alignment horizontal="center" vertical="center"/>
      <protection hidden="1"/>
    </xf>
    <xf numFmtId="0" fontId="30" fillId="6" borderId="113" xfId="0" applyFont="1" applyFill="1" applyBorder="1" applyAlignment="1">
      <alignment horizontal="left" vertical="center" wrapText="1"/>
    </xf>
    <xf numFmtId="0" fontId="30" fillId="6" borderId="36" xfId="0" applyFont="1" applyFill="1" applyBorder="1" applyAlignment="1">
      <alignment horizontal="left" vertical="center" wrapText="1"/>
    </xf>
    <xf numFmtId="0" fontId="41" fillId="0" borderId="108" xfId="0" applyFont="1" applyBorder="1" applyAlignment="1">
      <alignment horizontal="center" vertical="center"/>
    </xf>
    <xf numFmtId="0" fontId="41" fillId="0" borderId="107" xfId="0" applyFont="1" applyBorder="1" applyAlignment="1">
      <alignment horizontal="center" vertical="center"/>
    </xf>
    <xf numFmtId="0" fontId="41" fillId="0" borderId="109" xfId="0" applyFont="1" applyBorder="1" applyAlignment="1">
      <alignment horizontal="center" vertical="center"/>
    </xf>
    <xf numFmtId="0" fontId="41" fillId="0" borderId="77" xfId="0" applyFont="1" applyBorder="1" applyAlignment="1">
      <alignment horizontal="center" vertical="center"/>
    </xf>
    <xf numFmtId="0" fontId="41" fillId="0" borderId="0" xfId="0" applyFont="1" applyAlignment="1">
      <alignment horizontal="center" vertical="center"/>
    </xf>
    <xf numFmtId="0" fontId="41" fillId="0" borderId="110" xfId="0" applyFont="1" applyBorder="1" applyAlignment="1">
      <alignment horizontal="center" vertical="center"/>
    </xf>
    <xf numFmtId="0" fontId="30" fillId="6" borderId="33" xfId="0" applyFont="1" applyFill="1" applyBorder="1" applyAlignment="1">
      <alignment horizontal="left" vertical="center" wrapText="1"/>
    </xf>
    <xf numFmtId="0" fontId="30" fillId="6" borderId="37" xfId="0" applyFont="1" applyFill="1" applyBorder="1" applyAlignment="1">
      <alignment horizontal="left" vertical="center" wrapText="1"/>
    </xf>
    <xf numFmtId="0" fontId="30" fillId="6" borderId="25" xfId="0" applyFont="1" applyFill="1" applyBorder="1" applyAlignment="1">
      <alignment vertical="center" wrapText="1"/>
    </xf>
    <xf numFmtId="0" fontId="33" fillId="6" borderId="16" xfId="0" applyFont="1" applyFill="1" applyBorder="1" applyAlignment="1">
      <alignment vertical="center" wrapText="1"/>
    </xf>
    <xf numFmtId="0" fontId="30" fillId="6" borderId="25" xfId="0" applyFont="1" applyFill="1" applyBorder="1" applyAlignment="1">
      <alignment horizontal="left" vertical="center" wrapText="1"/>
    </xf>
    <xf numFmtId="0" fontId="33" fillId="6" borderId="16" xfId="0" applyFont="1" applyFill="1" applyBorder="1" applyAlignment="1">
      <alignment horizontal="left" vertical="center" wrapText="1"/>
    </xf>
    <xf numFmtId="0" fontId="30" fillId="6" borderId="33" xfId="0" applyFont="1" applyFill="1" applyBorder="1" applyAlignment="1">
      <alignment vertical="center" wrapText="1"/>
    </xf>
    <xf numFmtId="0" fontId="41" fillId="6" borderId="37" xfId="0" applyFont="1" applyFill="1" applyBorder="1" applyAlignment="1">
      <alignment vertical="center" wrapText="1"/>
    </xf>
    <xf numFmtId="0" fontId="77" fillId="23" borderId="0" xfId="60" applyFont="1" applyFill="1" applyAlignment="1">
      <alignment horizontal="center"/>
    </xf>
    <xf numFmtId="0" fontId="113" fillId="25" borderId="0" xfId="60" applyFont="1" applyFill="1" applyAlignment="1">
      <alignment horizontal="center"/>
    </xf>
  </cellXfs>
  <cellStyles count="66">
    <cellStyle name="Currency" xfId="59" builtinId="4"/>
    <cellStyle name="Currency 2" xfId="53" xr:uid="{00000000-0005-0000-0000-000000000000}"/>
    <cellStyle name="Currency 3" xfId="61" xr:uid="{EF9C44E1-6FDF-4F2D-B9D5-30B4A51CFAC7}"/>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 name="Percent 3" xfId="65" xr:uid="{201D2922-4580-4EBB-B17E-4BC2661B4388}"/>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PTELL%20EAV%20Calculation%20(for%20model)_FY%2018%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SA/FY%2017/Reports/FINAL%20GSA%20Claim%20Reports/Cost%20of%20PTELL_8-18-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ing%20Reform/Evidence%20Based%20Model/Data%20Sets%20for%20FY%2017%20Model/GSAVAR%2015-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SBE/Downloads/FY-24-Evidence-Based-Funding-Full-Calc%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ELL EAV CALC"/>
      <sheetName val="Hybrid Limiting Rate"/>
      <sheetName val="data"/>
      <sheetName val="HYBRID PTELL EAV CALC"/>
    </sheetNames>
    <sheetDataSet>
      <sheetData sheetId="0" refreshError="1"/>
      <sheetData sheetId="1" refreshError="1"/>
      <sheetData sheetId="2">
        <row r="4">
          <cell r="A4" t="str">
            <v>0100000000093</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cell r="B7" t="str">
            <v>PAYSON COMM UNIT SCHOOL DIST 1</v>
          </cell>
          <cell r="C7"/>
          <cell r="D7">
            <v>63339301</v>
          </cell>
          <cell r="E7">
            <v>0</v>
          </cell>
          <cell r="F7"/>
          <cell r="G7">
            <v>63169307</v>
          </cell>
          <cell r="H7">
            <v>67889211</v>
          </cell>
          <cell r="I7">
            <v>71584462</v>
          </cell>
          <cell r="J7"/>
          <cell r="K7">
            <v>67547660</v>
          </cell>
          <cell r="L7"/>
          <cell r="M7">
            <v>5.4430607537919388E-2</v>
          </cell>
          <cell r="N7">
            <v>0</v>
          </cell>
          <cell r="O7">
            <v>67547660</v>
          </cell>
          <cell r="P7">
            <v>0</v>
          </cell>
          <cell r="Q7" t="str">
            <v/>
          </cell>
          <cell r="R7">
            <v>67547660</v>
          </cell>
          <cell r="S7" t="str">
            <v>Average</v>
          </cell>
        </row>
        <row r="8">
          <cell r="A8" t="str">
            <v>0100100202600</v>
          </cell>
          <cell r="B8" t="str">
            <v>LIBERTY COMM UNIT SCHOOL DIST 2</v>
          </cell>
          <cell r="C8"/>
          <cell r="D8">
            <v>74734770</v>
          </cell>
          <cell r="E8">
            <v>0</v>
          </cell>
          <cell r="F8"/>
          <cell r="G8">
            <v>74699909</v>
          </cell>
          <cell r="H8">
            <v>80423916</v>
          </cell>
          <cell r="I8">
            <v>85538771</v>
          </cell>
          <cell r="J8"/>
          <cell r="K8">
            <v>80220865</v>
          </cell>
          <cell r="L8"/>
          <cell r="M8">
            <v>6.3598681267895488E-2</v>
          </cell>
          <cell r="N8">
            <v>0</v>
          </cell>
          <cell r="O8">
            <v>80220865</v>
          </cell>
          <cell r="P8">
            <v>0</v>
          </cell>
          <cell r="Q8" t="str">
            <v/>
          </cell>
          <cell r="R8">
            <v>80220865</v>
          </cell>
          <cell r="S8" t="str">
            <v>Average</v>
          </cell>
        </row>
        <row r="9">
          <cell r="A9" t="str">
            <v>0100100302600</v>
          </cell>
          <cell r="B9" t="str">
            <v>CAMP POINT C U SCHOOL DIST 3</v>
          </cell>
          <cell r="C9"/>
          <cell r="D9">
            <v>109436487</v>
          </cell>
          <cell r="E9">
            <v>0</v>
          </cell>
          <cell r="F9"/>
          <cell r="G9">
            <v>108787309</v>
          </cell>
          <cell r="H9">
            <v>118381699</v>
          </cell>
          <cell r="I9">
            <v>129870534</v>
          </cell>
          <cell r="J9"/>
          <cell r="K9">
            <v>119013181</v>
          </cell>
          <cell r="L9"/>
          <cell r="M9">
            <v>9.7049080196086726E-2</v>
          </cell>
          <cell r="N9">
            <v>0</v>
          </cell>
          <cell r="O9">
            <v>119013181</v>
          </cell>
          <cell r="P9">
            <v>0</v>
          </cell>
          <cell r="Q9" t="str">
            <v/>
          </cell>
          <cell r="R9">
            <v>119013181</v>
          </cell>
          <cell r="S9" t="str">
            <v>Average</v>
          </cell>
        </row>
        <row r="10">
          <cell r="A10" t="str">
            <v>0100100402600</v>
          </cell>
          <cell r="B10" t="str">
            <v>COMMUNITY UNIT SCHOOL DIST 4</v>
          </cell>
          <cell r="C10"/>
          <cell r="D10">
            <v>86232442</v>
          </cell>
          <cell r="E10">
            <v>0</v>
          </cell>
          <cell r="F10"/>
          <cell r="G10">
            <v>86119931</v>
          </cell>
          <cell r="H10">
            <v>92287896</v>
          </cell>
          <cell r="I10">
            <v>99053922</v>
          </cell>
          <cell r="J10"/>
          <cell r="K10">
            <v>92487250</v>
          </cell>
          <cell r="L10"/>
          <cell r="M10">
            <v>7.3314337992925957E-2</v>
          </cell>
          <cell r="N10">
            <v>0</v>
          </cell>
          <cell r="O10">
            <v>92487250</v>
          </cell>
          <cell r="P10">
            <v>0</v>
          </cell>
          <cell r="Q10" t="str">
            <v/>
          </cell>
          <cell r="R10">
            <v>92487250</v>
          </cell>
          <cell r="S10" t="str">
            <v>Average</v>
          </cell>
        </row>
        <row r="11">
          <cell r="A11" t="str">
            <v>0100117202200</v>
          </cell>
          <cell r="B11" t="str">
            <v>QUINCY SCHOOL DISTRICT 172</v>
          </cell>
          <cell r="C11"/>
          <cell r="D11">
            <v>950717038</v>
          </cell>
          <cell r="E11">
            <v>0</v>
          </cell>
          <cell r="F11"/>
          <cell r="G11">
            <v>952167585</v>
          </cell>
          <cell r="H11">
            <v>979482428</v>
          </cell>
          <cell r="I11">
            <v>1002382884</v>
          </cell>
          <cell r="J11"/>
          <cell r="K11">
            <v>978010966</v>
          </cell>
          <cell r="L11"/>
          <cell r="M11">
            <v>2.3380160118605008E-2</v>
          </cell>
          <cell r="N11">
            <v>0</v>
          </cell>
          <cell r="O11">
            <v>978010966</v>
          </cell>
          <cell r="P11">
            <v>0</v>
          </cell>
          <cell r="Q11" t="str">
            <v/>
          </cell>
          <cell r="R11">
            <v>978010966</v>
          </cell>
          <cell r="S11" t="str">
            <v>Average</v>
          </cell>
        </row>
        <row r="12">
          <cell r="A12" t="str">
            <v>0100500102600</v>
          </cell>
          <cell r="B12" t="str">
            <v>BROWN COUNTY C U SCH DIST 1</v>
          </cell>
          <cell r="C12"/>
          <cell r="D12">
            <v>106266804</v>
          </cell>
          <cell r="E12">
            <v>0</v>
          </cell>
          <cell r="F12"/>
          <cell r="G12">
            <v>105769591</v>
          </cell>
          <cell r="H12">
            <v>112761083</v>
          </cell>
          <cell r="I12">
            <v>122025784</v>
          </cell>
          <cell r="J12"/>
          <cell r="K12">
            <v>113518819</v>
          </cell>
          <cell r="L12"/>
          <cell r="M12">
            <v>8.2162220808042433E-2</v>
          </cell>
          <cell r="N12">
            <v>0</v>
          </cell>
          <cell r="O12">
            <v>113518819</v>
          </cell>
          <cell r="P12">
            <v>0</v>
          </cell>
          <cell r="Q12" t="str">
            <v/>
          </cell>
          <cell r="R12">
            <v>113518819</v>
          </cell>
          <cell r="S12" t="str">
            <v>Average</v>
          </cell>
        </row>
        <row r="13">
          <cell r="A13" t="str">
            <v>0100901502600</v>
          </cell>
          <cell r="B13" t="str">
            <v>BEARDSTOWN C U SCH DIST 15</v>
          </cell>
          <cell r="C13"/>
          <cell r="D13">
            <v>64567631</v>
          </cell>
          <cell r="E13">
            <v>0</v>
          </cell>
          <cell r="F13"/>
          <cell r="G13">
            <v>63603472</v>
          </cell>
          <cell r="H13">
            <v>67520511</v>
          </cell>
          <cell r="I13">
            <v>70953096</v>
          </cell>
          <cell r="J13"/>
          <cell r="K13">
            <v>67359026</v>
          </cell>
          <cell r="L13"/>
          <cell r="M13">
            <v>5.0837663239841298E-2</v>
          </cell>
          <cell r="N13">
            <v>0</v>
          </cell>
          <cell r="O13">
            <v>67359026</v>
          </cell>
          <cell r="P13">
            <v>0</v>
          </cell>
          <cell r="Q13" t="str">
            <v/>
          </cell>
          <cell r="R13">
            <v>67359026</v>
          </cell>
          <cell r="S13" t="str">
            <v>Average</v>
          </cell>
        </row>
        <row r="14">
          <cell r="A14" t="str">
            <v>0100906402600</v>
          </cell>
          <cell r="B14" t="str">
            <v>VIRGINIA C U SCH DIST 64</v>
          </cell>
          <cell r="C14"/>
          <cell r="D14">
            <v>43358374</v>
          </cell>
          <cell r="E14">
            <v>0</v>
          </cell>
          <cell r="F14"/>
          <cell r="G14">
            <v>42664580</v>
          </cell>
          <cell r="H14">
            <v>46254682</v>
          </cell>
          <cell r="I14">
            <v>47967662</v>
          </cell>
          <cell r="J14"/>
          <cell r="K14">
            <v>45628975</v>
          </cell>
          <cell r="L14"/>
          <cell r="M14">
            <v>3.703365639828634E-2</v>
          </cell>
          <cell r="N14">
            <v>0</v>
          </cell>
          <cell r="O14">
            <v>45628975</v>
          </cell>
          <cell r="P14">
            <v>0</v>
          </cell>
          <cell r="Q14" t="str">
            <v/>
          </cell>
          <cell r="R14">
            <v>45628975</v>
          </cell>
          <cell r="S14" t="str">
            <v>Average</v>
          </cell>
        </row>
        <row r="15">
          <cell r="A15" t="str">
            <v>0100926202600</v>
          </cell>
          <cell r="B15" t="str">
            <v>A C CENTRAL CUSD 262</v>
          </cell>
          <cell r="C15"/>
          <cell r="D15">
            <v>59835917</v>
          </cell>
          <cell r="E15">
            <v>0</v>
          </cell>
          <cell r="F15"/>
          <cell r="G15">
            <v>59259347</v>
          </cell>
          <cell r="H15">
            <v>63275749</v>
          </cell>
          <cell r="I15">
            <v>66687837</v>
          </cell>
          <cell r="J15"/>
          <cell r="K15">
            <v>63074311</v>
          </cell>
          <cell r="L15"/>
          <cell r="M15">
            <v>5.3924102897620382E-2</v>
          </cell>
          <cell r="N15">
            <v>0</v>
          </cell>
          <cell r="O15">
            <v>63074311</v>
          </cell>
          <cell r="P15">
            <v>0</v>
          </cell>
          <cell r="Q15" t="str">
            <v/>
          </cell>
          <cell r="R15">
            <v>63074311</v>
          </cell>
          <cell r="S15" t="str">
            <v>Average</v>
          </cell>
        </row>
        <row r="16">
          <cell r="A16" t="str">
            <v>0106900102600</v>
          </cell>
          <cell r="B16" t="str">
            <v>FRANKLIN C U SCHOOL DISTRICT 1</v>
          </cell>
          <cell r="C16"/>
          <cell r="D16">
            <v>53075716</v>
          </cell>
          <cell r="E16">
            <v>0</v>
          </cell>
          <cell r="F16"/>
          <cell r="G16">
            <v>65951784</v>
          </cell>
          <cell r="H16">
            <v>69700928</v>
          </cell>
          <cell r="I16">
            <v>84523091</v>
          </cell>
          <cell r="J16"/>
          <cell r="K16">
            <v>73391934</v>
          </cell>
          <cell r="L16"/>
          <cell r="M16">
            <v>0.21265373970343696</v>
          </cell>
          <cell r="N16">
            <v>0</v>
          </cell>
          <cell r="O16">
            <v>73391934</v>
          </cell>
          <cell r="P16">
            <v>60973382</v>
          </cell>
          <cell r="Q16" t="str">
            <v>PTELL</v>
          </cell>
          <cell r="R16">
            <v>60973382</v>
          </cell>
          <cell r="S16" t="str">
            <v>PTELL</v>
          </cell>
        </row>
        <row r="17">
          <cell r="A17" t="str">
            <v>0106900602600</v>
          </cell>
          <cell r="B17" t="str">
            <v>WAVERLY C U SCHOOL DIST 6</v>
          </cell>
          <cell r="C17"/>
          <cell r="D17">
            <v>54751191</v>
          </cell>
          <cell r="E17">
            <v>0</v>
          </cell>
          <cell r="F17"/>
          <cell r="G17">
            <v>56339654</v>
          </cell>
          <cell r="H17">
            <v>58881821</v>
          </cell>
          <cell r="I17">
            <v>63501914</v>
          </cell>
          <cell r="J17"/>
          <cell r="K17">
            <v>59574463</v>
          </cell>
          <cell r="L17"/>
          <cell r="M17">
            <v>7.8463826721663382E-2</v>
          </cell>
          <cell r="N17">
            <v>0</v>
          </cell>
          <cell r="O17">
            <v>59574463</v>
          </cell>
          <cell r="P17">
            <v>55966667</v>
          </cell>
          <cell r="Q17" t="str">
            <v>PTELL</v>
          </cell>
          <cell r="R17">
            <v>55966667</v>
          </cell>
          <cell r="S17" t="str">
            <v>PTELL</v>
          </cell>
        </row>
        <row r="18">
          <cell r="A18" t="str">
            <v>0106901102600</v>
          </cell>
          <cell r="B18" t="str">
            <v>MEREDOSIA-CHAMBERSBURG CUSD 11</v>
          </cell>
          <cell r="C18"/>
          <cell r="D18">
            <v>26123271</v>
          </cell>
          <cell r="E18">
            <v>0</v>
          </cell>
          <cell r="F18"/>
          <cell r="G18">
            <v>26206965</v>
          </cell>
          <cell r="H18">
            <v>26172791</v>
          </cell>
          <cell r="I18">
            <v>27029088</v>
          </cell>
          <cell r="J18"/>
          <cell r="K18">
            <v>26469615</v>
          </cell>
          <cell r="L18"/>
          <cell r="M18">
            <v>3.2717068653472993E-2</v>
          </cell>
          <cell r="N18">
            <v>0</v>
          </cell>
          <cell r="O18">
            <v>26469615</v>
          </cell>
          <cell r="P18">
            <v>0</v>
          </cell>
          <cell r="Q18" t="str">
            <v/>
          </cell>
          <cell r="R18">
            <v>26469615</v>
          </cell>
          <cell r="S18" t="str">
            <v>Average</v>
          </cell>
        </row>
        <row r="19">
          <cell r="A19" t="str">
            <v>0106902702600</v>
          </cell>
          <cell r="B19" t="str">
            <v>TRIOPIA C U SCHOOL DISTRICT 27</v>
          </cell>
          <cell r="C19"/>
          <cell r="D19">
            <v>55145241</v>
          </cell>
          <cell r="E19">
            <v>0</v>
          </cell>
          <cell r="F19"/>
          <cell r="G19">
            <v>55182395</v>
          </cell>
          <cell r="H19">
            <v>58656151</v>
          </cell>
          <cell r="I19">
            <v>61709505</v>
          </cell>
          <cell r="J19"/>
          <cell r="K19">
            <v>58516017</v>
          </cell>
          <cell r="L19"/>
          <cell r="M19">
            <v>5.2055137405793983E-2</v>
          </cell>
          <cell r="N19">
            <v>0</v>
          </cell>
          <cell r="O19">
            <v>58516017</v>
          </cell>
          <cell r="P19">
            <v>0</v>
          </cell>
          <cell r="Q19" t="str">
            <v/>
          </cell>
          <cell r="R19">
            <v>58516017</v>
          </cell>
          <cell r="S19" t="str">
            <v>Average</v>
          </cell>
        </row>
        <row r="20">
          <cell r="A20" t="str">
            <v>0106911702200</v>
          </cell>
          <cell r="B20" t="str">
            <v>JACKSONVILLE SCHOOL DIST 117</v>
          </cell>
          <cell r="C20"/>
          <cell r="D20">
            <v>424830564</v>
          </cell>
          <cell r="E20">
            <v>0</v>
          </cell>
          <cell r="F20"/>
          <cell r="G20">
            <v>424468705</v>
          </cell>
          <cell r="H20">
            <v>432845505</v>
          </cell>
          <cell r="I20">
            <v>441024892</v>
          </cell>
          <cell r="J20"/>
          <cell r="K20">
            <v>432779701</v>
          </cell>
          <cell r="L20"/>
          <cell r="M20">
            <v>1.889678165885077E-2</v>
          </cell>
          <cell r="N20">
            <v>0</v>
          </cell>
          <cell r="O20">
            <v>432779701</v>
          </cell>
          <cell r="P20">
            <v>433539590</v>
          </cell>
          <cell r="Q20" t="str">
            <v>PTELL</v>
          </cell>
          <cell r="R20">
            <v>432779701</v>
          </cell>
          <cell r="S20" t="str">
            <v>Average</v>
          </cell>
        </row>
        <row r="21">
          <cell r="A21" t="str">
            <v>0107500302600</v>
          </cell>
          <cell r="B21" t="str">
            <v>PLEASANT HILL C U SCH DIST 3</v>
          </cell>
          <cell r="C21"/>
          <cell r="D21">
            <v>31946047</v>
          </cell>
          <cell r="E21">
            <v>0</v>
          </cell>
          <cell r="F21"/>
          <cell r="G21">
            <v>31807768</v>
          </cell>
          <cell r="H21">
            <v>33580022</v>
          </cell>
          <cell r="I21">
            <v>35488284</v>
          </cell>
          <cell r="J21"/>
          <cell r="K21">
            <v>33625358</v>
          </cell>
          <cell r="L21"/>
          <cell r="M21">
            <v>5.682730047049999E-2</v>
          </cell>
          <cell r="N21">
            <v>0</v>
          </cell>
          <cell r="O21">
            <v>33625358</v>
          </cell>
          <cell r="P21">
            <v>0</v>
          </cell>
          <cell r="Q21" t="str">
            <v/>
          </cell>
          <cell r="R21">
            <v>33625358</v>
          </cell>
          <cell r="S21" t="str">
            <v>Average</v>
          </cell>
        </row>
        <row r="22">
          <cell r="A22" t="str">
            <v>0107500402600</v>
          </cell>
          <cell r="B22" t="str">
            <v>GRIGGSVILLE-PERRY C U SCH DIST 4</v>
          </cell>
          <cell r="C22"/>
          <cell r="D22">
            <v>46059929</v>
          </cell>
          <cell r="E22">
            <v>0</v>
          </cell>
          <cell r="F22"/>
          <cell r="G22">
            <v>45729173</v>
          </cell>
          <cell r="H22">
            <v>48692806</v>
          </cell>
          <cell r="I22">
            <v>52428883</v>
          </cell>
          <cell r="J22"/>
          <cell r="K22">
            <v>48950287</v>
          </cell>
          <cell r="L22"/>
          <cell r="M22">
            <v>7.6727494406463245E-2</v>
          </cell>
          <cell r="N22">
            <v>0</v>
          </cell>
          <cell r="O22">
            <v>48950287</v>
          </cell>
          <cell r="P22">
            <v>0</v>
          </cell>
          <cell r="Q22" t="str">
            <v/>
          </cell>
          <cell r="R22">
            <v>48950287</v>
          </cell>
          <cell r="S22" t="str">
            <v>Average</v>
          </cell>
        </row>
        <row r="23">
          <cell r="A23" t="str">
            <v>0107501002600</v>
          </cell>
          <cell r="B23" t="str">
            <v>PIKELAND C U SCH DIST 10</v>
          </cell>
          <cell r="C23"/>
          <cell r="D23">
            <v>133604514</v>
          </cell>
          <cell r="E23">
            <v>0</v>
          </cell>
          <cell r="F23"/>
          <cell r="G23">
            <v>133283760</v>
          </cell>
          <cell r="H23">
            <v>139258774</v>
          </cell>
          <cell r="I23">
            <v>144835380</v>
          </cell>
          <cell r="J23"/>
          <cell r="K23">
            <v>139125971</v>
          </cell>
          <cell r="L23"/>
          <cell r="M23">
            <v>4.004491666715377E-2</v>
          </cell>
          <cell r="N23">
            <v>0</v>
          </cell>
          <cell r="O23">
            <v>139125971</v>
          </cell>
          <cell r="P23">
            <v>0</v>
          </cell>
          <cell r="Q23" t="str">
            <v/>
          </cell>
          <cell r="R23">
            <v>139125971</v>
          </cell>
          <cell r="S23" t="str">
            <v>Average</v>
          </cell>
        </row>
        <row r="24">
          <cell r="A24" t="str">
            <v>0107501202600</v>
          </cell>
          <cell r="B24" t="str">
            <v>WESTERN CUSD 12</v>
          </cell>
          <cell r="C24"/>
          <cell r="D24">
            <v>63802060</v>
          </cell>
          <cell r="E24">
            <v>0</v>
          </cell>
          <cell r="F24"/>
          <cell r="G24">
            <v>63444970</v>
          </cell>
          <cell r="H24">
            <v>67364538</v>
          </cell>
          <cell r="I24">
            <v>70411979</v>
          </cell>
          <cell r="J24"/>
          <cell r="K24">
            <v>67073829</v>
          </cell>
          <cell r="L24"/>
          <cell r="M24">
            <v>4.5238059823107524E-2</v>
          </cell>
          <cell r="N24">
            <v>0</v>
          </cell>
          <cell r="O24">
            <v>67073829</v>
          </cell>
          <cell r="P24">
            <v>0</v>
          </cell>
          <cell r="Q24" t="str">
            <v/>
          </cell>
          <cell r="R24">
            <v>67073829</v>
          </cell>
          <cell r="S24" t="str">
            <v>Average</v>
          </cell>
        </row>
        <row r="25">
          <cell r="A25" t="str">
            <v>0108600102600</v>
          </cell>
          <cell r="B25" t="str">
            <v>WINCHESTER C U SCH DIST 1</v>
          </cell>
          <cell r="C25"/>
          <cell r="D25">
            <v>62919182</v>
          </cell>
          <cell r="E25">
            <v>0</v>
          </cell>
          <cell r="F25"/>
          <cell r="G25">
            <v>62917953</v>
          </cell>
          <cell r="H25">
            <v>65470415</v>
          </cell>
          <cell r="I25">
            <v>68099412</v>
          </cell>
          <cell r="J25"/>
          <cell r="K25">
            <v>65495927</v>
          </cell>
          <cell r="L25"/>
          <cell r="M25">
            <v>4.0155496188621992E-2</v>
          </cell>
          <cell r="N25">
            <v>0</v>
          </cell>
          <cell r="O25">
            <v>65495927</v>
          </cell>
          <cell r="P25">
            <v>0</v>
          </cell>
          <cell r="Q25" t="str">
            <v/>
          </cell>
          <cell r="R25">
            <v>65495927</v>
          </cell>
          <cell r="S25" t="str">
            <v>Average</v>
          </cell>
        </row>
        <row r="26">
          <cell r="A26" t="str">
            <v>0108600202600</v>
          </cell>
          <cell r="B26" t="str">
            <v>SCOTT-MORGAN C U SCHOOL DIST 2</v>
          </cell>
          <cell r="C26"/>
          <cell r="D26">
            <v>25367421</v>
          </cell>
          <cell r="E26">
            <v>0</v>
          </cell>
          <cell r="F26"/>
          <cell r="G26">
            <v>25244791</v>
          </cell>
          <cell r="H26">
            <v>26928829</v>
          </cell>
          <cell r="I26">
            <v>28049067</v>
          </cell>
          <cell r="J26"/>
          <cell r="K26">
            <v>26740896</v>
          </cell>
          <cell r="L26"/>
          <cell r="M26">
            <v>4.159995222963464E-2</v>
          </cell>
          <cell r="N26">
            <v>0</v>
          </cell>
          <cell r="O26">
            <v>26740896</v>
          </cell>
          <cell r="P26">
            <v>0</v>
          </cell>
          <cell r="Q26" t="str">
            <v/>
          </cell>
          <cell r="R26">
            <v>26740896</v>
          </cell>
          <cell r="S26" t="str">
            <v>Average</v>
          </cell>
        </row>
        <row r="27">
          <cell r="A27" t="str">
            <v>0300300102600</v>
          </cell>
          <cell r="B27" t="str">
            <v>MULBERRY GROVE C U SCH DIST 1</v>
          </cell>
          <cell r="C27"/>
          <cell r="D27">
            <v>37153330</v>
          </cell>
          <cell r="E27">
            <v>0</v>
          </cell>
          <cell r="F27"/>
          <cell r="G27">
            <v>38332205</v>
          </cell>
          <cell r="H27">
            <v>40739389</v>
          </cell>
          <cell r="I27">
            <v>43491630</v>
          </cell>
          <cell r="J27"/>
          <cell r="K27">
            <v>40854408</v>
          </cell>
          <cell r="L27"/>
          <cell r="M27">
            <v>6.7557247851704402E-2</v>
          </cell>
          <cell r="N27">
            <v>0</v>
          </cell>
          <cell r="O27">
            <v>40854408</v>
          </cell>
          <cell r="P27">
            <v>0</v>
          </cell>
          <cell r="Q27" t="str">
            <v/>
          </cell>
          <cell r="R27">
            <v>40854408</v>
          </cell>
          <cell r="S27" t="str">
            <v>Average</v>
          </cell>
        </row>
        <row r="28">
          <cell r="A28" t="str">
            <v>0300300202600</v>
          </cell>
          <cell r="B28" t="str">
            <v>BOND CO C U SCHOOL DIST 2</v>
          </cell>
          <cell r="C28"/>
          <cell r="D28">
            <v>185157704</v>
          </cell>
          <cell r="E28">
            <v>0</v>
          </cell>
          <cell r="F28"/>
          <cell r="G28">
            <v>184456611</v>
          </cell>
          <cell r="H28">
            <v>195127637</v>
          </cell>
          <cell r="I28">
            <v>204656256</v>
          </cell>
          <cell r="J28"/>
          <cell r="K28">
            <v>194746835</v>
          </cell>
          <cell r="L28"/>
          <cell r="M28">
            <v>4.8832749406994558E-2</v>
          </cell>
          <cell r="N28">
            <v>0</v>
          </cell>
          <cell r="O28">
            <v>194746835</v>
          </cell>
          <cell r="P28">
            <v>0</v>
          </cell>
          <cell r="Q28" t="str">
            <v/>
          </cell>
          <cell r="R28">
            <v>194746835</v>
          </cell>
          <cell r="S28" t="str">
            <v>Average</v>
          </cell>
        </row>
        <row r="29">
          <cell r="A29" t="str">
            <v>0301100102600</v>
          </cell>
          <cell r="B29" t="str">
            <v>MORRISONVILLE C U SCH DIST 1</v>
          </cell>
          <cell r="C29"/>
          <cell r="D29">
            <v>50133039</v>
          </cell>
          <cell r="E29">
            <v>0</v>
          </cell>
          <cell r="F29"/>
          <cell r="G29">
            <v>50339096</v>
          </cell>
          <cell r="H29">
            <v>52571943</v>
          </cell>
          <cell r="I29">
            <v>55310762</v>
          </cell>
          <cell r="J29"/>
          <cell r="K29">
            <v>52740600</v>
          </cell>
          <cell r="L29"/>
          <cell r="M29">
            <v>5.2096590761349641E-2</v>
          </cell>
          <cell r="N29">
            <v>0</v>
          </cell>
          <cell r="O29">
            <v>52740600</v>
          </cell>
          <cell r="P29">
            <v>0</v>
          </cell>
          <cell r="Q29" t="str">
            <v/>
          </cell>
          <cell r="R29">
            <v>52740600</v>
          </cell>
          <cell r="S29" t="str">
            <v>Average</v>
          </cell>
        </row>
        <row r="30">
          <cell r="A30" t="str">
            <v>0301100302600</v>
          </cell>
          <cell r="B30" t="str">
            <v>TAYLORVILLE C U SCH DIST 3</v>
          </cell>
          <cell r="C30"/>
          <cell r="D30">
            <v>317382475</v>
          </cell>
          <cell r="E30">
            <v>0</v>
          </cell>
          <cell r="F30"/>
          <cell r="G30">
            <v>324269095</v>
          </cell>
          <cell r="H30">
            <v>327305162</v>
          </cell>
          <cell r="I30">
            <v>334092885</v>
          </cell>
          <cell r="J30"/>
          <cell r="K30">
            <v>328555714</v>
          </cell>
          <cell r="L30"/>
          <cell r="M30">
            <v>2.0738209438933321E-2</v>
          </cell>
          <cell r="N30">
            <v>0</v>
          </cell>
          <cell r="O30">
            <v>328555714</v>
          </cell>
          <cell r="P30">
            <v>324142721</v>
          </cell>
          <cell r="Q30" t="str">
            <v>PTELL</v>
          </cell>
          <cell r="R30">
            <v>324142721</v>
          </cell>
          <cell r="S30" t="str">
            <v>PTELL</v>
          </cell>
        </row>
        <row r="31">
          <cell r="A31" t="str">
            <v>0301100402600</v>
          </cell>
          <cell r="B31" t="str">
            <v>EDINBURG C U SCH DIST 4</v>
          </cell>
          <cell r="C31"/>
          <cell r="D31">
            <v>42510136</v>
          </cell>
          <cell r="E31">
            <v>0</v>
          </cell>
          <cell r="F31"/>
          <cell r="G31">
            <v>50637118</v>
          </cell>
          <cell r="H31">
            <v>51808967</v>
          </cell>
          <cell r="I31">
            <v>53261627</v>
          </cell>
          <cell r="J31"/>
          <cell r="K31">
            <v>51902571</v>
          </cell>
          <cell r="L31"/>
          <cell r="M31">
            <v>2.8038775604230827E-2</v>
          </cell>
          <cell r="N31">
            <v>0</v>
          </cell>
          <cell r="O31">
            <v>51902571</v>
          </cell>
          <cell r="P31">
            <v>43224306</v>
          </cell>
          <cell r="Q31" t="str">
            <v>PTELL</v>
          </cell>
          <cell r="R31">
            <v>43224306</v>
          </cell>
          <cell r="S31" t="str">
            <v>PTELL</v>
          </cell>
        </row>
        <row r="32">
          <cell r="A32" t="str">
            <v>0301100802600</v>
          </cell>
          <cell r="B32" t="str">
            <v>PANA COMM UNIT SCHOOL DIST 8</v>
          </cell>
          <cell r="C32"/>
          <cell r="D32">
            <v>118527956</v>
          </cell>
          <cell r="E32">
            <v>0</v>
          </cell>
          <cell r="F32"/>
          <cell r="G32">
            <v>119050850</v>
          </cell>
          <cell r="H32">
            <v>122472764</v>
          </cell>
          <cell r="I32">
            <v>130329544</v>
          </cell>
          <cell r="J32"/>
          <cell r="K32">
            <v>123951053</v>
          </cell>
          <cell r="L32"/>
          <cell r="M32">
            <v>6.4151242638730677E-2</v>
          </cell>
          <cell r="N32">
            <v>0</v>
          </cell>
          <cell r="O32">
            <v>123951053</v>
          </cell>
          <cell r="P32">
            <v>0</v>
          </cell>
          <cell r="Q32" t="str">
            <v/>
          </cell>
          <cell r="R32">
            <v>123951053</v>
          </cell>
          <cell r="S32" t="str">
            <v>Average</v>
          </cell>
        </row>
        <row r="33">
          <cell r="A33" t="str">
            <v>0301101402400</v>
          </cell>
          <cell r="B33" t="str">
            <v>SOUTH FORK SCHOOL DISTRICT 14</v>
          </cell>
          <cell r="C33"/>
          <cell r="D33">
            <v>19748556</v>
          </cell>
          <cell r="E33">
            <v>0</v>
          </cell>
          <cell r="F33"/>
          <cell r="G33">
            <v>20056938</v>
          </cell>
          <cell r="H33">
            <v>20177532</v>
          </cell>
          <cell r="I33">
            <v>21136041</v>
          </cell>
          <cell r="J33"/>
          <cell r="K33">
            <v>20456837</v>
          </cell>
          <cell r="L33"/>
          <cell r="M33">
            <v>4.7503777964520141E-2</v>
          </cell>
          <cell r="N33">
            <v>0</v>
          </cell>
          <cell r="O33">
            <v>20456837</v>
          </cell>
          <cell r="P33">
            <v>20145501</v>
          </cell>
          <cell r="Q33" t="str">
            <v>PTELL</v>
          </cell>
          <cell r="R33">
            <v>20145501</v>
          </cell>
          <cell r="S33" t="str">
            <v>PTELL</v>
          </cell>
        </row>
        <row r="34">
          <cell r="A34" t="str">
            <v>0302501002600</v>
          </cell>
          <cell r="B34" t="str">
            <v>ALTAMONT COMM UNIT SCH DIST 10</v>
          </cell>
          <cell r="C34"/>
          <cell r="D34">
            <v>84764672</v>
          </cell>
          <cell r="E34">
            <v>0</v>
          </cell>
          <cell r="F34"/>
          <cell r="G34">
            <v>85278609</v>
          </cell>
          <cell r="H34">
            <v>90398658</v>
          </cell>
          <cell r="I34">
            <v>93643228</v>
          </cell>
          <cell r="J34"/>
          <cell r="K34">
            <v>89773498</v>
          </cell>
          <cell r="L34"/>
          <cell r="M34">
            <v>3.5891793880391452E-2</v>
          </cell>
          <cell r="N34">
            <v>0</v>
          </cell>
          <cell r="O34">
            <v>89773498</v>
          </cell>
          <cell r="P34">
            <v>0</v>
          </cell>
          <cell r="Q34" t="str">
            <v/>
          </cell>
          <cell r="R34">
            <v>89773498</v>
          </cell>
          <cell r="S34" t="str">
            <v>Average</v>
          </cell>
        </row>
        <row r="35">
          <cell r="A35" t="str">
            <v>0302502002600</v>
          </cell>
          <cell r="B35" t="str">
            <v>BEECHER CITY C U SCHOOL DIST 20</v>
          </cell>
          <cell r="C35"/>
          <cell r="D35">
            <v>70098521</v>
          </cell>
          <cell r="E35">
            <v>0</v>
          </cell>
          <cell r="F35"/>
          <cell r="G35">
            <v>70321972</v>
          </cell>
          <cell r="H35">
            <v>74082282</v>
          </cell>
          <cell r="I35">
            <v>78247533</v>
          </cell>
          <cell r="J35"/>
          <cell r="K35">
            <v>74217262</v>
          </cell>
          <cell r="L35"/>
          <cell r="M35">
            <v>5.622465841427509E-2</v>
          </cell>
          <cell r="N35">
            <v>0</v>
          </cell>
          <cell r="O35">
            <v>74217262</v>
          </cell>
          <cell r="P35">
            <v>0</v>
          </cell>
          <cell r="Q35" t="str">
            <v/>
          </cell>
          <cell r="R35">
            <v>74217262</v>
          </cell>
          <cell r="S35" t="str">
            <v>Average</v>
          </cell>
        </row>
        <row r="36">
          <cell r="A36" t="str">
            <v>0302503002600</v>
          </cell>
          <cell r="B36" t="str">
            <v>DIETERICH COMM UNIT SCH DIST 30</v>
          </cell>
          <cell r="C36"/>
          <cell r="D36">
            <v>46691464</v>
          </cell>
          <cell r="E36">
            <v>0</v>
          </cell>
          <cell r="F36"/>
          <cell r="G36">
            <v>47012822</v>
          </cell>
          <cell r="H36">
            <v>49829169</v>
          </cell>
          <cell r="I36">
            <v>53829917</v>
          </cell>
          <cell r="J36"/>
          <cell r="K36">
            <v>50223969</v>
          </cell>
          <cell r="L36"/>
          <cell r="M36">
            <v>8.028927795283923E-2</v>
          </cell>
          <cell r="N36">
            <v>0</v>
          </cell>
          <cell r="O36">
            <v>50223969</v>
          </cell>
          <cell r="P36">
            <v>0</v>
          </cell>
          <cell r="Q36" t="str">
            <v/>
          </cell>
          <cell r="R36">
            <v>50223969</v>
          </cell>
          <cell r="S36" t="str">
            <v>Average</v>
          </cell>
        </row>
        <row r="37">
          <cell r="A37" t="str">
            <v>0302504002600</v>
          </cell>
          <cell r="B37" t="str">
            <v>EFFINGHAM COMM UNIT SCH DIST 40</v>
          </cell>
          <cell r="C37"/>
          <cell r="D37">
            <v>465732293</v>
          </cell>
          <cell r="E37">
            <v>0</v>
          </cell>
          <cell r="F37"/>
          <cell r="G37">
            <v>469089911</v>
          </cell>
          <cell r="H37">
            <v>482898852</v>
          </cell>
          <cell r="I37">
            <v>501934591</v>
          </cell>
          <cell r="J37"/>
          <cell r="K37">
            <v>484641118</v>
          </cell>
          <cell r="L37"/>
          <cell r="M37">
            <v>3.9419723035498122E-2</v>
          </cell>
          <cell r="N37">
            <v>0</v>
          </cell>
          <cell r="O37">
            <v>484641118</v>
          </cell>
          <cell r="P37">
            <v>0</v>
          </cell>
          <cell r="Q37" t="str">
            <v/>
          </cell>
          <cell r="R37">
            <v>484641118</v>
          </cell>
          <cell r="S37" t="str">
            <v>Average</v>
          </cell>
        </row>
        <row r="38">
          <cell r="A38" t="str">
            <v>0302505002600</v>
          </cell>
          <cell r="B38" t="str">
            <v>TEUTOPOLIS C U SCHOOL DIST 50</v>
          </cell>
          <cell r="C38"/>
          <cell r="D38">
            <v>149423889</v>
          </cell>
          <cell r="E38">
            <v>0</v>
          </cell>
          <cell r="F38"/>
          <cell r="G38">
            <v>150173507</v>
          </cell>
          <cell r="H38">
            <v>156380587</v>
          </cell>
          <cell r="I38">
            <v>169934750</v>
          </cell>
          <cell r="J38"/>
          <cell r="K38">
            <v>158829615</v>
          </cell>
          <cell r="L38"/>
          <cell r="M38">
            <v>8.667420464408411E-2</v>
          </cell>
          <cell r="N38">
            <v>0</v>
          </cell>
          <cell r="O38">
            <v>158829615</v>
          </cell>
          <cell r="P38">
            <v>0</v>
          </cell>
          <cell r="Q38" t="str">
            <v/>
          </cell>
          <cell r="R38">
            <v>158829615</v>
          </cell>
          <cell r="S38" t="str">
            <v>Average</v>
          </cell>
        </row>
        <row r="39">
          <cell r="A39" t="str">
            <v>0302620102600</v>
          </cell>
          <cell r="B39" t="str">
            <v>BROWNSTOWN C U SCH DIST 201</v>
          </cell>
          <cell r="C39"/>
          <cell r="D39">
            <v>24622393</v>
          </cell>
          <cell r="E39">
            <v>0</v>
          </cell>
          <cell r="F39"/>
          <cell r="G39">
            <v>25067839</v>
          </cell>
          <cell r="H39">
            <v>26217815</v>
          </cell>
          <cell r="I39">
            <v>28071253</v>
          </cell>
          <cell r="J39"/>
          <cell r="K39">
            <v>26452302</v>
          </cell>
          <cell r="L39"/>
          <cell r="M39">
            <v>7.069383928447126E-2</v>
          </cell>
          <cell r="N39">
            <v>0</v>
          </cell>
          <cell r="O39">
            <v>26452302</v>
          </cell>
          <cell r="P39">
            <v>0</v>
          </cell>
          <cell r="Q39" t="str">
            <v/>
          </cell>
          <cell r="R39">
            <v>26452302</v>
          </cell>
          <cell r="S39" t="str">
            <v>Average</v>
          </cell>
        </row>
        <row r="40">
          <cell r="A40" t="str">
            <v>0302620202600</v>
          </cell>
          <cell r="B40" t="str">
            <v>ST ELMO C U SCHOOL DIST 202</v>
          </cell>
          <cell r="C40"/>
          <cell r="D40">
            <v>34750762</v>
          </cell>
          <cell r="E40">
            <v>0</v>
          </cell>
          <cell r="F40"/>
          <cell r="G40">
            <v>34676450</v>
          </cell>
          <cell r="H40">
            <v>36358782</v>
          </cell>
          <cell r="I40">
            <v>38007761</v>
          </cell>
          <cell r="J40"/>
          <cell r="K40">
            <v>36347664</v>
          </cell>
          <cell r="L40"/>
          <cell r="M40">
            <v>4.5352976895650682E-2</v>
          </cell>
          <cell r="N40">
            <v>0</v>
          </cell>
          <cell r="O40">
            <v>36347664</v>
          </cell>
          <cell r="P40">
            <v>0</v>
          </cell>
          <cell r="Q40" t="str">
            <v/>
          </cell>
          <cell r="R40">
            <v>36347664</v>
          </cell>
          <cell r="S40" t="str">
            <v>Average</v>
          </cell>
        </row>
        <row r="41">
          <cell r="A41" t="str">
            <v>0302620302600</v>
          </cell>
          <cell r="B41" t="str">
            <v>VANDALIA C U SCH DIST 203</v>
          </cell>
          <cell r="C41"/>
          <cell r="D41">
            <v>128115823</v>
          </cell>
          <cell r="E41">
            <v>0</v>
          </cell>
          <cell r="F41"/>
          <cell r="G41">
            <v>129610701</v>
          </cell>
          <cell r="H41">
            <v>133299847</v>
          </cell>
          <cell r="I41">
            <v>137963518</v>
          </cell>
          <cell r="J41"/>
          <cell r="K41">
            <v>133624689</v>
          </cell>
          <cell r="L41"/>
          <cell r="M41">
            <v>3.4986319226607963E-2</v>
          </cell>
          <cell r="N41">
            <v>0</v>
          </cell>
          <cell r="O41">
            <v>133624689</v>
          </cell>
          <cell r="P41">
            <v>0</v>
          </cell>
          <cell r="Q41" t="str">
            <v/>
          </cell>
          <cell r="R41">
            <v>133624689</v>
          </cell>
          <cell r="S41" t="str">
            <v>Average</v>
          </cell>
        </row>
        <row r="42">
          <cell r="A42" t="str">
            <v>0302620402600</v>
          </cell>
          <cell r="B42" t="str">
            <v>RAMSEY COMM UNIT SCH DIST 204</v>
          </cell>
          <cell r="C42"/>
          <cell r="D42">
            <v>31932749</v>
          </cell>
          <cell r="E42">
            <v>0</v>
          </cell>
          <cell r="F42"/>
          <cell r="G42">
            <v>32260417</v>
          </cell>
          <cell r="H42">
            <v>34215820</v>
          </cell>
          <cell r="I42">
            <v>36377243</v>
          </cell>
          <cell r="J42"/>
          <cell r="K42">
            <v>34284493</v>
          </cell>
          <cell r="L42"/>
          <cell r="M42">
            <v>6.3170282050817428E-2</v>
          </cell>
          <cell r="N42">
            <v>0</v>
          </cell>
          <cell r="O42">
            <v>34284493</v>
          </cell>
          <cell r="P42">
            <v>0</v>
          </cell>
          <cell r="Q42" t="str">
            <v/>
          </cell>
          <cell r="R42">
            <v>34284493</v>
          </cell>
          <cell r="S42" t="str">
            <v>Average</v>
          </cell>
        </row>
        <row r="43">
          <cell r="A43" t="str">
            <v>0306800202600</v>
          </cell>
          <cell r="B43" t="str">
            <v>PANHANDLE COMM UNIT SCH DIST 2</v>
          </cell>
          <cell r="C43"/>
          <cell r="D43">
            <v>79299230</v>
          </cell>
          <cell r="E43">
            <v>0</v>
          </cell>
          <cell r="F43"/>
          <cell r="G43">
            <v>79306065</v>
          </cell>
          <cell r="H43">
            <v>84486370</v>
          </cell>
          <cell r="I43">
            <v>91241455</v>
          </cell>
          <cell r="J43"/>
          <cell r="K43">
            <v>85011297</v>
          </cell>
          <cell r="L43"/>
          <cell r="M43">
            <v>7.9954731159594145E-2</v>
          </cell>
          <cell r="N43">
            <v>0</v>
          </cell>
          <cell r="O43">
            <v>85011297</v>
          </cell>
          <cell r="P43">
            <v>0</v>
          </cell>
          <cell r="Q43" t="str">
            <v/>
          </cell>
          <cell r="R43">
            <v>85011297</v>
          </cell>
          <cell r="S43" t="str">
            <v>Average</v>
          </cell>
        </row>
        <row r="44">
          <cell r="A44" t="str">
            <v>0306800302600</v>
          </cell>
          <cell r="B44" t="str">
            <v>HILLSBORO COMM UNIT SCH DIST 3</v>
          </cell>
          <cell r="C44"/>
          <cell r="D44">
            <v>168688117</v>
          </cell>
          <cell r="E44">
            <v>0</v>
          </cell>
          <cell r="F44"/>
          <cell r="G44">
            <v>172053208</v>
          </cell>
          <cell r="H44">
            <v>171976008</v>
          </cell>
          <cell r="I44">
            <v>174724458</v>
          </cell>
          <cell r="J44"/>
          <cell r="K44">
            <v>172917891</v>
          </cell>
          <cell r="L44"/>
          <cell r="M44">
            <v>1.5981589711048533E-2</v>
          </cell>
          <cell r="N44">
            <v>0</v>
          </cell>
          <cell r="O44">
            <v>172917891</v>
          </cell>
          <cell r="P44">
            <v>0</v>
          </cell>
          <cell r="Q44" t="str">
            <v/>
          </cell>
          <cell r="R44">
            <v>172917891</v>
          </cell>
          <cell r="S44" t="str">
            <v>Average</v>
          </cell>
        </row>
        <row r="45">
          <cell r="A45" t="str">
            <v>0306801202600</v>
          </cell>
          <cell r="B45" t="str">
            <v>LITCHFIELD C U SCHOOL DIST 12</v>
          </cell>
          <cell r="C45"/>
          <cell r="D45">
            <v>142097029</v>
          </cell>
          <cell r="E45">
            <v>0</v>
          </cell>
          <cell r="F45"/>
          <cell r="G45">
            <v>140714240</v>
          </cell>
          <cell r="H45">
            <v>147820445</v>
          </cell>
          <cell r="I45">
            <v>158795382</v>
          </cell>
          <cell r="J45"/>
          <cell r="K45">
            <v>149110022</v>
          </cell>
          <cell r="L45"/>
          <cell r="M45">
            <v>7.4245054532206284E-2</v>
          </cell>
          <cell r="N45">
            <v>0</v>
          </cell>
          <cell r="O45">
            <v>149110022</v>
          </cell>
          <cell r="P45">
            <v>0</v>
          </cell>
          <cell r="Q45" t="str">
            <v/>
          </cell>
          <cell r="R45">
            <v>149110022</v>
          </cell>
          <cell r="S45" t="str">
            <v>Average</v>
          </cell>
        </row>
        <row r="46">
          <cell r="A46" t="str">
            <v>0306802202600</v>
          </cell>
          <cell r="B46" t="str">
            <v>NOKOMIS COMM UNIT SCH DIST 22</v>
          </cell>
          <cell r="C46"/>
          <cell r="D46">
            <v>62703566</v>
          </cell>
          <cell r="E46">
            <v>0</v>
          </cell>
          <cell r="F46"/>
          <cell r="G46">
            <v>64064859</v>
          </cell>
          <cell r="H46">
            <v>65611639</v>
          </cell>
          <cell r="I46">
            <v>71156946</v>
          </cell>
          <cell r="J46"/>
          <cell r="K46">
            <v>66944481</v>
          </cell>
          <cell r="L46"/>
          <cell r="M46">
            <v>8.4517123554861961E-2</v>
          </cell>
          <cell r="N46">
            <v>0</v>
          </cell>
          <cell r="O46">
            <v>66944481</v>
          </cell>
          <cell r="P46">
            <v>0</v>
          </cell>
          <cell r="Q46" t="str">
            <v/>
          </cell>
          <cell r="R46">
            <v>66944481</v>
          </cell>
          <cell r="S46" t="str">
            <v>Average</v>
          </cell>
        </row>
        <row r="47">
          <cell r="A47" t="str">
            <v>0400410002600</v>
          </cell>
          <cell r="B47" t="str">
            <v>BELVIDERE C U SCH DIST 100</v>
          </cell>
          <cell r="C47"/>
          <cell r="D47">
            <v>838001388</v>
          </cell>
          <cell r="E47">
            <v>0</v>
          </cell>
          <cell r="F47"/>
          <cell r="G47">
            <v>885063105</v>
          </cell>
          <cell r="H47">
            <v>933114596</v>
          </cell>
          <cell r="I47">
            <v>995415690</v>
          </cell>
          <cell r="J47"/>
          <cell r="K47">
            <v>937864464</v>
          </cell>
          <cell r="L47"/>
          <cell r="M47">
            <v>6.6766819710105577E-2</v>
          </cell>
          <cell r="N47">
            <v>0</v>
          </cell>
          <cell r="O47">
            <v>937864464</v>
          </cell>
          <cell r="P47">
            <v>855264216</v>
          </cell>
          <cell r="Q47" t="str">
            <v>PTELL</v>
          </cell>
          <cell r="R47">
            <v>855264216</v>
          </cell>
          <cell r="S47" t="str">
            <v>PTELL</v>
          </cell>
        </row>
        <row r="48">
          <cell r="A48" t="str">
            <v>0400420002600</v>
          </cell>
          <cell r="B48" t="str">
            <v>NORTH BOONE C U SCH DIST 200</v>
          </cell>
          <cell r="C48"/>
          <cell r="D48">
            <v>146913641</v>
          </cell>
          <cell r="E48">
            <v>0</v>
          </cell>
          <cell r="F48"/>
          <cell r="G48">
            <v>164866796</v>
          </cell>
          <cell r="H48">
            <v>175072319</v>
          </cell>
          <cell r="I48">
            <v>183297469</v>
          </cell>
          <cell r="J48"/>
          <cell r="K48">
            <v>174412195</v>
          </cell>
          <cell r="L48"/>
          <cell r="M48">
            <v>4.6981441994836434E-2</v>
          </cell>
          <cell r="N48">
            <v>0</v>
          </cell>
          <cell r="O48">
            <v>174412195</v>
          </cell>
          <cell r="P48">
            <v>150762778</v>
          </cell>
          <cell r="Q48" t="str">
            <v>PTELL</v>
          </cell>
          <cell r="R48">
            <v>150762778</v>
          </cell>
          <cell r="S48" t="str">
            <v>PTELL</v>
          </cell>
        </row>
        <row r="49">
          <cell r="A49" t="str">
            <v>0410112202200</v>
          </cell>
          <cell r="B49" t="str">
            <v>HARLEM UNIT DIST 122</v>
          </cell>
          <cell r="C49"/>
          <cell r="D49">
            <v>643547011</v>
          </cell>
          <cell r="E49">
            <v>0</v>
          </cell>
          <cell r="F49"/>
          <cell r="G49">
            <v>641937990</v>
          </cell>
          <cell r="H49">
            <v>677010174</v>
          </cell>
          <cell r="I49">
            <v>712349829</v>
          </cell>
          <cell r="J49"/>
          <cell r="K49">
            <v>677099331</v>
          </cell>
          <cell r="L49"/>
          <cell r="M49">
            <v>5.2199592202878772E-2</v>
          </cell>
          <cell r="N49">
            <v>0</v>
          </cell>
          <cell r="O49">
            <v>677099331</v>
          </cell>
          <cell r="P49">
            <v>712349829</v>
          </cell>
          <cell r="Q49" t="str">
            <v>REAL</v>
          </cell>
          <cell r="R49">
            <v>677099331</v>
          </cell>
          <cell r="S49" t="str">
            <v>Average</v>
          </cell>
        </row>
        <row r="50">
          <cell r="A50" t="str">
            <v>0410113100400</v>
          </cell>
          <cell r="B50" t="str">
            <v>KINNIKINNICK C C SCH DIST 131</v>
          </cell>
          <cell r="C50"/>
          <cell r="D50">
            <v>322121965</v>
          </cell>
          <cell r="E50">
            <v>0</v>
          </cell>
          <cell r="F50"/>
          <cell r="G50">
            <v>328219782</v>
          </cell>
          <cell r="H50">
            <v>342990609</v>
          </cell>
          <cell r="I50">
            <v>357548606</v>
          </cell>
          <cell r="J50"/>
          <cell r="K50">
            <v>342919666</v>
          </cell>
          <cell r="L50"/>
          <cell r="M50">
            <v>4.2444302024607326E-2</v>
          </cell>
          <cell r="N50">
            <v>0</v>
          </cell>
          <cell r="O50">
            <v>342919666</v>
          </cell>
          <cell r="P50">
            <v>328854314</v>
          </cell>
          <cell r="Q50" t="str">
            <v>PTELL</v>
          </cell>
          <cell r="R50">
            <v>328854314</v>
          </cell>
          <cell r="S50" t="str">
            <v>PTELL</v>
          </cell>
        </row>
        <row r="51">
          <cell r="A51" t="str">
            <v>0410113300400</v>
          </cell>
          <cell r="B51" t="str">
            <v>PRAIRIE HILL C C SCH DIST 133</v>
          </cell>
          <cell r="C51"/>
          <cell r="D51">
            <v>123503030</v>
          </cell>
          <cell r="E51">
            <v>0</v>
          </cell>
          <cell r="F51"/>
          <cell r="G51">
            <v>134383988</v>
          </cell>
          <cell r="H51">
            <v>141318716</v>
          </cell>
          <cell r="I51">
            <v>147259682</v>
          </cell>
          <cell r="J51"/>
          <cell r="K51">
            <v>140987462</v>
          </cell>
          <cell r="L51"/>
          <cell r="M51">
            <v>4.2039484706328636E-2</v>
          </cell>
          <cell r="N51">
            <v>0</v>
          </cell>
          <cell r="O51">
            <v>140987462</v>
          </cell>
          <cell r="P51">
            <v>126170695</v>
          </cell>
          <cell r="Q51" t="str">
            <v>PTELL</v>
          </cell>
          <cell r="R51">
            <v>126170695</v>
          </cell>
          <cell r="S51" t="str">
            <v>PTELL</v>
          </cell>
        </row>
        <row r="52">
          <cell r="A52" t="str">
            <v>0410113400400</v>
          </cell>
          <cell r="B52" t="str">
            <v>SHIRLAND C C SCHOOL DIST 134</v>
          </cell>
          <cell r="C52"/>
          <cell r="D52">
            <v>31363832</v>
          </cell>
          <cell r="E52">
            <v>0</v>
          </cell>
          <cell r="F52"/>
          <cell r="G52">
            <v>32687205</v>
          </cell>
          <cell r="H52">
            <v>33956414</v>
          </cell>
          <cell r="I52">
            <v>36036613</v>
          </cell>
          <cell r="J52"/>
          <cell r="K52">
            <v>34226744</v>
          </cell>
          <cell r="L52"/>
          <cell r="M52">
            <v>6.1260856343664558E-2</v>
          </cell>
          <cell r="N52">
            <v>0</v>
          </cell>
          <cell r="O52">
            <v>34226744</v>
          </cell>
          <cell r="P52">
            <v>31912699</v>
          </cell>
          <cell r="Q52" t="str">
            <v>PTELL</v>
          </cell>
          <cell r="R52">
            <v>31912699</v>
          </cell>
          <cell r="S52" t="str">
            <v>PTELL</v>
          </cell>
        </row>
        <row r="53">
          <cell r="A53" t="str">
            <v>0410114000400</v>
          </cell>
          <cell r="B53" t="str">
            <v>ROCKTON SCH DIST 140</v>
          </cell>
          <cell r="C53"/>
          <cell r="D53">
            <v>235556031</v>
          </cell>
          <cell r="E53">
            <v>0</v>
          </cell>
          <cell r="F53"/>
          <cell r="G53">
            <v>246977142</v>
          </cell>
          <cell r="H53">
            <v>258759749</v>
          </cell>
          <cell r="I53">
            <v>268271312</v>
          </cell>
          <cell r="J53"/>
          <cell r="K53">
            <v>258002734</v>
          </cell>
          <cell r="L53"/>
          <cell r="M53">
            <v>3.6758278815612853E-2</v>
          </cell>
          <cell r="N53">
            <v>0</v>
          </cell>
          <cell r="O53">
            <v>258002734</v>
          </cell>
          <cell r="P53">
            <v>239277816</v>
          </cell>
          <cell r="Q53" t="str">
            <v>PTELL</v>
          </cell>
          <cell r="R53">
            <v>239277816</v>
          </cell>
          <cell r="S53" t="str">
            <v>PTELL</v>
          </cell>
        </row>
        <row r="54">
          <cell r="A54" t="str">
            <v>0410120502500</v>
          </cell>
          <cell r="B54" t="str">
            <v>ROCKFORD SCHOOL DIST 205</v>
          </cell>
          <cell r="C54"/>
          <cell r="D54">
            <v>2142879798</v>
          </cell>
          <cell r="E54">
            <v>0</v>
          </cell>
          <cell r="F54"/>
          <cell r="G54">
            <v>2246383389</v>
          </cell>
          <cell r="H54">
            <v>2366366907</v>
          </cell>
          <cell r="I54">
            <v>2504887140</v>
          </cell>
          <cell r="J54"/>
          <cell r="K54">
            <v>2372545812</v>
          </cell>
          <cell r="L54"/>
          <cell r="M54">
            <v>5.8537090165620712E-2</v>
          </cell>
          <cell r="N54">
            <v>0</v>
          </cell>
          <cell r="O54">
            <v>2372545812</v>
          </cell>
          <cell r="P54">
            <v>2179094466</v>
          </cell>
          <cell r="Q54" t="str">
            <v>PTELL</v>
          </cell>
          <cell r="R54">
            <v>2179094466</v>
          </cell>
          <cell r="S54" t="str">
            <v>PTELL</v>
          </cell>
        </row>
        <row r="55">
          <cell r="A55" t="str">
            <v>0410120701600</v>
          </cell>
          <cell r="B55" t="str">
            <v>HONONEGAH COMM H S DIST 207</v>
          </cell>
          <cell r="C55"/>
          <cell r="D55">
            <v>714829816</v>
          </cell>
          <cell r="E55">
            <v>0</v>
          </cell>
          <cell r="F55"/>
          <cell r="G55">
            <v>741842544</v>
          </cell>
          <cell r="H55">
            <v>776596328</v>
          </cell>
          <cell r="I55">
            <v>808682838</v>
          </cell>
          <cell r="J55"/>
          <cell r="K55">
            <v>775707237</v>
          </cell>
          <cell r="L55"/>
          <cell r="M55">
            <v>4.1316844856366615E-2</v>
          </cell>
          <cell r="N55">
            <v>0</v>
          </cell>
          <cell r="O55">
            <v>775707237</v>
          </cell>
          <cell r="P55">
            <v>728554548</v>
          </cell>
          <cell r="Q55" t="str">
            <v>PTELL</v>
          </cell>
          <cell r="R55">
            <v>728554548</v>
          </cell>
          <cell r="S55" t="str">
            <v>PTELL</v>
          </cell>
        </row>
        <row r="56">
          <cell r="A56" t="str">
            <v>0410132002600</v>
          </cell>
          <cell r="B56" t="str">
            <v>SOUTH BELOIT C U SCH DIST 320</v>
          </cell>
          <cell r="C56"/>
          <cell r="D56">
            <v>71317315</v>
          </cell>
          <cell r="E56">
            <v>0</v>
          </cell>
          <cell r="F56"/>
          <cell r="G56">
            <v>80179033</v>
          </cell>
          <cell r="H56">
            <v>83805061</v>
          </cell>
          <cell r="I56">
            <v>85594753</v>
          </cell>
          <cell r="J56"/>
          <cell r="K56">
            <v>83192949</v>
          </cell>
          <cell r="L56"/>
          <cell r="M56">
            <v>2.1355416709260555E-2</v>
          </cell>
          <cell r="N56">
            <v>0</v>
          </cell>
          <cell r="O56">
            <v>83192949</v>
          </cell>
          <cell r="P56">
            <v>72422733</v>
          </cell>
          <cell r="Q56" t="str">
            <v>PTELL</v>
          </cell>
          <cell r="R56">
            <v>72422733</v>
          </cell>
          <cell r="S56" t="str">
            <v>PTELL</v>
          </cell>
        </row>
        <row r="57">
          <cell r="A57" t="str">
            <v>0410132102600</v>
          </cell>
          <cell r="B57" t="str">
            <v>PECATONICA C U SCH DIST 321</v>
          </cell>
          <cell r="C57"/>
          <cell r="D57">
            <v>97147432</v>
          </cell>
          <cell r="E57">
            <v>0</v>
          </cell>
          <cell r="F57"/>
          <cell r="G57">
            <v>98897190</v>
          </cell>
          <cell r="H57">
            <v>105003969</v>
          </cell>
          <cell r="I57">
            <v>109520013</v>
          </cell>
          <cell r="J57"/>
          <cell r="K57">
            <v>104473724</v>
          </cell>
          <cell r="L57"/>
          <cell r="M57">
            <v>4.3008317142754861E-2</v>
          </cell>
          <cell r="N57">
            <v>0</v>
          </cell>
          <cell r="O57">
            <v>104473724</v>
          </cell>
          <cell r="P57">
            <v>99080665</v>
          </cell>
          <cell r="Q57" t="str">
            <v>PTELL</v>
          </cell>
          <cell r="R57">
            <v>99080665</v>
          </cell>
          <cell r="S57" t="str">
            <v>PTELL</v>
          </cell>
        </row>
        <row r="58">
          <cell r="A58" t="str">
            <v>0410132202600</v>
          </cell>
          <cell r="B58" t="str">
            <v>DURAND C U SCH DIST 322</v>
          </cell>
          <cell r="C58"/>
          <cell r="D58">
            <v>84212777</v>
          </cell>
          <cell r="E58">
            <v>0</v>
          </cell>
          <cell r="F58"/>
          <cell r="G58">
            <v>84503061</v>
          </cell>
          <cell r="H58">
            <v>87582608</v>
          </cell>
          <cell r="I58">
            <v>92137497</v>
          </cell>
          <cell r="J58"/>
          <cell r="K58">
            <v>88074389</v>
          </cell>
          <cell r="L58"/>
          <cell r="M58">
            <v>5.2006775135081611E-2</v>
          </cell>
          <cell r="N58">
            <v>0</v>
          </cell>
          <cell r="O58">
            <v>88074389</v>
          </cell>
          <cell r="P58">
            <v>90806637</v>
          </cell>
          <cell r="Q58" t="str">
            <v>PTELL</v>
          </cell>
          <cell r="R58">
            <v>88074389</v>
          </cell>
          <cell r="S58" t="str">
            <v>Average</v>
          </cell>
        </row>
        <row r="59">
          <cell r="A59" t="str">
            <v>0410132302600</v>
          </cell>
          <cell r="B59" t="str">
            <v>WINNEBAGO C U SCH DIST 323</v>
          </cell>
          <cell r="C59"/>
          <cell r="D59">
            <v>161595054</v>
          </cell>
          <cell r="E59">
            <v>0</v>
          </cell>
          <cell r="F59"/>
          <cell r="G59">
            <v>168338715</v>
          </cell>
          <cell r="H59">
            <v>177938753</v>
          </cell>
          <cell r="I59">
            <v>188147666</v>
          </cell>
          <cell r="J59"/>
          <cell r="K59">
            <v>178141711</v>
          </cell>
          <cell r="L59"/>
          <cell r="M59">
            <v>5.7373185030694239E-2</v>
          </cell>
          <cell r="N59">
            <v>0</v>
          </cell>
          <cell r="O59">
            <v>178141711</v>
          </cell>
          <cell r="P59">
            <v>164277531</v>
          </cell>
          <cell r="Q59" t="str">
            <v>PTELL</v>
          </cell>
          <cell r="R59">
            <v>164277531</v>
          </cell>
          <cell r="S59" t="str">
            <v>PTELL</v>
          </cell>
        </row>
        <row r="60">
          <cell r="A60" t="str">
            <v>0501601500400</v>
          </cell>
          <cell r="B60" t="str">
            <v>PALATINE C C SCHOOL DIST 15</v>
          </cell>
          <cell r="C60"/>
          <cell r="D60">
            <v>3500162548</v>
          </cell>
          <cell r="E60">
            <v>0</v>
          </cell>
          <cell r="F60"/>
          <cell r="G60">
            <v>3896110817</v>
          </cell>
          <cell r="H60">
            <v>3914562045</v>
          </cell>
          <cell r="I60">
            <v>3619746577</v>
          </cell>
          <cell r="J60"/>
          <cell r="K60">
            <v>3810139813</v>
          </cell>
          <cell r="L60"/>
          <cell r="M60">
            <v>-7.5312503572797507E-2</v>
          </cell>
          <cell r="N60">
            <v>0</v>
          </cell>
          <cell r="O60">
            <v>3810139813</v>
          </cell>
          <cell r="P60">
            <v>3559665311</v>
          </cell>
          <cell r="Q60" t="str">
            <v>PTELL</v>
          </cell>
          <cell r="R60">
            <v>3559665311</v>
          </cell>
          <cell r="S60" t="str">
            <v>PTELL</v>
          </cell>
        </row>
        <row r="61">
          <cell r="A61" t="str">
            <v>0501602100400</v>
          </cell>
          <cell r="B61" t="str">
            <v>WHEELING C C SCHOOL DIST 21</v>
          </cell>
          <cell r="C61"/>
          <cell r="D61">
            <v>1803783872</v>
          </cell>
          <cell r="E61">
            <v>0</v>
          </cell>
          <cell r="F61"/>
          <cell r="G61">
            <v>2091228478</v>
          </cell>
          <cell r="H61">
            <v>2170674440</v>
          </cell>
          <cell r="I61">
            <v>2011037544</v>
          </cell>
          <cell r="J61"/>
          <cell r="K61">
            <v>2090980154</v>
          </cell>
          <cell r="L61"/>
          <cell r="M61">
            <v>-7.3542532707023531E-2</v>
          </cell>
          <cell r="N61">
            <v>0</v>
          </cell>
          <cell r="O61">
            <v>2090980154</v>
          </cell>
          <cell r="P61">
            <v>1831922900</v>
          </cell>
          <cell r="Q61" t="str">
            <v>PTELL</v>
          </cell>
          <cell r="R61">
            <v>1831922900</v>
          </cell>
          <cell r="S61" t="str">
            <v>PTELL</v>
          </cell>
        </row>
        <row r="62">
          <cell r="A62" t="str">
            <v>0501602300200</v>
          </cell>
          <cell r="B62" t="str">
            <v>PROSPECT HEIGHTS SCHOOL DIST 23</v>
          </cell>
          <cell r="C62"/>
          <cell r="D62">
            <v>516041759</v>
          </cell>
          <cell r="E62">
            <v>0</v>
          </cell>
          <cell r="F62"/>
          <cell r="G62">
            <v>607532209</v>
          </cell>
          <cell r="H62">
            <v>606125712</v>
          </cell>
          <cell r="I62">
            <v>554709239</v>
          </cell>
          <cell r="J62"/>
          <cell r="K62">
            <v>589455720</v>
          </cell>
          <cell r="L62"/>
          <cell r="M62">
            <v>-8.4828067811780927E-2</v>
          </cell>
          <cell r="N62">
            <v>0</v>
          </cell>
          <cell r="O62">
            <v>589455720</v>
          </cell>
          <cell r="P62">
            <v>524608052</v>
          </cell>
          <cell r="Q62" t="str">
            <v>PTELL</v>
          </cell>
          <cell r="R62">
            <v>524608052</v>
          </cell>
          <cell r="S62" t="str">
            <v>PTELL</v>
          </cell>
        </row>
        <row r="63">
          <cell r="A63" t="str">
            <v>0501602500200</v>
          </cell>
          <cell r="B63" t="str">
            <v>ARLINGTON HEIGHTS SCH DIST 25</v>
          </cell>
          <cell r="C63"/>
          <cell r="D63">
            <v>1582991179</v>
          </cell>
          <cell r="E63">
            <v>0</v>
          </cell>
          <cell r="F63"/>
          <cell r="G63">
            <v>2114101774</v>
          </cell>
          <cell r="H63">
            <v>2115432636</v>
          </cell>
          <cell r="I63">
            <v>1947586766</v>
          </cell>
          <cell r="J63"/>
          <cell r="K63">
            <v>2059040392</v>
          </cell>
          <cell r="L63"/>
          <cell r="M63">
            <v>-7.9343519213816271E-2</v>
          </cell>
          <cell r="N63">
            <v>0</v>
          </cell>
          <cell r="O63">
            <v>2059040392</v>
          </cell>
          <cell r="P63">
            <v>1610376926</v>
          </cell>
          <cell r="Q63" t="str">
            <v>PTELL</v>
          </cell>
          <cell r="R63">
            <v>1610376926</v>
          </cell>
          <cell r="S63" t="str">
            <v>PTELL</v>
          </cell>
        </row>
        <row r="64">
          <cell r="A64" t="str">
            <v>0501602600200</v>
          </cell>
          <cell r="B64" t="str">
            <v>RIVER TRAILS SCHOOL DIST 26</v>
          </cell>
          <cell r="C64"/>
          <cell r="D64">
            <v>521314162</v>
          </cell>
          <cell r="E64">
            <v>0</v>
          </cell>
          <cell r="F64"/>
          <cell r="G64">
            <v>610320457</v>
          </cell>
          <cell r="H64">
            <v>613203438</v>
          </cell>
          <cell r="I64">
            <v>566995717</v>
          </cell>
          <cell r="J64"/>
          <cell r="K64">
            <v>596839871</v>
          </cell>
          <cell r="L64"/>
          <cell r="M64">
            <v>-7.5354634590290737E-2</v>
          </cell>
          <cell r="N64">
            <v>0</v>
          </cell>
          <cell r="O64">
            <v>596839871</v>
          </cell>
          <cell r="P64">
            <v>529655188</v>
          </cell>
          <cell r="Q64" t="str">
            <v>PTELL</v>
          </cell>
          <cell r="R64">
            <v>529655188</v>
          </cell>
          <cell r="S64" t="str">
            <v>PTELL</v>
          </cell>
        </row>
        <row r="65">
          <cell r="A65" t="str">
            <v>0501602700200</v>
          </cell>
          <cell r="B65" t="str">
            <v>NORTHBROOK ELEM SCHOOL DIST 27</v>
          </cell>
          <cell r="C65"/>
          <cell r="D65">
            <v>817117555</v>
          </cell>
          <cell r="E65">
            <v>0</v>
          </cell>
          <cell r="F65"/>
          <cell r="G65">
            <v>974611953</v>
          </cell>
          <cell r="H65">
            <v>976106658</v>
          </cell>
          <cell r="I65">
            <v>910939681</v>
          </cell>
          <cell r="J65"/>
          <cell r="K65">
            <v>953886097</v>
          </cell>
          <cell r="L65"/>
          <cell r="M65">
            <v>-6.6762147830775276E-2</v>
          </cell>
          <cell r="N65">
            <v>0</v>
          </cell>
          <cell r="O65">
            <v>953886097</v>
          </cell>
          <cell r="P65">
            <v>831743959</v>
          </cell>
          <cell r="Q65" t="str">
            <v>PTELL</v>
          </cell>
          <cell r="R65">
            <v>831743959</v>
          </cell>
          <cell r="S65" t="str">
            <v>PTELL</v>
          </cell>
        </row>
        <row r="66">
          <cell r="A66" t="str">
            <v>0501602800200</v>
          </cell>
          <cell r="B66" t="str">
            <v>NORTHBROOK SCHOOL DIST 28</v>
          </cell>
          <cell r="C66"/>
          <cell r="D66">
            <v>1112085752</v>
          </cell>
          <cell r="E66">
            <v>0</v>
          </cell>
          <cell r="F66"/>
          <cell r="G66">
            <v>1387997668</v>
          </cell>
          <cell r="H66">
            <v>1365433460</v>
          </cell>
          <cell r="I66">
            <v>1272363168</v>
          </cell>
          <cell r="J66"/>
          <cell r="K66">
            <v>1341931432</v>
          </cell>
          <cell r="L66"/>
          <cell r="M66">
            <v>-6.8161719136427198E-2</v>
          </cell>
          <cell r="N66">
            <v>0</v>
          </cell>
          <cell r="O66">
            <v>1341931432</v>
          </cell>
          <cell r="P66">
            <v>1136218012</v>
          </cell>
          <cell r="Q66" t="str">
            <v>PTELL</v>
          </cell>
          <cell r="R66">
            <v>1136218012</v>
          </cell>
          <cell r="S66" t="str">
            <v>PTELL</v>
          </cell>
        </row>
        <row r="67">
          <cell r="A67" t="str">
            <v>0501602900200</v>
          </cell>
          <cell r="B67" t="str">
            <v>SUNSET RIDGE SCHOOL DIST 29</v>
          </cell>
          <cell r="C67"/>
          <cell r="D67">
            <v>456590063</v>
          </cell>
          <cell r="E67">
            <v>0</v>
          </cell>
          <cell r="F67"/>
          <cell r="G67">
            <v>515234662</v>
          </cell>
          <cell r="H67">
            <v>524693940</v>
          </cell>
          <cell r="I67">
            <v>487002321</v>
          </cell>
          <cell r="J67"/>
          <cell r="K67">
            <v>508976974</v>
          </cell>
          <cell r="L67"/>
          <cell r="M67">
            <v>-7.1835438007917529E-2</v>
          </cell>
          <cell r="N67">
            <v>0</v>
          </cell>
          <cell r="O67">
            <v>508976974</v>
          </cell>
          <cell r="P67">
            <v>464580389</v>
          </cell>
          <cell r="Q67" t="str">
            <v>PTELL</v>
          </cell>
          <cell r="R67">
            <v>464580389</v>
          </cell>
          <cell r="S67" t="str">
            <v>PTELL</v>
          </cell>
        </row>
        <row r="68">
          <cell r="A68" t="str">
            <v>0501603000200</v>
          </cell>
          <cell r="B68" t="str">
            <v>NORTHBROOK/GLENVIEW SCH DIST 30</v>
          </cell>
          <cell r="C68"/>
          <cell r="D68">
            <v>714420980</v>
          </cell>
          <cell r="E68">
            <v>0</v>
          </cell>
          <cell r="F68"/>
          <cell r="G68">
            <v>871297408</v>
          </cell>
          <cell r="H68">
            <v>867218320</v>
          </cell>
          <cell r="I68">
            <v>899515705</v>
          </cell>
          <cell r="J68"/>
          <cell r="K68">
            <v>879343811</v>
          </cell>
          <cell r="L68"/>
          <cell r="M68">
            <v>3.7242507745915698E-2</v>
          </cell>
          <cell r="N68">
            <v>0</v>
          </cell>
          <cell r="O68">
            <v>879343811</v>
          </cell>
          <cell r="P68">
            <v>805581097</v>
          </cell>
          <cell r="Q68" t="str">
            <v>PTELL</v>
          </cell>
          <cell r="R68">
            <v>805581097</v>
          </cell>
          <cell r="S68" t="str">
            <v>PTELL</v>
          </cell>
        </row>
        <row r="69">
          <cell r="A69" t="str">
            <v>0501603100200</v>
          </cell>
          <cell r="B69" t="str">
            <v>WEST NORTHFIELD SCHOOL DIST 31</v>
          </cell>
          <cell r="C69"/>
          <cell r="D69">
            <v>574939278</v>
          </cell>
          <cell r="E69">
            <v>0</v>
          </cell>
          <cell r="F69"/>
          <cell r="G69">
            <v>675663444</v>
          </cell>
          <cell r="H69">
            <v>669257911</v>
          </cell>
          <cell r="I69">
            <v>622047682</v>
          </cell>
          <cell r="J69"/>
          <cell r="K69">
            <v>655656346</v>
          </cell>
          <cell r="L69"/>
          <cell r="M69">
            <v>-7.0541159430538278E-2</v>
          </cell>
          <cell r="N69">
            <v>0</v>
          </cell>
          <cell r="O69">
            <v>655656346</v>
          </cell>
          <cell r="P69">
            <v>584713245</v>
          </cell>
          <cell r="Q69" t="str">
            <v>PTELL</v>
          </cell>
          <cell r="R69">
            <v>584713245</v>
          </cell>
          <cell r="S69" t="str">
            <v>PTELL</v>
          </cell>
        </row>
        <row r="70">
          <cell r="A70" t="str">
            <v>0501603400400</v>
          </cell>
          <cell r="B70" t="str">
            <v>GLENVIEW C C SCHOOL DIST 34</v>
          </cell>
          <cell r="C70"/>
          <cell r="D70">
            <v>1810260767</v>
          </cell>
          <cell r="E70">
            <v>0</v>
          </cell>
          <cell r="F70"/>
          <cell r="G70">
            <v>2196000476</v>
          </cell>
          <cell r="H70">
            <v>2174081758</v>
          </cell>
          <cell r="I70">
            <v>2408359819</v>
          </cell>
          <cell r="J70"/>
          <cell r="K70">
            <v>2259480684</v>
          </cell>
          <cell r="L70"/>
          <cell r="M70">
            <v>0.1077595449839564</v>
          </cell>
          <cell r="N70">
            <v>0</v>
          </cell>
          <cell r="O70">
            <v>2259480684</v>
          </cell>
          <cell r="P70">
            <v>2211776605</v>
          </cell>
          <cell r="Q70" t="str">
            <v>PTELL</v>
          </cell>
          <cell r="R70">
            <v>2211776605</v>
          </cell>
          <cell r="S70" t="str">
            <v>PTELL</v>
          </cell>
        </row>
        <row r="71">
          <cell r="A71" t="str">
            <v>0501603500200</v>
          </cell>
          <cell r="B71" t="str">
            <v>GLENCOE SCHOOL DIST 35</v>
          </cell>
          <cell r="C71"/>
          <cell r="D71">
            <v>859800815</v>
          </cell>
          <cell r="E71">
            <v>0</v>
          </cell>
          <cell r="F71"/>
          <cell r="G71">
            <v>933614521</v>
          </cell>
          <cell r="H71">
            <v>938995659</v>
          </cell>
          <cell r="I71">
            <v>868633793</v>
          </cell>
          <cell r="J71"/>
          <cell r="K71">
            <v>913747991</v>
          </cell>
          <cell r="L71"/>
          <cell r="M71">
            <v>-7.493311105924931E-2</v>
          </cell>
          <cell r="N71">
            <v>0</v>
          </cell>
          <cell r="O71">
            <v>913747991</v>
          </cell>
          <cell r="P71">
            <v>868633793</v>
          </cell>
          <cell r="Q71" t="str">
            <v>REAL</v>
          </cell>
          <cell r="R71">
            <v>913747991</v>
          </cell>
          <cell r="S71" t="str">
            <v>Average</v>
          </cell>
        </row>
        <row r="72">
          <cell r="A72" t="str">
            <v>0501603600200</v>
          </cell>
          <cell r="B72" t="str">
            <v>WINNETKA SCHOOL DIST 36</v>
          </cell>
          <cell r="C72"/>
          <cell r="D72">
            <v>1357559153</v>
          </cell>
          <cell r="E72">
            <v>0</v>
          </cell>
          <cell r="F72"/>
          <cell r="G72">
            <v>1453811685</v>
          </cell>
          <cell r="H72">
            <v>1440199752</v>
          </cell>
          <cell r="I72">
            <v>1327154565</v>
          </cell>
          <cell r="J72"/>
          <cell r="K72">
            <v>1407055334</v>
          </cell>
          <cell r="L72"/>
          <cell r="M72">
            <v>-7.8492713835712422E-2</v>
          </cell>
          <cell r="N72">
            <v>0</v>
          </cell>
          <cell r="O72">
            <v>1407055334</v>
          </cell>
          <cell r="P72">
            <v>1327154565</v>
          </cell>
          <cell r="Q72" t="str">
            <v>REAL</v>
          </cell>
          <cell r="R72">
            <v>1407055334</v>
          </cell>
          <cell r="S72" t="str">
            <v>Average</v>
          </cell>
        </row>
        <row r="73">
          <cell r="A73" t="str">
            <v>0501603700200</v>
          </cell>
          <cell r="B73" t="str">
            <v>AVOCA SCHOOL DIST 37</v>
          </cell>
          <cell r="C73"/>
          <cell r="D73">
            <v>488745244</v>
          </cell>
          <cell r="E73">
            <v>0</v>
          </cell>
          <cell r="F73"/>
          <cell r="G73">
            <v>544184150</v>
          </cell>
          <cell r="H73">
            <v>544656019</v>
          </cell>
          <cell r="I73">
            <v>500581249</v>
          </cell>
          <cell r="J73"/>
          <cell r="K73">
            <v>529807139</v>
          </cell>
          <cell r="L73"/>
          <cell r="M73">
            <v>-8.0922212300016824E-2</v>
          </cell>
          <cell r="N73">
            <v>0</v>
          </cell>
          <cell r="O73">
            <v>529807139</v>
          </cell>
          <cell r="P73">
            <v>496369669</v>
          </cell>
          <cell r="Q73" t="str">
            <v>PTELL</v>
          </cell>
          <cell r="R73">
            <v>496369669</v>
          </cell>
          <cell r="S73" t="str">
            <v>PTELL</v>
          </cell>
        </row>
        <row r="74">
          <cell r="A74" t="str">
            <v>0501603800200</v>
          </cell>
          <cell r="B74" t="str">
            <v>KENILWORTH SCHOOL DIST 38</v>
          </cell>
          <cell r="C74"/>
          <cell r="D74">
            <v>339482867</v>
          </cell>
          <cell r="E74">
            <v>0</v>
          </cell>
          <cell r="F74"/>
          <cell r="G74">
            <v>367618465</v>
          </cell>
          <cell r="H74">
            <v>362818609</v>
          </cell>
          <cell r="I74">
            <v>336324920</v>
          </cell>
          <cell r="J74"/>
          <cell r="K74">
            <v>355587331</v>
          </cell>
          <cell r="L74"/>
          <cell r="M74">
            <v>-7.302185814840606E-2</v>
          </cell>
          <cell r="N74">
            <v>0</v>
          </cell>
          <cell r="O74">
            <v>355587331</v>
          </cell>
          <cell r="P74">
            <v>336324920</v>
          </cell>
          <cell r="Q74" t="str">
            <v>REAL</v>
          </cell>
          <cell r="R74">
            <v>355587331</v>
          </cell>
          <cell r="S74" t="str">
            <v>Average</v>
          </cell>
        </row>
        <row r="75">
          <cell r="A75" t="str">
            <v>0501603900200</v>
          </cell>
          <cell r="B75" t="str">
            <v>WILMETTE SCHOOL DIST 39</v>
          </cell>
          <cell r="C75"/>
          <cell r="D75">
            <v>1550665542</v>
          </cell>
          <cell r="E75">
            <v>0</v>
          </cell>
          <cell r="F75"/>
          <cell r="G75">
            <v>1933044201</v>
          </cell>
          <cell r="H75">
            <v>1934402611</v>
          </cell>
          <cell r="I75">
            <v>1791125341</v>
          </cell>
          <cell r="J75"/>
          <cell r="K75">
            <v>1886190718</v>
          </cell>
          <cell r="L75"/>
          <cell r="M75">
            <v>-7.4067967642957241E-2</v>
          </cell>
          <cell r="N75">
            <v>0</v>
          </cell>
          <cell r="O75">
            <v>1886190718</v>
          </cell>
          <cell r="P75">
            <v>1581058586</v>
          </cell>
          <cell r="Q75" t="str">
            <v>PTELL</v>
          </cell>
          <cell r="R75">
            <v>1581058586</v>
          </cell>
          <cell r="S75" t="str">
            <v>PTELL</v>
          </cell>
        </row>
        <row r="76">
          <cell r="A76" t="str">
            <v>0501605400400</v>
          </cell>
          <cell r="B76" t="str">
            <v>SCHAUMBURG C C SCHOOL DIST 54</v>
          </cell>
          <cell r="C76"/>
          <cell r="D76">
            <v>4435770670</v>
          </cell>
          <cell r="E76">
            <v>0</v>
          </cell>
          <cell r="F76"/>
          <cell r="G76">
            <v>5217531312</v>
          </cell>
          <cell r="H76">
            <v>5302848033</v>
          </cell>
          <cell r="I76">
            <v>4914053642</v>
          </cell>
          <cell r="J76"/>
          <cell r="K76">
            <v>5144810996</v>
          </cell>
          <cell r="L76"/>
          <cell r="M76">
            <v>-7.3318033739700791E-2</v>
          </cell>
          <cell r="N76">
            <v>0</v>
          </cell>
          <cell r="O76">
            <v>5144810996</v>
          </cell>
          <cell r="P76">
            <v>4508073731</v>
          </cell>
          <cell r="Q76" t="str">
            <v>PTELL</v>
          </cell>
          <cell r="R76">
            <v>4508073731</v>
          </cell>
          <cell r="S76" t="str">
            <v>PTELL</v>
          </cell>
        </row>
        <row r="77">
          <cell r="A77" t="str">
            <v>0501605700200</v>
          </cell>
          <cell r="B77" t="str">
            <v>MOUNT PROSPECT SCHOOL DIST 57</v>
          </cell>
          <cell r="C77"/>
          <cell r="D77">
            <v>646100546</v>
          </cell>
          <cell r="E77">
            <v>0</v>
          </cell>
          <cell r="F77"/>
          <cell r="G77">
            <v>755924552</v>
          </cell>
          <cell r="H77">
            <v>758656942</v>
          </cell>
          <cell r="I77">
            <v>704064937</v>
          </cell>
          <cell r="J77"/>
          <cell r="K77">
            <v>739548810</v>
          </cell>
          <cell r="L77"/>
          <cell r="M77">
            <v>-7.1958749703235431E-2</v>
          </cell>
          <cell r="N77">
            <v>0</v>
          </cell>
          <cell r="O77">
            <v>739548810</v>
          </cell>
          <cell r="P77">
            <v>656502764</v>
          </cell>
          <cell r="Q77" t="str">
            <v>PTELL</v>
          </cell>
          <cell r="R77">
            <v>656502764</v>
          </cell>
          <cell r="S77" t="str">
            <v>PTELL</v>
          </cell>
        </row>
        <row r="78">
          <cell r="A78" t="str">
            <v>0501605900400</v>
          </cell>
          <cell r="B78" t="str">
            <v>COMM CONS SCH DIST 59</v>
          </cell>
          <cell r="C78"/>
          <cell r="D78">
            <v>2845894972</v>
          </cell>
          <cell r="E78">
            <v>0</v>
          </cell>
          <cell r="F78"/>
          <cell r="G78">
            <v>3320050315</v>
          </cell>
          <cell r="H78">
            <v>3430237545</v>
          </cell>
          <cell r="I78">
            <v>3195562953</v>
          </cell>
          <cell r="J78"/>
          <cell r="K78">
            <v>3315283604</v>
          </cell>
          <cell r="L78"/>
          <cell r="M78">
            <v>-6.841351041185692E-2</v>
          </cell>
          <cell r="N78">
            <v>0</v>
          </cell>
          <cell r="O78">
            <v>3315283604</v>
          </cell>
          <cell r="P78">
            <v>2921880367</v>
          </cell>
          <cell r="Q78" t="str">
            <v>PTELL</v>
          </cell>
          <cell r="R78">
            <v>2921880367</v>
          </cell>
          <cell r="S78" t="str">
            <v>PTELL</v>
          </cell>
        </row>
        <row r="79">
          <cell r="A79" t="str">
            <v>0501606200400</v>
          </cell>
          <cell r="B79" t="str">
            <v>DES PLAINES C C SCH DIST 62</v>
          </cell>
          <cell r="C79"/>
          <cell r="D79">
            <v>1726500232</v>
          </cell>
          <cell r="E79">
            <v>0</v>
          </cell>
          <cell r="F79"/>
          <cell r="G79">
            <v>2051891280</v>
          </cell>
          <cell r="H79">
            <v>2059241616</v>
          </cell>
          <cell r="I79">
            <v>1981861390</v>
          </cell>
          <cell r="J79"/>
          <cell r="K79">
            <v>2030998095</v>
          </cell>
          <cell r="L79"/>
          <cell r="M79">
            <v>-3.7577050404754446E-2</v>
          </cell>
          <cell r="N79">
            <v>0</v>
          </cell>
          <cell r="O79">
            <v>2030998095</v>
          </cell>
          <cell r="P79">
            <v>1826637245</v>
          </cell>
          <cell r="Q79" t="str">
            <v>PTELL</v>
          </cell>
          <cell r="R79">
            <v>1826637245</v>
          </cell>
          <cell r="S79" t="str">
            <v>PTELL</v>
          </cell>
        </row>
        <row r="80">
          <cell r="A80" t="str">
            <v>0501606300200</v>
          </cell>
          <cell r="B80" t="str">
            <v>EAST MAINE SCHOOL DIST 63</v>
          </cell>
          <cell r="C80"/>
          <cell r="D80">
            <v>1046630449</v>
          </cell>
          <cell r="E80">
            <v>0</v>
          </cell>
          <cell r="F80"/>
          <cell r="G80">
            <v>1255870345</v>
          </cell>
          <cell r="H80">
            <v>1231838319</v>
          </cell>
          <cell r="I80">
            <v>1145498556</v>
          </cell>
          <cell r="J80"/>
          <cell r="K80">
            <v>1211069073</v>
          </cell>
          <cell r="L80"/>
          <cell r="M80">
            <v>-7.0090174715534234E-2</v>
          </cell>
          <cell r="N80">
            <v>0</v>
          </cell>
          <cell r="O80">
            <v>1211069073</v>
          </cell>
          <cell r="P80">
            <v>1062748557</v>
          </cell>
          <cell r="Q80" t="str">
            <v>PTELL</v>
          </cell>
          <cell r="R80">
            <v>1062748557</v>
          </cell>
          <cell r="S80" t="str">
            <v>PTELL</v>
          </cell>
        </row>
        <row r="81">
          <cell r="A81" t="str">
            <v>0501606400400</v>
          </cell>
          <cell r="B81" t="str">
            <v>PARK RIDGE C C SCHOOL DIST 64</v>
          </cell>
          <cell r="C81"/>
          <cell r="D81">
            <v>1583161017</v>
          </cell>
          <cell r="E81">
            <v>0</v>
          </cell>
          <cell r="F81"/>
          <cell r="G81">
            <v>1904428930</v>
          </cell>
          <cell r="H81">
            <v>1891411025</v>
          </cell>
          <cell r="I81">
            <v>1745572043</v>
          </cell>
          <cell r="J81"/>
          <cell r="K81">
            <v>1847137333</v>
          </cell>
          <cell r="L81"/>
          <cell r="M81">
            <v>-7.7105917260897855E-2</v>
          </cell>
          <cell r="N81">
            <v>0</v>
          </cell>
          <cell r="O81">
            <v>1847137333</v>
          </cell>
          <cell r="P81">
            <v>1613082760</v>
          </cell>
          <cell r="Q81" t="str">
            <v>PTELL</v>
          </cell>
          <cell r="R81">
            <v>1613082760</v>
          </cell>
          <cell r="S81" t="str">
            <v>PTELL</v>
          </cell>
        </row>
        <row r="82">
          <cell r="A82" t="str">
            <v>0501606500400</v>
          </cell>
          <cell r="B82" t="str">
            <v>EVANSTON C C SCHOOL DIST 65</v>
          </cell>
          <cell r="C82"/>
          <cell r="D82">
            <v>2580170664</v>
          </cell>
          <cell r="E82">
            <v>0</v>
          </cell>
          <cell r="F82"/>
          <cell r="G82">
            <v>3746975853</v>
          </cell>
          <cell r="H82">
            <v>3777859861</v>
          </cell>
          <cell r="I82">
            <v>3512163606</v>
          </cell>
          <cell r="J82"/>
          <cell r="K82">
            <v>3678999773</v>
          </cell>
          <cell r="L82"/>
          <cell r="M82">
            <v>-7.0329833497230404E-2</v>
          </cell>
          <cell r="N82">
            <v>0</v>
          </cell>
          <cell r="O82">
            <v>3678999773</v>
          </cell>
          <cell r="P82">
            <v>2624291582</v>
          </cell>
          <cell r="Q82" t="str">
            <v>PTELL</v>
          </cell>
          <cell r="R82">
            <v>2624291582</v>
          </cell>
          <cell r="S82" t="str">
            <v>PTELL</v>
          </cell>
        </row>
        <row r="83">
          <cell r="A83" t="str">
            <v>0501606700200</v>
          </cell>
          <cell r="B83" t="str">
            <v>GOLF ELEM SCHOOL DIST 67</v>
          </cell>
          <cell r="C83"/>
          <cell r="D83">
            <v>292351197</v>
          </cell>
          <cell r="E83">
            <v>0</v>
          </cell>
          <cell r="F83"/>
          <cell r="G83">
            <v>366511545</v>
          </cell>
          <cell r="H83">
            <v>379980048</v>
          </cell>
          <cell r="I83">
            <v>354102144</v>
          </cell>
          <cell r="J83"/>
          <cell r="K83">
            <v>366864579</v>
          </cell>
          <cell r="L83"/>
          <cell r="M83">
            <v>-6.8103323151325043E-2</v>
          </cell>
          <cell r="N83">
            <v>0</v>
          </cell>
          <cell r="O83">
            <v>366864579</v>
          </cell>
          <cell r="P83">
            <v>296502583</v>
          </cell>
          <cell r="Q83" t="str">
            <v>PTELL</v>
          </cell>
          <cell r="R83">
            <v>296502583</v>
          </cell>
          <cell r="S83" t="str">
            <v>PTELL</v>
          </cell>
        </row>
        <row r="84">
          <cell r="A84" t="str">
            <v>0501606800200</v>
          </cell>
          <cell r="B84" t="str">
            <v>SKOKIE SCHOOL DIST 68</v>
          </cell>
          <cell r="C84"/>
          <cell r="D84">
            <v>937299474</v>
          </cell>
          <cell r="E84">
            <v>0</v>
          </cell>
          <cell r="F84"/>
          <cell r="G84">
            <v>1066946601</v>
          </cell>
          <cell r="H84">
            <v>1087282749</v>
          </cell>
          <cell r="I84">
            <v>1034400231</v>
          </cell>
          <cell r="J84"/>
          <cell r="K84">
            <v>1062876527</v>
          </cell>
          <cell r="L84"/>
          <cell r="M84">
            <v>-4.8637319086169001E-2</v>
          </cell>
          <cell r="N84">
            <v>0</v>
          </cell>
          <cell r="O84">
            <v>1062876527</v>
          </cell>
          <cell r="P84">
            <v>950702856</v>
          </cell>
          <cell r="Q84" t="str">
            <v>PTELL</v>
          </cell>
          <cell r="R84">
            <v>950702856</v>
          </cell>
          <cell r="S84" t="str">
            <v>PTELL</v>
          </cell>
        </row>
        <row r="85">
          <cell r="A85" t="str">
            <v>0501606900200</v>
          </cell>
          <cell r="B85" t="str">
            <v>SKOKIE SCHOOL DIST 69</v>
          </cell>
          <cell r="C85"/>
          <cell r="D85">
            <v>407127484</v>
          </cell>
          <cell r="E85">
            <v>0</v>
          </cell>
          <cell r="F85"/>
          <cell r="G85">
            <v>495592522</v>
          </cell>
          <cell r="H85">
            <v>489958874</v>
          </cell>
          <cell r="I85">
            <v>454709261</v>
          </cell>
          <cell r="J85"/>
          <cell r="K85">
            <v>480086886</v>
          </cell>
          <cell r="L85"/>
          <cell r="M85">
            <v>-7.1944024020269101E-2</v>
          </cell>
          <cell r="N85">
            <v>0</v>
          </cell>
          <cell r="O85">
            <v>480086886</v>
          </cell>
          <cell r="P85">
            <v>412908694</v>
          </cell>
          <cell r="Q85" t="str">
            <v>PTELL</v>
          </cell>
          <cell r="R85">
            <v>412908694</v>
          </cell>
          <cell r="S85" t="str">
            <v>PTELL</v>
          </cell>
        </row>
        <row r="86">
          <cell r="A86" t="str">
            <v>0501607000200</v>
          </cell>
          <cell r="B86" t="str">
            <v>MORTON GROVE SCHOOL DIST 70</v>
          </cell>
          <cell r="C86"/>
          <cell r="D86">
            <v>293683684</v>
          </cell>
          <cell r="E86">
            <v>0</v>
          </cell>
          <cell r="F86"/>
          <cell r="G86">
            <v>368541700</v>
          </cell>
          <cell r="H86">
            <v>377939705</v>
          </cell>
          <cell r="I86">
            <v>344240208</v>
          </cell>
          <cell r="J86"/>
          <cell r="K86">
            <v>363573871</v>
          </cell>
          <cell r="L86"/>
          <cell r="M86">
            <v>-8.9166331439032048E-2</v>
          </cell>
          <cell r="N86">
            <v>0</v>
          </cell>
          <cell r="O86">
            <v>363573871</v>
          </cell>
          <cell r="P86">
            <v>298646938</v>
          </cell>
          <cell r="Q86" t="str">
            <v>PTELL</v>
          </cell>
          <cell r="R86">
            <v>298646938</v>
          </cell>
          <cell r="S86" t="str">
            <v>PTELL</v>
          </cell>
        </row>
        <row r="87">
          <cell r="A87" t="str">
            <v>0501607100200</v>
          </cell>
          <cell r="B87" t="str">
            <v>NILES ELEM SCHOOL DIST 71</v>
          </cell>
          <cell r="C87"/>
          <cell r="D87">
            <v>471014200</v>
          </cell>
          <cell r="E87">
            <v>0</v>
          </cell>
          <cell r="F87"/>
          <cell r="G87">
            <v>494021080</v>
          </cell>
          <cell r="H87">
            <v>554794598</v>
          </cell>
          <cell r="I87">
            <v>516552957</v>
          </cell>
          <cell r="J87"/>
          <cell r="K87">
            <v>521789545</v>
          </cell>
          <cell r="L87"/>
          <cell r="M87">
            <v>-6.8929367982058107E-2</v>
          </cell>
          <cell r="N87">
            <v>0</v>
          </cell>
          <cell r="O87">
            <v>521789545</v>
          </cell>
          <cell r="P87">
            <v>478833035</v>
          </cell>
          <cell r="Q87" t="str">
            <v>PTELL</v>
          </cell>
          <cell r="R87">
            <v>478833035</v>
          </cell>
          <cell r="S87" t="str">
            <v>PTELL</v>
          </cell>
        </row>
        <row r="88">
          <cell r="A88" t="str">
            <v>0501607200200</v>
          </cell>
          <cell r="B88" t="str">
            <v>SKOKIE FAIRVIEW SCHOOL DIST 72</v>
          </cell>
          <cell r="C88"/>
          <cell r="D88">
            <v>453225664</v>
          </cell>
          <cell r="E88">
            <v>0</v>
          </cell>
          <cell r="F88"/>
          <cell r="G88">
            <v>517275817</v>
          </cell>
          <cell r="H88">
            <v>555039463</v>
          </cell>
          <cell r="I88">
            <v>501588159</v>
          </cell>
          <cell r="J88"/>
          <cell r="K88">
            <v>524634480</v>
          </cell>
          <cell r="L88"/>
          <cell r="M88">
            <v>-9.6301808363489283E-2</v>
          </cell>
          <cell r="N88">
            <v>0</v>
          </cell>
          <cell r="O88">
            <v>524634480</v>
          </cell>
          <cell r="P88">
            <v>459570823</v>
          </cell>
          <cell r="Q88" t="str">
            <v>PTELL</v>
          </cell>
          <cell r="R88">
            <v>459570823</v>
          </cell>
          <cell r="S88" t="str">
            <v>PTELL</v>
          </cell>
        </row>
        <row r="89">
          <cell r="A89" t="str">
            <v>0501607300200</v>
          </cell>
          <cell r="B89" t="str">
            <v>EAST PRAIRIE SCHOOL DIST 73</v>
          </cell>
          <cell r="C89"/>
          <cell r="D89">
            <v>180952533</v>
          </cell>
          <cell r="E89">
            <v>0</v>
          </cell>
          <cell r="F89"/>
          <cell r="G89">
            <v>237823531</v>
          </cell>
          <cell r="H89">
            <v>251799449</v>
          </cell>
          <cell r="I89">
            <v>233751358</v>
          </cell>
          <cell r="J89"/>
          <cell r="K89">
            <v>241124779</v>
          </cell>
          <cell r="L89"/>
          <cell r="M89">
            <v>-7.167645152392689E-2</v>
          </cell>
          <cell r="N89">
            <v>0</v>
          </cell>
          <cell r="O89">
            <v>241124779</v>
          </cell>
          <cell r="P89">
            <v>183829678</v>
          </cell>
          <cell r="Q89" t="str">
            <v>PTELL</v>
          </cell>
          <cell r="R89">
            <v>183829678</v>
          </cell>
          <cell r="S89" t="str">
            <v>PTELL</v>
          </cell>
        </row>
        <row r="90">
          <cell r="A90" t="str">
            <v>0501607350200</v>
          </cell>
          <cell r="B90" t="str">
            <v>SKOKIE SCHOOL DIST 73-5</v>
          </cell>
          <cell r="C90"/>
          <cell r="D90">
            <v>283864518</v>
          </cell>
          <cell r="E90">
            <v>0</v>
          </cell>
          <cell r="F90"/>
          <cell r="G90">
            <v>355243531</v>
          </cell>
          <cell r="H90">
            <v>355074395</v>
          </cell>
          <cell r="I90">
            <v>326740714</v>
          </cell>
          <cell r="J90"/>
          <cell r="K90">
            <v>345686213</v>
          </cell>
          <cell r="L90"/>
          <cell r="M90">
            <v>-7.9796463498867612E-2</v>
          </cell>
          <cell r="N90">
            <v>0</v>
          </cell>
          <cell r="O90">
            <v>345686213</v>
          </cell>
          <cell r="P90">
            <v>288150872</v>
          </cell>
          <cell r="Q90" t="str">
            <v>PTELL</v>
          </cell>
          <cell r="R90">
            <v>288150872</v>
          </cell>
          <cell r="S90" t="str">
            <v>PTELL</v>
          </cell>
        </row>
        <row r="91">
          <cell r="A91" t="str">
            <v>0501607400200</v>
          </cell>
          <cell r="B91" t="str">
            <v>LINCOLNWOOD SCHOOL DIST 74</v>
          </cell>
          <cell r="C91"/>
          <cell r="D91">
            <v>670985853</v>
          </cell>
          <cell r="E91">
            <v>0</v>
          </cell>
          <cell r="F91"/>
          <cell r="G91">
            <v>690242851</v>
          </cell>
          <cell r="H91">
            <v>737935823</v>
          </cell>
          <cell r="I91">
            <v>689622446</v>
          </cell>
          <cell r="J91"/>
          <cell r="K91">
            <v>705933707</v>
          </cell>
          <cell r="L91"/>
          <cell r="M91">
            <v>-6.5470973889825645E-2</v>
          </cell>
          <cell r="N91">
            <v>0</v>
          </cell>
          <cell r="O91">
            <v>705933707</v>
          </cell>
          <cell r="P91">
            <v>681453232</v>
          </cell>
          <cell r="Q91" t="str">
            <v>PTELL</v>
          </cell>
          <cell r="R91">
            <v>681453232</v>
          </cell>
          <cell r="S91" t="str">
            <v>PTELL</v>
          </cell>
        </row>
        <row r="92">
          <cell r="A92" t="str">
            <v>0501620201700</v>
          </cell>
          <cell r="B92" t="str">
            <v>EVANSTON TWP H S DIST 202</v>
          </cell>
          <cell r="C92"/>
          <cell r="D92">
            <v>2526846193</v>
          </cell>
          <cell r="E92">
            <v>0</v>
          </cell>
          <cell r="F92"/>
          <cell r="G92">
            <v>3746975853</v>
          </cell>
          <cell r="H92">
            <v>3777859861</v>
          </cell>
          <cell r="I92">
            <v>3512163606</v>
          </cell>
          <cell r="J92"/>
          <cell r="K92">
            <v>3678999773</v>
          </cell>
          <cell r="L92"/>
          <cell r="M92">
            <v>-7.0329833497230404E-2</v>
          </cell>
          <cell r="N92">
            <v>0</v>
          </cell>
          <cell r="O92">
            <v>3678999773</v>
          </cell>
          <cell r="P92">
            <v>2571571370</v>
          </cell>
          <cell r="Q92" t="str">
            <v>PTELL</v>
          </cell>
          <cell r="R92">
            <v>2571571370</v>
          </cell>
          <cell r="S92" t="str">
            <v>PTELL</v>
          </cell>
        </row>
        <row r="93">
          <cell r="A93" t="str">
            <v>0501620301700</v>
          </cell>
          <cell r="B93" t="str">
            <v>NEW TRIER TWP H S DIST 203</v>
          </cell>
          <cell r="C93"/>
          <cell r="D93">
            <v>5192588941</v>
          </cell>
          <cell r="E93">
            <v>0</v>
          </cell>
          <cell r="F93"/>
          <cell r="G93">
            <v>5747562919</v>
          </cell>
          <cell r="H93">
            <v>5745824178</v>
          </cell>
          <cell r="I93">
            <v>5310879777</v>
          </cell>
          <cell r="J93"/>
          <cell r="K93">
            <v>5601422291</v>
          </cell>
          <cell r="L93"/>
          <cell r="M93">
            <v>-7.5697478294818793E-2</v>
          </cell>
          <cell r="N93">
            <v>0</v>
          </cell>
          <cell r="O93">
            <v>5601422291</v>
          </cell>
          <cell r="P93">
            <v>5290209613</v>
          </cell>
          <cell r="Q93" t="str">
            <v>PTELL</v>
          </cell>
          <cell r="R93">
            <v>5290209613</v>
          </cell>
          <cell r="S93" t="str">
            <v>PTELL</v>
          </cell>
        </row>
        <row r="94">
          <cell r="A94" t="str">
            <v>0501620701700</v>
          </cell>
          <cell r="B94" t="str">
            <v>MAINE TOWNSHIP H S DIST 207</v>
          </cell>
          <cell r="C94"/>
          <cell r="D94">
            <v>4544063751</v>
          </cell>
          <cell r="E94">
            <v>0</v>
          </cell>
          <cell r="F94"/>
          <cell r="G94">
            <v>5436307551</v>
          </cell>
          <cell r="H94">
            <v>5403042182</v>
          </cell>
          <cell r="I94">
            <v>5072371351</v>
          </cell>
          <cell r="J94"/>
          <cell r="K94">
            <v>5303907028</v>
          </cell>
          <cell r="L94"/>
          <cell r="M94">
            <v>-6.1200860526615081E-2</v>
          </cell>
          <cell r="N94">
            <v>0</v>
          </cell>
          <cell r="O94">
            <v>5303907028</v>
          </cell>
          <cell r="P94">
            <v>4693109042</v>
          </cell>
          <cell r="Q94" t="str">
            <v>PTELL</v>
          </cell>
          <cell r="R94">
            <v>4693109042</v>
          </cell>
          <cell r="S94" t="str">
            <v>PTELL</v>
          </cell>
        </row>
        <row r="95">
          <cell r="A95" t="str">
            <v>0501621101700</v>
          </cell>
          <cell r="B95" t="str">
            <v>TOWNSHIP H S DIST 211</v>
          </cell>
          <cell r="C95"/>
          <cell r="D95">
            <v>7442165193</v>
          </cell>
          <cell r="E95">
            <v>0</v>
          </cell>
          <cell r="F95"/>
          <cell r="G95">
            <v>8558336025</v>
          </cell>
          <cell r="H95">
            <v>8658214741</v>
          </cell>
          <cell r="I95">
            <v>8015236835</v>
          </cell>
          <cell r="J95"/>
          <cell r="K95">
            <v>8410595867</v>
          </cell>
          <cell r="L95"/>
          <cell r="M95">
            <v>-7.4262180511098966E-2</v>
          </cell>
          <cell r="N95">
            <v>0</v>
          </cell>
          <cell r="O95">
            <v>8410595867</v>
          </cell>
          <cell r="P95">
            <v>7561239836</v>
          </cell>
          <cell r="Q95" t="str">
            <v>PTELL</v>
          </cell>
          <cell r="R95">
            <v>7561239836</v>
          </cell>
          <cell r="S95" t="str">
            <v>PTELL</v>
          </cell>
        </row>
        <row r="96">
          <cell r="A96" t="str">
            <v>0501621401700</v>
          </cell>
          <cell r="B96" t="str">
            <v>TOWNSHIP HIGH SCHOOL DIST 214</v>
          </cell>
          <cell r="C96"/>
          <cell r="D96">
            <v>8539628015</v>
          </cell>
          <cell r="E96">
            <v>0</v>
          </cell>
          <cell r="F96"/>
          <cell r="G96">
            <v>10010527923</v>
          </cell>
          <cell r="H96">
            <v>10209815304</v>
          </cell>
          <cell r="I96">
            <v>9458250705</v>
          </cell>
          <cell r="J96"/>
          <cell r="K96">
            <v>9892864644</v>
          </cell>
          <cell r="L96"/>
          <cell r="M96">
            <v>-7.3611968152406448E-2</v>
          </cell>
          <cell r="N96">
            <v>0</v>
          </cell>
          <cell r="O96">
            <v>9892864644</v>
          </cell>
          <cell r="P96">
            <v>8714690389</v>
          </cell>
          <cell r="Q96" t="str">
            <v>PTELL</v>
          </cell>
          <cell r="R96">
            <v>8714690389</v>
          </cell>
          <cell r="S96" t="str">
            <v>PTELL</v>
          </cell>
        </row>
        <row r="97">
          <cell r="A97" t="str">
            <v>0501621901700</v>
          </cell>
          <cell r="B97" t="str">
            <v>NILES TWP COMM HIGH SCH DIST 219</v>
          </cell>
          <cell r="C97"/>
          <cell r="D97">
            <v>3984344893</v>
          </cell>
          <cell r="E97">
            <v>0</v>
          </cell>
          <cell r="F97"/>
          <cell r="G97">
            <v>4597166232</v>
          </cell>
          <cell r="H97">
            <v>4794772158</v>
          </cell>
          <cell r="I97">
            <v>4460674532</v>
          </cell>
          <cell r="J97"/>
          <cell r="K97">
            <v>4617537641</v>
          </cell>
          <cell r="L97"/>
          <cell r="M97">
            <v>-6.9679562446479021E-2</v>
          </cell>
          <cell r="N97">
            <v>0</v>
          </cell>
          <cell r="O97">
            <v>4617537641</v>
          </cell>
          <cell r="P97">
            <v>4044906935</v>
          </cell>
          <cell r="Q97" t="str">
            <v>PTELL</v>
          </cell>
          <cell r="R97">
            <v>4044906935</v>
          </cell>
          <cell r="S97" t="str">
            <v>PTELL</v>
          </cell>
        </row>
        <row r="98">
          <cell r="A98" t="str">
            <v>0501622501700</v>
          </cell>
          <cell r="B98" t="str">
            <v>NORTHFIELD TWP HIGH SCH DIST 225</v>
          </cell>
          <cell r="C98"/>
          <cell r="D98">
            <v>5140153200</v>
          </cell>
          <cell r="E98">
            <v>0</v>
          </cell>
          <cell r="F98"/>
          <cell r="G98">
            <v>6100548661</v>
          </cell>
          <cell r="H98">
            <v>6047073464</v>
          </cell>
          <cell r="I98">
            <v>6108201412</v>
          </cell>
          <cell r="J98"/>
          <cell r="K98">
            <v>6085274512</v>
          </cell>
          <cell r="L98"/>
          <cell r="M98">
            <v>1.0108682880059682E-2</v>
          </cell>
          <cell r="N98">
            <v>0</v>
          </cell>
          <cell r="O98">
            <v>6085274512</v>
          </cell>
          <cell r="P98">
            <v>5695289745</v>
          </cell>
          <cell r="Q98" t="str">
            <v>PTELL</v>
          </cell>
          <cell r="R98">
            <v>5695289745</v>
          </cell>
          <cell r="S98" t="str">
            <v>PTELL</v>
          </cell>
        </row>
        <row r="99">
          <cell r="A99" t="str">
            <v>0601607800200</v>
          </cell>
          <cell r="B99" t="str">
            <v>ROSEMONT ELEM SCHOOL DIST 78</v>
          </cell>
          <cell r="C99"/>
          <cell r="D99">
            <v>351168196</v>
          </cell>
          <cell r="E99">
            <v>0</v>
          </cell>
          <cell r="F99"/>
          <cell r="G99">
            <v>404752740</v>
          </cell>
          <cell r="H99">
            <v>557150703</v>
          </cell>
          <cell r="I99">
            <v>510665437</v>
          </cell>
          <cell r="J99"/>
          <cell r="K99">
            <v>490856293</v>
          </cell>
          <cell r="L99"/>
          <cell r="M99">
            <v>-8.3433917878409286E-2</v>
          </cell>
          <cell r="N99">
            <v>0</v>
          </cell>
          <cell r="O99">
            <v>490856293</v>
          </cell>
          <cell r="P99">
            <v>356365485</v>
          </cell>
          <cell r="Q99" t="str">
            <v>PTELL</v>
          </cell>
          <cell r="R99">
            <v>356365485</v>
          </cell>
          <cell r="S99" t="str">
            <v>PTELL</v>
          </cell>
        </row>
        <row r="100">
          <cell r="A100" t="str">
            <v>0601607900200</v>
          </cell>
          <cell r="B100" t="str">
            <v>PENNOYER SCHOOL DIST 79</v>
          </cell>
          <cell r="C100"/>
          <cell r="D100">
            <v>156085574</v>
          </cell>
          <cell r="E100">
            <v>0</v>
          </cell>
          <cell r="F100"/>
          <cell r="G100">
            <v>195400473</v>
          </cell>
          <cell r="H100">
            <v>192268536</v>
          </cell>
          <cell r="I100">
            <v>173183680</v>
          </cell>
          <cell r="J100"/>
          <cell r="K100">
            <v>186950896</v>
          </cell>
          <cell r="L100"/>
          <cell r="M100">
            <v>-9.9261462104231132E-2</v>
          </cell>
          <cell r="N100">
            <v>0</v>
          </cell>
          <cell r="O100">
            <v>186950896</v>
          </cell>
          <cell r="P100">
            <v>158489291</v>
          </cell>
          <cell r="Q100" t="str">
            <v>PTELL</v>
          </cell>
          <cell r="R100">
            <v>158489291</v>
          </cell>
          <cell r="S100" t="str">
            <v>PTELL</v>
          </cell>
        </row>
        <row r="101">
          <cell r="A101" t="str">
            <v>0601608000200</v>
          </cell>
          <cell r="B101" t="str">
            <v>NORRIDGE SCHOOL DIST 80</v>
          </cell>
          <cell r="C101"/>
          <cell r="D101">
            <v>384955408</v>
          </cell>
          <cell r="E101">
            <v>0</v>
          </cell>
          <cell r="F101"/>
          <cell r="G101">
            <v>476394351</v>
          </cell>
          <cell r="H101">
            <v>467507661</v>
          </cell>
          <cell r="I101">
            <v>434451575</v>
          </cell>
          <cell r="J101"/>
          <cell r="K101">
            <v>459451196</v>
          </cell>
          <cell r="L101"/>
          <cell r="M101">
            <v>-7.0707046659498479E-2</v>
          </cell>
          <cell r="N101">
            <v>0</v>
          </cell>
          <cell r="O101">
            <v>459451196</v>
          </cell>
          <cell r="P101">
            <v>391923100</v>
          </cell>
          <cell r="Q101" t="str">
            <v>PTELL</v>
          </cell>
          <cell r="R101">
            <v>391923100</v>
          </cell>
          <cell r="S101" t="str">
            <v>PTELL</v>
          </cell>
        </row>
        <row r="102">
          <cell r="A102" t="str">
            <v>0601608100200</v>
          </cell>
          <cell r="B102" t="str">
            <v>SCHILLER PARK SCHOOL DIST 81</v>
          </cell>
          <cell r="C102"/>
          <cell r="D102">
            <v>346644741</v>
          </cell>
          <cell r="E102">
            <v>0</v>
          </cell>
          <cell r="F102"/>
          <cell r="G102">
            <v>410912113</v>
          </cell>
          <cell r="H102">
            <v>407362411</v>
          </cell>
          <cell r="I102">
            <v>373916905</v>
          </cell>
          <cell r="J102"/>
          <cell r="K102">
            <v>397397143</v>
          </cell>
          <cell r="L102"/>
          <cell r="M102">
            <v>-8.2102582606719696E-2</v>
          </cell>
          <cell r="N102">
            <v>0</v>
          </cell>
          <cell r="O102">
            <v>397397143</v>
          </cell>
          <cell r="P102">
            <v>352121727</v>
          </cell>
          <cell r="Q102" t="str">
            <v>PTELL</v>
          </cell>
          <cell r="R102">
            <v>352121727</v>
          </cell>
          <cell r="S102" t="str">
            <v>PTELL</v>
          </cell>
        </row>
        <row r="103">
          <cell r="A103" t="str">
            <v>0601608300200</v>
          </cell>
          <cell r="B103" t="str">
            <v>MANNHEIM SCHOOL DIST 83</v>
          </cell>
          <cell r="C103"/>
          <cell r="D103">
            <v>787943025</v>
          </cell>
          <cell r="E103">
            <v>0</v>
          </cell>
          <cell r="F103"/>
          <cell r="G103">
            <v>889133008</v>
          </cell>
          <cell r="H103">
            <v>956186553</v>
          </cell>
          <cell r="I103">
            <v>886709442</v>
          </cell>
          <cell r="J103"/>
          <cell r="K103">
            <v>910676334</v>
          </cell>
          <cell r="L103"/>
          <cell r="M103">
            <v>-7.2660623371054667E-2</v>
          </cell>
          <cell r="N103">
            <v>0</v>
          </cell>
          <cell r="O103">
            <v>910676334</v>
          </cell>
          <cell r="P103">
            <v>804332239</v>
          </cell>
          <cell r="Q103" t="str">
            <v>PTELL</v>
          </cell>
          <cell r="R103">
            <v>804332239</v>
          </cell>
          <cell r="S103" t="str">
            <v>PTELL</v>
          </cell>
        </row>
        <row r="104">
          <cell r="A104" t="str">
            <v>0601608400200</v>
          </cell>
          <cell r="B104" t="str">
            <v>FRANKLIN PARK SCHOOL DIST 84</v>
          </cell>
          <cell r="C104"/>
          <cell r="D104">
            <v>322852830</v>
          </cell>
          <cell r="E104">
            <v>0</v>
          </cell>
          <cell r="F104"/>
          <cell r="G104">
            <v>379876374</v>
          </cell>
          <cell r="H104">
            <v>402219660</v>
          </cell>
          <cell r="I104">
            <v>368156546</v>
          </cell>
          <cell r="J104"/>
          <cell r="K104">
            <v>383417527</v>
          </cell>
          <cell r="L104"/>
          <cell r="M104">
            <v>-8.4687839475574123E-2</v>
          </cell>
          <cell r="N104">
            <v>0</v>
          </cell>
          <cell r="O104">
            <v>383417527</v>
          </cell>
          <cell r="P104">
            <v>351845014</v>
          </cell>
          <cell r="Q104" t="str">
            <v>PTELL</v>
          </cell>
          <cell r="R104">
            <v>351845014</v>
          </cell>
          <cell r="S104" t="str">
            <v>PTELL</v>
          </cell>
        </row>
        <row r="105">
          <cell r="A105" t="str">
            <v>0601608450200</v>
          </cell>
          <cell r="B105" t="str">
            <v>RHODES SCHOOL DIST 84-5</v>
          </cell>
          <cell r="C105"/>
          <cell r="D105">
            <v>217313878</v>
          </cell>
          <cell r="E105">
            <v>0</v>
          </cell>
          <cell r="F105"/>
          <cell r="G105">
            <v>242935663</v>
          </cell>
          <cell r="H105">
            <v>253206811</v>
          </cell>
          <cell r="I105">
            <v>229739320</v>
          </cell>
          <cell r="J105"/>
          <cell r="K105">
            <v>241960598</v>
          </cell>
          <cell r="L105"/>
          <cell r="M105">
            <v>-9.268112065121345E-2</v>
          </cell>
          <cell r="N105">
            <v>0</v>
          </cell>
          <cell r="O105">
            <v>241960598</v>
          </cell>
          <cell r="P105">
            <v>220421466</v>
          </cell>
          <cell r="Q105" t="str">
            <v>PTELL</v>
          </cell>
          <cell r="R105">
            <v>220421466</v>
          </cell>
          <cell r="S105" t="str">
            <v>PTELL</v>
          </cell>
        </row>
        <row r="106">
          <cell r="A106" t="str">
            <v>0601608550200</v>
          </cell>
          <cell r="B106" t="str">
            <v>RIVER GROVE SCHOOL DIST 85-5</v>
          </cell>
          <cell r="C106"/>
          <cell r="D106">
            <v>135678164</v>
          </cell>
          <cell r="E106">
            <v>0</v>
          </cell>
          <cell r="F106"/>
          <cell r="G106">
            <v>151667308</v>
          </cell>
          <cell r="H106">
            <v>148083740</v>
          </cell>
          <cell r="I106">
            <v>136969537</v>
          </cell>
          <cell r="J106"/>
          <cell r="K106">
            <v>145573528</v>
          </cell>
          <cell r="L106"/>
          <cell r="M106">
            <v>-7.5053500134450959E-2</v>
          </cell>
          <cell r="N106">
            <v>0</v>
          </cell>
          <cell r="O106">
            <v>145573528</v>
          </cell>
          <cell r="P106">
            <v>136969537</v>
          </cell>
          <cell r="Q106" t="str">
            <v>REAL</v>
          </cell>
          <cell r="R106">
            <v>145573528</v>
          </cell>
          <cell r="S106" t="str">
            <v>Average</v>
          </cell>
        </row>
        <row r="107">
          <cell r="A107" t="str">
            <v>0601608600200</v>
          </cell>
          <cell r="B107" t="str">
            <v>UNION RIDGE SCHOOL DIST 86</v>
          </cell>
          <cell r="C107"/>
          <cell r="D107">
            <v>183397935</v>
          </cell>
          <cell r="E107">
            <v>0</v>
          </cell>
          <cell r="F107"/>
          <cell r="G107">
            <v>234061362</v>
          </cell>
          <cell r="H107">
            <v>233260561</v>
          </cell>
          <cell r="I107">
            <v>213839799</v>
          </cell>
          <cell r="J107"/>
          <cell r="K107">
            <v>227053907</v>
          </cell>
          <cell r="L107"/>
          <cell r="M107">
            <v>-8.325780370561657E-2</v>
          </cell>
          <cell r="N107">
            <v>0</v>
          </cell>
          <cell r="O107">
            <v>227053907</v>
          </cell>
          <cell r="P107">
            <v>186002185</v>
          </cell>
          <cell r="Q107" t="str">
            <v>PTELL</v>
          </cell>
          <cell r="R107">
            <v>186002185</v>
          </cell>
          <cell r="S107" t="str">
            <v>PTELL</v>
          </cell>
        </row>
        <row r="108">
          <cell r="A108" t="str">
            <v>0601608700200</v>
          </cell>
          <cell r="B108" t="str">
            <v>BERKELEY SCHOOL DIST 87</v>
          </cell>
          <cell r="C108"/>
          <cell r="D108">
            <v>449151058</v>
          </cell>
          <cell r="E108">
            <v>0</v>
          </cell>
          <cell r="F108"/>
          <cell r="G108">
            <v>468508360</v>
          </cell>
          <cell r="H108">
            <v>595157885</v>
          </cell>
          <cell r="I108">
            <v>528711348</v>
          </cell>
          <cell r="J108"/>
          <cell r="K108">
            <v>530792531</v>
          </cell>
          <cell r="L108"/>
          <cell r="M108">
            <v>-0.11164522671156411</v>
          </cell>
          <cell r="N108">
            <v>1</v>
          </cell>
          <cell r="O108">
            <v>528711348</v>
          </cell>
          <cell r="P108">
            <v>456562050</v>
          </cell>
          <cell r="Q108" t="str">
            <v>PTELL</v>
          </cell>
          <cell r="R108">
            <v>456562050</v>
          </cell>
          <cell r="S108" t="str">
            <v>PTELL</v>
          </cell>
        </row>
        <row r="109">
          <cell r="A109" t="str">
            <v>0601608800200</v>
          </cell>
          <cell r="B109" t="str">
            <v>BELLWOOD SCHOOL DIST 88</v>
          </cell>
          <cell r="C109"/>
          <cell r="D109">
            <v>333209450</v>
          </cell>
          <cell r="E109">
            <v>0</v>
          </cell>
          <cell r="F109"/>
          <cell r="G109">
            <v>314854476</v>
          </cell>
          <cell r="H109">
            <v>394145974</v>
          </cell>
          <cell r="I109">
            <v>362044461</v>
          </cell>
          <cell r="J109"/>
          <cell r="K109">
            <v>357014970</v>
          </cell>
          <cell r="L109"/>
          <cell r="M109">
            <v>-8.1445746290941437E-2</v>
          </cell>
          <cell r="N109">
            <v>0</v>
          </cell>
          <cell r="O109">
            <v>357014970</v>
          </cell>
          <cell r="P109">
            <v>338374196</v>
          </cell>
          <cell r="Q109" t="str">
            <v>PTELL</v>
          </cell>
          <cell r="R109">
            <v>338374196</v>
          </cell>
          <cell r="S109" t="str">
            <v>PTELL</v>
          </cell>
        </row>
        <row r="110">
          <cell r="A110" t="str">
            <v>0601608900200</v>
          </cell>
          <cell r="B110" t="str">
            <v>MAYWOOD-MELROSE PARK-BROADVIEW-89</v>
          </cell>
          <cell r="C110"/>
          <cell r="D110">
            <v>490458888</v>
          </cell>
          <cell r="E110">
            <v>0</v>
          </cell>
          <cell r="F110"/>
          <cell r="G110">
            <v>499366887</v>
          </cell>
          <cell r="H110">
            <v>652335062</v>
          </cell>
          <cell r="I110">
            <v>606916082</v>
          </cell>
          <cell r="J110"/>
          <cell r="K110">
            <v>586206010</v>
          </cell>
          <cell r="L110"/>
          <cell r="M110">
            <v>-6.9625231948669958E-2</v>
          </cell>
          <cell r="N110">
            <v>0</v>
          </cell>
          <cell r="O110">
            <v>586206010</v>
          </cell>
          <cell r="P110">
            <v>500611386</v>
          </cell>
          <cell r="Q110" t="str">
            <v>PTELL</v>
          </cell>
          <cell r="R110">
            <v>500611386</v>
          </cell>
          <cell r="S110" t="str">
            <v>PTELL</v>
          </cell>
        </row>
        <row r="111">
          <cell r="A111" t="str">
            <v>0601609000200</v>
          </cell>
          <cell r="B111" t="str">
            <v>RIVER FOREST SCHOOL DIST 90</v>
          </cell>
          <cell r="C111"/>
          <cell r="D111">
            <v>529969475</v>
          </cell>
          <cell r="E111">
            <v>0</v>
          </cell>
          <cell r="F111"/>
          <cell r="G111">
            <v>557097316</v>
          </cell>
          <cell r="H111">
            <v>640383684</v>
          </cell>
          <cell r="I111">
            <v>594319539</v>
          </cell>
          <cell r="J111"/>
          <cell r="K111">
            <v>597266846</v>
          </cell>
          <cell r="L111"/>
          <cell r="M111">
            <v>-7.193210281728539E-2</v>
          </cell>
          <cell r="N111">
            <v>0</v>
          </cell>
          <cell r="O111">
            <v>597266846</v>
          </cell>
          <cell r="P111">
            <v>544225653</v>
          </cell>
          <cell r="Q111" t="str">
            <v>PTELL</v>
          </cell>
          <cell r="R111">
            <v>544225653</v>
          </cell>
          <cell r="S111" t="str">
            <v>PTELL</v>
          </cell>
        </row>
        <row r="112">
          <cell r="A112" t="str">
            <v>0601609100200</v>
          </cell>
          <cell r="B112" t="str">
            <v>FOREST PARK SCHOOL DIST 91</v>
          </cell>
          <cell r="C112"/>
          <cell r="D112">
            <v>335842171</v>
          </cell>
          <cell r="E112">
            <v>0</v>
          </cell>
          <cell r="F112"/>
          <cell r="G112">
            <v>354609336</v>
          </cell>
          <cell r="H112">
            <v>430479623</v>
          </cell>
          <cell r="I112">
            <v>399214764</v>
          </cell>
          <cell r="J112"/>
          <cell r="K112">
            <v>394767908</v>
          </cell>
          <cell r="L112"/>
          <cell r="M112">
            <v>-7.2627965017521862E-2</v>
          </cell>
          <cell r="N112">
            <v>0</v>
          </cell>
          <cell r="O112">
            <v>394767908</v>
          </cell>
          <cell r="P112">
            <v>341014140</v>
          </cell>
          <cell r="Q112" t="str">
            <v>PTELL</v>
          </cell>
          <cell r="R112">
            <v>341014140</v>
          </cell>
          <cell r="S112" t="str">
            <v>PTELL</v>
          </cell>
        </row>
        <row r="113">
          <cell r="A113" t="str">
            <v>0601609200200</v>
          </cell>
          <cell r="B113" t="str">
            <v>LINDOP SCHOOL DISTRICT 92</v>
          </cell>
          <cell r="C113"/>
          <cell r="D113">
            <v>88977660</v>
          </cell>
          <cell r="E113">
            <v>0</v>
          </cell>
          <cell r="F113"/>
          <cell r="G113">
            <v>101464917</v>
          </cell>
          <cell r="H113">
            <v>132441753</v>
          </cell>
          <cell r="I113">
            <v>121785221</v>
          </cell>
          <cell r="J113"/>
          <cell r="K113">
            <v>118563964</v>
          </cell>
          <cell r="L113"/>
          <cell r="M113">
            <v>-8.0462027711155404E-2</v>
          </cell>
          <cell r="N113">
            <v>0</v>
          </cell>
          <cell r="O113">
            <v>118563964</v>
          </cell>
          <cell r="P113">
            <v>90045391</v>
          </cell>
          <cell r="Q113" t="str">
            <v>PTELL</v>
          </cell>
          <cell r="R113">
            <v>90045391</v>
          </cell>
          <cell r="S113" t="str">
            <v>PTELL</v>
          </cell>
        </row>
        <row r="114">
          <cell r="A114" t="str">
            <v>0601609250200</v>
          </cell>
          <cell r="B114" t="str">
            <v>WESTCHESTER SCHOOL DIST 92-5</v>
          </cell>
          <cell r="C114"/>
          <cell r="D114">
            <v>381910943</v>
          </cell>
          <cell r="E114">
            <v>0</v>
          </cell>
          <cell r="F114"/>
          <cell r="G114">
            <v>412631457</v>
          </cell>
          <cell r="H114">
            <v>465477206</v>
          </cell>
          <cell r="I114">
            <v>426420748</v>
          </cell>
          <cell r="J114"/>
          <cell r="K114">
            <v>434843137</v>
          </cell>
          <cell r="L114"/>
          <cell r="M114">
            <v>-8.3906274027089528E-2</v>
          </cell>
          <cell r="N114">
            <v>0</v>
          </cell>
          <cell r="O114">
            <v>434843137</v>
          </cell>
          <cell r="P114">
            <v>387372269</v>
          </cell>
          <cell r="Q114" t="str">
            <v>PTELL</v>
          </cell>
          <cell r="R114">
            <v>387372269</v>
          </cell>
          <cell r="S114" t="str">
            <v>PTELL</v>
          </cell>
        </row>
        <row r="115">
          <cell r="A115" t="str">
            <v>0601609300200</v>
          </cell>
          <cell r="B115" t="str">
            <v>HILLSIDE SCHOOL DIST 93</v>
          </cell>
          <cell r="C115"/>
          <cell r="D115">
            <v>288255245</v>
          </cell>
          <cell r="E115">
            <v>0</v>
          </cell>
          <cell r="F115"/>
          <cell r="G115">
            <v>302148134</v>
          </cell>
          <cell r="H115">
            <v>361390145</v>
          </cell>
          <cell r="I115">
            <v>341504698</v>
          </cell>
          <cell r="J115"/>
          <cell r="K115">
            <v>335014326</v>
          </cell>
          <cell r="L115"/>
          <cell r="M115">
            <v>-5.5024873464659639E-2</v>
          </cell>
          <cell r="N115">
            <v>0</v>
          </cell>
          <cell r="O115">
            <v>335014326</v>
          </cell>
          <cell r="P115">
            <v>293126758</v>
          </cell>
          <cell r="Q115" t="str">
            <v>PTELL</v>
          </cell>
          <cell r="R115">
            <v>293126758</v>
          </cell>
          <cell r="S115" t="str">
            <v>PTELL</v>
          </cell>
        </row>
        <row r="116">
          <cell r="A116" t="str">
            <v>0601609400200</v>
          </cell>
          <cell r="B116" t="str">
            <v>KOMAREK SCHOOL DIST 94</v>
          </cell>
          <cell r="C116"/>
          <cell r="D116">
            <v>150481513</v>
          </cell>
          <cell r="E116">
            <v>0</v>
          </cell>
          <cell r="F116"/>
          <cell r="G116">
            <v>166697535</v>
          </cell>
          <cell r="H116">
            <v>199468104</v>
          </cell>
          <cell r="I116">
            <v>187110918</v>
          </cell>
          <cell r="J116"/>
          <cell r="K116">
            <v>184425519</v>
          </cell>
          <cell r="L116"/>
          <cell r="M116">
            <v>-6.1950686612030965E-2</v>
          </cell>
          <cell r="N116">
            <v>0</v>
          </cell>
          <cell r="O116">
            <v>184425519</v>
          </cell>
          <cell r="P116">
            <v>152633398</v>
          </cell>
          <cell r="Q116" t="str">
            <v>PTELL</v>
          </cell>
          <cell r="R116">
            <v>152633398</v>
          </cell>
          <cell r="S116" t="str">
            <v>PTELL</v>
          </cell>
        </row>
        <row r="117">
          <cell r="A117" t="str">
            <v>0601609500200</v>
          </cell>
          <cell r="B117" t="str">
            <v>BROOKFIELD SCHOOL DIST 95</v>
          </cell>
          <cell r="C117"/>
          <cell r="D117">
            <v>226488805</v>
          </cell>
          <cell r="E117">
            <v>0</v>
          </cell>
          <cell r="F117"/>
          <cell r="G117">
            <v>248403928</v>
          </cell>
          <cell r="H117">
            <v>277531750</v>
          </cell>
          <cell r="I117">
            <v>255152854</v>
          </cell>
          <cell r="J117"/>
          <cell r="K117">
            <v>260362844</v>
          </cell>
          <cell r="L117"/>
          <cell r="M117">
            <v>-8.0635444413116694E-2</v>
          </cell>
          <cell r="N117">
            <v>0</v>
          </cell>
          <cell r="O117">
            <v>260362844</v>
          </cell>
          <cell r="P117">
            <v>229908785</v>
          </cell>
          <cell r="Q117" t="str">
            <v>PTELL</v>
          </cell>
          <cell r="R117">
            <v>229908785</v>
          </cell>
          <cell r="S117" t="str">
            <v>PTELL</v>
          </cell>
        </row>
        <row r="118">
          <cell r="A118" t="str">
            <v>0601609600200</v>
          </cell>
          <cell r="B118" t="str">
            <v>RIVERSIDE SCHOOL DIST 96</v>
          </cell>
          <cell r="C118"/>
          <cell r="D118">
            <v>500054359</v>
          </cell>
          <cell r="E118">
            <v>0</v>
          </cell>
          <cell r="F118"/>
          <cell r="G118">
            <v>511395697</v>
          </cell>
          <cell r="H118">
            <v>569950004</v>
          </cell>
          <cell r="I118">
            <v>520380184</v>
          </cell>
          <cell r="J118"/>
          <cell r="K118">
            <v>533908628</v>
          </cell>
          <cell r="L118"/>
          <cell r="M118">
            <v>-8.6972225023442581E-2</v>
          </cell>
          <cell r="N118">
            <v>0</v>
          </cell>
          <cell r="O118">
            <v>533908628</v>
          </cell>
          <cell r="P118">
            <v>507555174</v>
          </cell>
          <cell r="Q118" t="str">
            <v>PTELL</v>
          </cell>
          <cell r="R118">
            <v>507555174</v>
          </cell>
          <cell r="S118" t="str">
            <v>PTELL</v>
          </cell>
        </row>
        <row r="119">
          <cell r="A119" t="str">
            <v>0601609700200</v>
          </cell>
          <cell r="B119" t="str">
            <v>OAK PARK ELEM SCHOOL DIST 97</v>
          </cell>
          <cell r="C119"/>
          <cell r="D119">
            <v>1293130590</v>
          </cell>
          <cell r="E119">
            <v>0</v>
          </cell>
          <cell r="F119"/>
          <cell r="G119">
            <v>1692471417</v>
          </cell>
          <cell r="H119">
            <v>2028681978</v>
          </cell>
          <cell r="I119">
            <v>1870149740</v>
          </cell>
          <cell r="J119"/>
          <cell r="K119">
            <v>1863767712</v>
          </cell>
          <cell r="L119"/>
          <cell r="M119">
            <v>-7.8145436159634485E-2</v>
          </cell>
          <cell r="N119">
            <v>0</v>
          </cell>
          <cell r="O119">
            <v>1863767712</v>
          </cell>
          <cell r="P119">
            <v>1317312132</v>
          </cell>
          <cell r="Q119" t="str">
            <v>PTELL</v>
          </cell>
          <cell r="R119">
            <v>1317312132</v>
          </cell>
          <cell r="S119" t="str">
            <v>PTELL</v>
          </cell>
        </row>
        <row r="120">
          <cell r="A120" t="str">
            <v>0601609800200</v>
          </cell>
          <cell r="B120" t="str">
            <v>BERWYN NORTH SCHOOL DIST 98</v>
          </cell>
          <cell r="C120"/>
          <cell r="D120">
            <v>235170926</v>
          </cell>
          <cell r="E120">
            <v>0</v>
          </cell>
          <cell r="F120"/>
          <cell r="G120">
            <v>253164577</v>
          </cell>
          <cell r="H120">
            <v>324485727</v>
          </cell>
          <cell r="I120">
            <v>302390646</v>
          </cell>
          <cell r="J120"/>
          <cell r="K120">
            <v>293346983</v>
          </cell>
          <cell r="L120"/>
          <cell r="M120">
            <v>-6.8092612899426544E-2</v>
          </cell>
          <cell r="N120">
            <v>0</v>
          </cell>
          <cell r="O120">
            <v>293346983</v>
          </cell>
          <cell r="P120">
            <v>238745524</v>
          </cell>
          <cell r="Q120" t="str">
            <v>PTELL</v>
          </cell>
          <cell r="R120">
            <v>238745524</v>
          </cell>
          <cell r="S120" t="str">
            <v>PTELL</v>
          </cell>
        </row>
        <row r="121">
          <cell r="A121" t="str">
            <v>0601609900200</v>
          </cell>
          <cell r="B121" t="str">
            <v>CICERO SCHOOL DISTRICT 99</v>
          </cell>
          <cell r="C121"/>
          <cell r="D121">
            <v>618261221</v>
          </cell>
          <cell r="E121">
            <v>0</v>
          </cell>
          <cell r="F121"/>
          <cell r="G121">
            <v>642541437</v>
          </cell>
          <cell r="H121">
            <v>864856831</v>
          </cell>
          <cell r="I121">
            <v>790912714</v>
          </cell>
          <cell r="J121"/>
          <cell r="K121">
            <v>766103661</v>
          </cell>
          <cell r="L121"/>
          <cell r="M121">
            <v>-8.5498679491842963E-2</v>
          </cell>
          <cell r="N121">
            <v>0</v>
          </cell>
          <cell r="O121">
            <v>766103661</v>
          </cell>
          <cell r="P121">
            <v>629204444</v>
          </cell>
          <cell r="Q121" t="str">
            <v>PTELL</v>
          </cell>
          <cell r="R121">
            <v>629204444</v>
          </cell>
          <cell r="S121" t="str">
            <v>PTELL</v>
          </cell>
        </row>
        <row r="122">
          <cell r="A122" t="str">
            <v>0601610000200</v>
          </cell>
          <cell r="B122" t="str">
            <v>BERWYN SOUTH SCHOOL DISTRICT 100</v>
          </cell>
          <cell r="C122"/>
          <cell r="D122">
            <v>462208826</v>
          </cell>
          <cell r="E122">
            <v>0</v>
          </cell>
          <cell r="F122"/>
          <cell r="G122">
            <v>435008965</v>
          </cell>
          <cell r="H122">
            <v>541954218</v>
          </cell>
          <cell r="I122">
            <v>494495086</v>
          </cell>
          <cell r="J122"/>
          <cell r="K122">
            <v>490486090</v>
          </cell>
          <cell r="L122"/>
          <cell r="M122">
            <v>-8.7570371119429127E-2</v>
          </cell>
          <cell r="N122">
            <v>0</v>
          </cell>
          <cell r="O122">
            <v>490486090</v>
          </cell>
          <cell r="P122">
            <v>469511725</v>
          </cell>
          <cell r="Q122" t="str">
            <v>PTELL</v>
          </cell>
          <cell r="R122">
            <v>469511725</v>
          </cell>
          <cell r="S122" t="str">
            <v>PTELL</v>
          </cell>
        </row>
        <row r="123">
          <cell r="A123" t="str">
            <v>0601610100200</v>
          </cell>
          <cell r="B123" t="str">
            <v>WESTERN SPRINGS SCHOOL DIST 101</v>
          </cell>
          <cell r="C123"/>
          <cell r="D123">
            <v>545122431</v>
          </cell>
          <cell r="E123">
            <v>0</v>
          </cell>
          <cell r="F123"/>
          <cell r="G123">
            <v>596740281</v>
          </cell>
          <cell r="H123">
            <v>661477937</v>
          </cell>
          <cell r="I123">
            <v>611502761</v>
          </cell>
          <cell r="J123"/>
          <cell r="K123">
            <v>623240326</v>
          </cell>
          <cell r="L123"/>
          <cell r="M123">
            <v>-7.5550782882725237E-2</v>
          </cell>
          <cell r="N123">
            <v>0</v>
          </cell>
          <cell r="O123">
            <v>623240326</v>
          </cell>
          <cell r="P123">
            <v>553135730</v>
          </cell>
          <cell r="Q123" t="str">
            <v>PTELL</v>
          </cell>
          <cell r="R123">
            <v>553135730</v>
          </cell>
          <cell r="S123" t="str">
            <v>PTELL</v>
          </cell>
        </row>
        <row r="124">
          <cell r="A124" t="str">
            <v>0601610200200</v>
          </cell>
          <cell r="B124" t="str">
            <v>LA GRANGE SCHOOL DIST 102</v>
          </cell>
          <cell r="C124"/>
          <cell r="D124">
            <v>846039484</v>
          </cell>
          <cell r="E124">
            <v>0</v>
          </cell>
          <cell r="F124"/>
          <cell r="G124">
            <v>938313421</v>
          </cell>
          <cell r="H124">
            <v>1080726612</v>
          </cell>
          <cell r="I124">
            <v>1000554081</v>
          </cell>
          <cell r="J124"/>
          <cell r="K124">
            <v>1006531371</v>
          </cell>
          <cell r="L124"/>
          <cell r="M124">
            <v>-7.4183914886330193E-2</v>
          </cell>
          <cell r="N124">
            <v>0</v>
          </cell>
          <cell r="O124">
            <v>1006531371</v>
          </cell>
          <cell r="P124">
            <v>858983888</v>
          </cell>
          <cell r="Q124" t="str">
            <v>PTELL</v>
          </cell>
          <cell r="R124">
            <v>858983888</v>
          </cell>
          <cell r="S124" t="str">
            <v>PTELL</v>
          </cell>
        </row>
        <row r="125">
          <cell r="A125" t="str">
            <v>0601610300200</v>
          </cell>
          <cell r="B125" t="str">
            <v>LYONS SCHOOL DIST 103</v>
          </cell>
          <cell r="C125"/>
          <cell r="D125">
            <v>392390449</v>
          </cell>
          <cell r="E125">
            <v>0</v>
          </cell>
          <cell r="F125"/>
          <cell r="G125">
            <v>401467992</v>
          </cell>
          <cell r="H125">
            <v>513664237</v>
          </cell>
          <cell r="I125">
            <v>471645313</v>
          </cell>
          <cell r="J125"/>
          <cell r="K125">
            <v>462259181</v>
          </cell>
          <cell r="L125"/>
          <cell r="M125">
            <v>-8.1802315546449067E-2</v>
          </cell>
          <cell r="N125">
            <v>0</v>
          </cell>
          <cell r="O125">
            <v>462259181</v>
          </cell>
          <cell r="P125">
            <v>362058667</v>
          </cell>
          <cell r="Q125" t="str">
            <v>PTELL</v>
          </cell>
          <cell r="R125">
            <v>362058667</v>
          </cell>
          <cell r="S125" t="str">
            <v>PTELL</v>
          </cell>
        </row>
        <row r="126">
          <cell r="A126" t="str">
            <v>0601610500200</v>
          </cell>
          <cell r="B126" t="str">
            <v>LA GRANGE SCHOOL DIST 105 (SOUTH)</v>
          </cell>
          <cell r="C126"/>
          <cell r="D126">
            <v>618788957</v>
          </cell>
          <cell r="E126">
            <v>0</v>
          </cell>
          <cell r="F126"/>
          <cell r="G126">
            <v>631043591</v>
          </cell>
          <cell r="H126">
            <v>745936143</v>
          </cell>
          <cell r="I126">
            <v>683887644</v>
          </cell>
          <cell r="J126"/>
          <cell r="K126">
            <v>686955793</v>
          </cell>
          <cell r="L126"/>
          <cell r="M126">
            <v>-8.3182051952133393E-2</v>
          </cell>
          <cell r="N126">
            <v>0</v>
          </cell>
          <cell r="O126">
            <v>686955793</v>
          </cell>
          <cell r="P126">
            <v>630731583</v>
          </cell>
          <cell r="Q126" t="str">
            <v>PTELL</v>
          </cell>
          <cell r="R126">
            <v>630731583</v>
          </cell>
          <cell r="S126" t="str">
            <v>PTELL</v>
          </cell>
        </row>
        <row r="127">
          <cell r="A127" t="str">
            <v>0601610600200</v>
          </cell>
          <cell r="B127" t="str">
            <v>LAGRANGE HIGHLANDS SCH DIST 106</v>
          </cell>
          <cell r="C127"/>
          <cell r="D127">
            <v>384237858</v>
          </cell>
          <cell r="E127">
            <v>0</v>
          </cell>
          <cell r="F127"/>
          <cell r="G127">
            <v>420684993</v>
          </cell>
          <cell r="H127">
            <v>487617470</v>
          </cell>
          <cell r="I127">
            <v>450819249</v>
          </cell>
          <cell r="J127"/>
          <cell r="K127">
            <v>453040571</v>
          </cell>
          <cell r="L127"/>
          <cell r="M127">
            <v>-7.5465345817080753E-2</v>
          </cell>
          <cell r="N127">
            <v>0</v>
          </cell>
          <cell r="O127">
            <v>453040571</v>
          </cell>
          <cell r="P127">
            <v>391423105</v>
          </cell>
          <cell r="Q127" t="str">
            <v>PTELL</v>
          </cell>
          <cell r="R127">
            <v>391423105</v>
          </cell>
          <cell r="S127" t="str">
            <v>PTELL</v>
          </cell>
        </row>
        <row r="128">
          <cell r="A128" t="str">
            <v>0601610700200</v>
          </cell>
          <cell r="B128" t="str">
            <v>PLEASANTDALE SCHOOL DIST 107</v>
          </cell>
          <cell r="C128"/>
          <cell r="D128">
            <v>562094582</v>
          </cell>
          <cell r="E128">
            <v>0</v>
          </cell>
          <cell r="F128"/>
          <cell r="G128">
            <v>603626286</v>
          </cell>
          <cell r="H128">
            <v>681485340</v>
          </cell>
          <cell r="I128">
            <v>630606566</v>
          </cell>
          <cell r="J128"/>
          <cell r="K128">
            <v>638572731</v>
          </cell>
          <cell r="L128"/>
          <cell r="M128">
            <v>-7.4658647829460273E-2</v>
          </cell>
          <cell r="N128">
            <v>0</v>
          </cell>
          <cell r="O128">
            <v>638572731</v>
          </cell>
          <cell r="P128">
            <v>571144304</v>
          </cell>
          <cell r="Q128" t="str">
            <v>PTELL</v>
          </cell>
          <cell r="R128">
            <v>571144304</v>
          </cell>
          <cell r="S128" t="str">
            <v>PTELL</v>
          </cell>
        </row>
        <row r="129">
          <cell r="A129" t="str">
            <v>0601620001300</v>
          </cell>
          <cell r="B129" t="str">
            <v>OAK PARK &amp; RIVER FOREST DIST 200</v>
          </cell>
          <cell r="C129"/>
          <cell r="D129">
            <v>2167684542</v>
          </cell>
          <cell r="E129">
            <v>0</v>
          </cell>
          <cell r="F129"/>
          <cell r="G129">
            <v>2249568733</v>
          </cell>
          <cell r="H129">
            <v>2669065662</v>
          </cell>
          <cell r="I129">
            <v>2464469279</v>
          </cell>
          <cell r="J129"/>
          <cell r="K129">
            <v>2461034558</v>
          </cell>
          <cell r="L129"/>
          <cell r="M129">
            <v>-7.6654683289691203E-2</v>
          </cell>
          <cell r="N129">
            <v>0</v>
          </cell>
          <cell r="O129">
            <v>2461034558</v>
          </cell>
          <cell r="P129">
            <v>2212989148</v>
          </cell>
          <cell r="Q129" t="str">
            <v>PTELL</v>
          </cell>
          <cell r="R129">
            <v>2212989148</v>
          </cell>
          <cell r="S129" t="str">
            <v>PTELL</v>
          </cell>
        </row>
        <row r="130">
          <cell r="A130" t="str">
            <v>0601620101700</v>
          </cell>
          <cell r="B130" t="str">
            <v>J S MORTON H S DISTRICT 201</v>
          </cell>
          <cell r="C130"/>
          <cell r="D130">
            <v>1571659384</v>
          </cell>
          <cell r="E130">
            <v>0</v>
          </cell>
          <cell r="F130"/>
          <cell r="G130">
            <v>1640547923</v>
          </cell>
          <cell r="H130">
            <v>2132706707</v>
          </cell>
          <cell r="I130">
            <v>1951118436</v>
          </cell>
          <cell r="J130"/>
          <cell r="K130">
            <v>1908124355</v>
          </cell>
          <cell r="L130"/>
          <cell r="M130">
            <v>-8.5144511621775471E-2</v>
          </cell>
          <cell r="N130">
            <v>0</v>
          </cell>
          <cell r="O130">
            <v>1908124355</v>
          </cell>
          <cell r="P130">
            <v>1598063261</v>
          </cell>
          <cell r="Q130" t="str">
            <v>PTELL</v>
          </cell>
          <cell r="R130">
            <v>1598063261</v>
          </cell>
          <cell r="S130" t="str">
            <v>PTELL</v>
          </cell>
        </row>
        <row r="131">
          <cell r="A131" t="str">
            <v>0601620401700</v>
          </cell>
          <cell r="B131" t="str">
            <v>LYONS TWP H S DIST 204</v>
          </cell>
          <cell r="C131"/>
          <cell r="D131">
            <v>3098527148</v>
          </cell>
          <cell r="E131">
            <v>0</v>
          </cell>
          <cell r="F131"/>
          <cell r="G131">
            <v>3308510775</v>
          </cell>
          <cell r="H131">
            <v>3804964139</v>
          </cell>
          <cell r="I131">
            <v>3514376604</v>
          </cell>
          <cell r="J131"/>
          <cell r="K131">
            <v>3542617173</v>
          </cell>
          <cell r="L131"/>
          <cell r="M131">
            <v>-7.6370636984865417E-2</v>
          </cell>
          <cell r="N131">
            <v>0</v>
          </cell>
          <cell r="O131">
            <v>3542617173</v>
          </cell>
          <cell r="P131">
            <v>3151202109</v>
          </cell>
          <cell r="Q131" t="str">
            <v>PTELL</v>
          </cell>
          <cell r="R131">
            <v>3151202109</v>
          </cell>
          <cell r="S131" t="str">
            <v>PTELL</v>
          </cell>
        </row>
        <row r="132">
          <cell r="A132" t="str">
            <v>0601620801700</v>
          </cell>
          <cell r="B132" t="str">
            <v>RIVERSIDE BROOKFIELD TWP DIST 208</v>
          </cell>
          <cell r="C132"/>
          <cell r="D132">
            <v>808023707</v>
          </cell>
          <cell r="E132">
            <v>0</v>
          </cell>
          <cell r="F132"/>
          <cell r="G132">
            <v>844652294</v>
          </cell>
          <cell r="H132">
            <v>945382660</v>
          </cell>
          <cell r="I132">
            <v>865361272</v>
          </cell>
          <cell r="J132"/>
          <cell r="K132">
            <v>885132075</v>
          </cell>
          <cell r="L132"/>
          <cell r="M132">
            <v>-8.4644442283297219E-2</v>
          </cell>
          <cell r="N132">
            <v>0</v>
          </cell>
          <cell r="O132">
            <v>885132075</v>
          </cell>
          <cell r="P132">
            <v>820305667</v>
          </cell>
          <cell r="Q132" t="str">
            <v>PTELL</v>
          </cell>
          <cell r="R132">
            <v>820305667</v>
          </cell>
          <cell r="S132" t="str">
            <v>PTELL</v>
          </cell>
        </row>
        <row r="133">
          <cell r="A133" t="str">
            <v>0601620901700</v>
          </cell>
          <cell r="B133" t="str">
            <v>PROVISO TWP H S DIST 209</v>
          </cell>
          <cell r="C133"/>
          <cell r="D133">
            <v>2335581853</v>
          </cell>
          <cell r="E133">
            <v>0</v>
          </cell>
          <cell r="F133"/>
          <cell r="G133">
            <v>2408663986</v>
          </cell>
          <cell r="H133">
            <v>2988095027</v>
          </cell>
          <cell r="I133">
            <v>2751938447</v>
          </cell>
          <cell r="J133"/>
          <cell r="K133">
            <v>2716232487</v>
          </cell>
          <cell r="L133"/>
          <cell r="M133">
            <v>-7.9032486539458366E-2</v>
          </cell>
          <cell r="N133">
            <v>0</v>
          </cell>
          <cell r="O133">
            <v>2716232487</v>
          </cell>
          <cell r="P133">
            <v>2375286744</v>
          </cell>
          <cell r="Q133" t="str">
            <v>PTELL</v>
          </cell>
          <cell r="R133">
            <v>2375286744</v>
          </cell>
          <cell r="S133" t="str">
            <v>PTELL</v>
          </cell>
        </row>
        <row r="134">
          <cell r="A134" t="str">
            <v>0601621201600</v>
          </cell>
          <cell r="B134" t="str">
            <v>LEYDEN COMM H S DIST 212</v>
          </cell>
          <cell r="C134"/>
          <cell r="D134">
            <v>2323314803</v>
          </cell>
          <cell r="E134">
            <v>0</v>
          </cell>
          <cell r="F134"/>
          <cell r="G134">
            <v>2608743585</v>
          </cell>
          <cell r="H134">
            <v>2869098776</v>
          </cell>
          <cell r="I134">
            <v>2638088144</v>
          </cell>
          <cell r="J134"/>
          <cell r="K134">
            <v>2705310168</v>
          </cell>
          <cell r="L134"/>
          <cell r="M134">
            <v>-8.0516792915044627E-2</v>
          </cell>
          <cell r="N134">
            <v>0</v>
          </cell>
          <cell r="O134">
            <v>2705310168</v>
          </cell>
          <cell r="P134">
            <v>2364205143</v>
          </cell>
          <cell r="Q134" t="str">
            <v>PTELL</v>
          </cell>
          <cell r="R134">
            <v>2364205143</v>
          </cell>
          <cell r="S134" t="str">
            <v>PTELL</v>
          </cell>
        </row>
        <row r="135">
          <cell r="A135" t="str">
            <v>0601623401600</v>
          </cell>
          <cell r="B135" t="str">
            <v>RIDGEWOOD COMM H S DIST 234</v>
          </cell>
          <cell r="C135"/>
          <cell r="D135">
            <v>581229678</v>
          </cell>
          <cell r="E135">
            <v>0</v>
          </cell>
          <cell r="F135"/>
          <cell r="G135">
            <v>725679357</v>
          </cell>
          <cell r="H135">
            <v>716200927</v>
          </cell>
          <cell r="I135">
            <v>662309854</v>
          </cell>
          <cell r="J135"/>
          <cell r="K135">
            <v>701396713</v>
          </cell>
          <cell r="L135"/>
          <cell r="M135">
            <v>-7.5245745946933132E-2</v>
          </cell>
          <cell r="N135">
            <v>0</v>
          </cell>
          <cell r="O135">
            <v>701396713</v>
          </cell>
          <cell r="P135">
            <v>590994336</v>
          </cell>
          <cell r="Q135" t="str">
            <v>PTELL</v>
          </cell>
          <cell r="R135">
            <v>590994336</v>
          </cell>
          <cell r="S135" t="str">
            <v>PTELL</v>
          </cell>
        </row>
        <row r="136">
          <cell r="A136" t="str">
            <v>0601640102600</v>
          </cell>
          <cell r="B136" t="str">
            <v>ELMWOOD PARK C U SCH DIST 401</v>
          </cell>
          <cell r="C136"/>
          <cell r="D136">
            <v>344113937</v>
          </cell>
          <cell r="E136">
            <v>0</v>
          </cell>
          <cell r="F136"/>
          <cell r="G136">
            <v>524854073</v>
          </cell>
          <cell r="H136">
            <v>517336110</v>
          </cell>
          <cell r="I136">
            <v>480370939</v>
          </cell>
          <cell r="J136"/>
          <cell r="K136">
            <v>507520374</v>
          </cell>
          <cell r="L136"/>
          <cell r="M136">
            <v>-7.1452910951837478E-2</v>
          </cell>
          <cell r="N136">
            <v>0</v>
          </cell>
          <cell r="O136">
            <v>507520374</v>
          </cell>
          <cell r="P136">
            <v>349069177</v>
          </cell>
          <cell r="Q136" t="str">
            <v>PTELL</v>
          </cell>
          <cell r="R136">
            <v>349069177</v>
          </cell>
          <cell r="S136" t="str">
            <v>PTELL</v>
          </cell>
        </row>
        <row r="137">
          <cell r="A137" t="str">
            <v>0701610400200</v>
          </cell>
          <cell r="B137" t="str">
            <v>SUMMIT SCHOOL DIST 104</v>
          </cell>
          <cell r="C137"/>
          <cell r="D137">
            <v>236534177</v>
          </cell>
          <cell r="E137">
            <v>0</v>
          </cell>
          <cell r="F137"/>
          <cell r="G137">
            <v>243179261</v>
          </cell>
          <cell r="H137">
            <v>299719412</v>
          </cell>
          <cell r="I137">
            <v>272877970</v>
          </cell>
          <cell r="J137"/>
          <cell r="K137">
            <v>271925548</v>
          </cell>
          <cell r="L137"/>
          <cell r="M137">
            <v>-8.9555233746421464E-2</v>
          </cell>
          <cell r="N137">
            <v>0</v>
          </cell>
          <cell r="O137">
            <v>271925548</v>
          </cell>
          <cell r="P137">
            <v>216641652</v>
          </cell>
          <cell r="Q137" t="str">
            <v>PTELL</v>
          </cell>
          <cell r="R137">
            <v>216641652</v>
          </cell>
          <cell r="S137" t="str">
            <v>PTELL</v>
          </cell>
        </row>
        <row r="138">
          <cell r="A138" t="str">
            <v>0701610800200</v>
          </cell>
          <cell r="B138" t="str">
            <v>WILLOW SPRINGS SCHOOL DIST 108</v>
          </cell>
          <cell r="C138"/>
          <cell r="D138">
            <v>68405144</v>
          </cell>
          <cell r="E138">
            <v>0</v>
          </cell>
          <cell r="F138"/>
          <cell r="G138">
            <v>75673657</v>
          </cell>
          <cell r="H138">
            <v>84142167</v>
          </cell>
          <cell r="I138">
            <v>75248378</v>
          </cell>
          <cell r="J138"/>
          <cell r="K138">
            <v>78354734</v>
          </cell>
          <cell r="L138"/>
          <cell r="M138">
            <v>-0.10569954776657939</v>
          </cell>
          <cell r="N138">
            <v>1</v>
          </cell>
          <cell r="O138">
            <v>75248378</v>
          </cell>
          <cell r="P138">
            <v>69574871</v>
          </cell>
          <cell r="Q138" t="str">
            <v>PTELL</v>
          </cell>
          <cell r="R138">
            <v>69574871</v>
          </cell>
          <cell r="S138" t="str">
            <v>PTELL</v>
          </cell>
        </row>
        <row r="139">
          <cell r="A139" t="str">
            <v>0701610900200</v>
          </cell>
          <cell r="B139" t="str">
            <v>INDIAN SPRINGS SCHOOL DIST 109</v>
          </cell>
          <cell r="C139"/>
          <cell r="D139">
            <v>405264557</v>
          </cell>
          <cell r="E139">
            <v>0</v>
          </cell>
          <cell r="F139"/>
          <cell r="G139">
            <v>413254249</v>
          </cell>
          <cell r="H139">
            <v>516072395</v>
          </cell>
          <cell r="I139">
            <v>476503011</v>
          </cell>
          <cell r="J139"/>
          <cell r="K139">
            <v>468609885</v>
          </cell>
          <cell r="L139"/>
          <cell r="M139">
            <v>-7.6674095307887963E-2</v>
          </cell>
          <cell r="N139">
            <v>0</v>
          </cell>
          <cell r="O139">
            <v>468609885</v>
          </cell>
          <cell r="P139">
            <v>411708263</v>
          </cell>
          <cell r="Q139" t="str">
            <v>PTELL</v>
          </cell>
          <cell r="R139">
            <v>411708263</v>
          </cell>
          <cell r="S139" t="str">
            <v>PTELL</v>
          </cell>
        </row>
        <row r="140">
          <cell r="A140" t="str">
            <v>0701611000200</v>
          </cell>
          <cell r="B140" t="str">
            <v>CENTRAL STICKNEY SCH DIST 110</v>
          </cell>
          <cell r="C140"/>
          <cell r="D140">
            <v>191692408</v>
          </cell>
          <cell r="E140">
            <v>0</v>
          </cell>
          <cell r="F140"/>
          <cell r="G140">
            <v>204396850</v>
          </cell>
          <cell r="H140">
            <v>269065269</v>
          </cell>
          <cell r="I140">
            <v>242176185</v>
          </cell>
          <cell r="J140"/>
          <cell r="K140">
            <v>238546101</v>
          </cell>
          <cell r="L140"/>
          <cell r="M140">
            <v>-9.9935172235105521E-2</v>
          </cell>
          <cell r="N140">
            <v>0</v>
          </cell>
          <cell r="O140">
            <v>238546101</v>
          </cell>
          <cell r="P140">
            <v>194586963</v>
          </cell>
          <cell r="Q140" t="str">
            <v>PTELL</v>
          </cell>
          <cell r="R140">
            <v>194586963</v>
          </cell>
          <cell r="S140" t="str">
            <v>PTELL</v>
          </cell>
        </row>
        <row r="141">
          <cell r="A141" t="str">
            <v>0701611100200</v>
          </cell>
          <cell r="B141" t="str">
            <v>BURBANK SCHOOL DISTRICT 111</v>
          </cell>
          <cell r="C141"/>
          <cell r="D141">
            <v>729166523</v>
          </cell>
          <cell r="E141">
            <v>0</v>
          </cell>
          <cell r="F141"/>
          <cell r="G141">
            <v>745625257</v>
          </cell>
          <cell r="H141">
            <v>899682990</v>
          </cell>
          <cell r="I141">
            <v>833902261</v>
          </cell>
          <cell r="J141"/>
          <cell r="K141">
            <v>826403503</v>
          </cell>
          <cell r="L141"/>
          <cell r="M141">
            <v>-7.3115452588472296E-2</v>
          </cell>
          <cell r="N141">
            <v>0</v>
          </cell>
          <cell r="O141">
            <v>826403503</v>
          </cell>
          <cell r="P141">
            <v>742729020</v>
          </cell>
          <cell r="Q141" t="str">
            <v>PTELL</v>
          </cell>
          <cell r="R141">
            <v>742729020</v>
          </cell>
          <cell r="S141" t="str">
            <v>PTELL</v>
          </cell>
        </row>
        <row r="142">
          <cell r="A142" t="str">
            <v>07016113A0200</v>
          </cell>
          <cell r="B142" t="str">
            <v>LEMONT-BROMBEREK CSD 113A</v>
          </cell>
          <cell r="C142"/>
          <cell r="D142">
            <v>1136276726</v>
          </cell>
          <cell r="E142">
            <v>0</v>
          </cell>
          <cell r="F142"/>
          <cell r="G142">
            <v>1205717089</v>
          </cell>
          <cell r="H142">
            <v>1338500614</v>
          </cell>
          <cell r="I142">
            <v>1267507591</v>
          </cell>
          <cell r="J142"/>
          <cell r="K142">
            <v>1270575098</v>
          </cell>
          <cell r="L142"/>
          <cell r="M142">
            <v>-5.3039215863968217E-2</v>
          </cell>
          <cell r="N142">
            <v>0</v>
          </cell>
          <cell r="O142">
            <v>1270575098</v>
          </cell>
          <cell r="P142">
            <v>1163340008</v>
          </cell>
          <cell r="Q142" t="str">
            <v>PTELL</v>
          </cell>
          <cell r="R142">
            <v>1163340008</v>
          </cell>
          <cell r="S142" t="str">
            <v>PTELL</v>
          </cell>
        </row>
        <row r="143">
          <cell r="A143" t="str">
            <v>0701611700200</v>
          </cell>
          <cell r="B143" t="str">
            <v>NORTH PALOS SCHOOL DIST 117</v>
          </cell>
          <cell r="C143"/>
          <cell r="D143">
            <v>615241100</v>
          </cell>
          <cell r="E143">
            <v>0</v>
          </cell>
          <cell r="F143"/>
          <cell r="G143">
            <v>635055486</v>
          </cell>
          <cell r="H143">
            <v>730230856</v>
          </cell>
          <cell r="I143">
            <v>670296390</v>
          </cell>
          <cell r="J143"/>
          <cell r="K143">
            <v>678527577</v>
          </cell>
          <cell r="L143"/>
          <cell r="M143">
            <v>-8.2076052398421251E-2</v>
          </cell>
          <cell r="N143">
            <v>0</v>
          </cell>
          <cell r="O143">
            <v>678527577</v>
          </cell>
          <cell r="P143">
            <v>625269529</v>
          </cell>
          <cell r="Q143" t="str">
            <v>PTELL</v>
          </cell>
          <cell r="R143">
            <v>625269529</v>
          </cell>
          <cell r="S143" t="str">
            <v>PTELL</v>
          </cell>
        </row>
        <row r="144">
          <cell r="A144" t="str">
            <v>0701611800400</v>
          </cell>
          <cell r="B144" t="str">
            <v>PALOS COMM CONS SCHOOL DIST 118</v>
          </cell>
          <cell r="C144"/>
          <cell r="D144">
            <v>788334011</v>
          </cell>
          <cell r="E144">
            <v>0</v>
          </cell>
          <cell r="F144"/>
          <cell r="G144">
            <v>808651176</v>
          </cell>
          <cell r="H144">
            <v>884135683</v>
          </cell>
          <cell r="I144">
            <v>805822101</v>
          </cell>
          <cell r="J144"/>
          <cell r="K144">
            <v>832869653</v>
          </cell>
          <cell r="L144"/>
          <cell r="M144">
            <v>-8.8576429507143867E-2</v>
          </cell>
          <cell r="N144">
            <v>0</v>
          </cell>
          <cell r="O144">
            <v>832869653</v>
          </cell>
          <cell r="P144">
            <v>802602856</v>
          </cell>
          <cell r="Q144" t="str">
            <v>PTELL</v>
          </cell>
          <cell r="R144">
            <v>802602856</v>
          </cell>
          <cell r="S144" t="str">
            <v>PTELL</v>
          </cell>
        </row>
        <row r="145">
          <cell r="A145" t="str">
            <v>0701612200200</v>
          </cell>
          <cell r="B145" t="str">
            <v>RIDGELAND SCHOOL DISTRICT 122</v>
          </cell>
          <cell r="C145"/>
          <cell r="D145">
            <v>517921437</v>
          </cell>
          <cell r="E145">
            <v>0</v>
          </cell>
          <cell r="F145"/>
          <cell r="G145">
            <v>550914168</v>
          </cell>
          <cell r="H145">
            <v>590634134</v>
          </cell>
          <cell r="I145">
            <v>541865259</v>
          </cell>
          <cell r="J145"/>
          <cell r="K145">
            <v>561137854</v>
          </cell>
          <cell r="L145"/>
          <cell r="M145">
            <v>-8.2570363263156754E-2</v>
          </cell>
          <cell r="N145">
            <v>0</v>
          </cell>
          <cell r="O145">
            <v>561137854</v>
          </cell>
          <cell r="P145">
            <v>525845634</v>
          </cell>
          <cell r="Q145" t="str">
            <v>PTELL</v>
          </cell>
          <cell r="R145">
            <v>525845634</v>
          </cell>
          <cell r="S145" t="str">
            <v>PTELL</v>
          </cell>
        </row>
        <row r="146">
          <cell r="A146" t="str">
            <v>0701612300200</v>
          </cell>
          <cell r="B146" t="str">
            <v>OAK LAWN-HOMETOWN SCH DIST 123</v>
          </cell>
          <cell r="C146"/>
          <cell r="D146">
            <v>668446918</v>
          </cell>
          <cell r="E146">
            <v>0</v>
          </cell>
          <cell r="F146"/>
          <cell r="G146">
            <v>685809015</v>
          </cell>
          <cell r="H146">
            <v>795983119</v>
          </cell>
          <cell r="I146">
            <v>732209052</v>
          </cell>
          <cell r="J146"/>
          <cell r="K146">
            <v>738000395</v>
          </cell>
          <cell r="L146"/>
          <cell r="M146">
            <v>-8.0119873748227072E-2</v>
          </cell>
          <cell r="N146">
            <v>0</v>
          </cell>
          <cell r="O146">
            <v>738000395</v>
          </cell>
          <cell r="P146">
            <v>679075223</v>
          </cell>
          <cell r="Q146" t="str">
            <v>PTELL</v>
          </cell>
          <cell r="R146">
            <v>679075223</v>
          </cell>
          <cell r="S146" t="str">
            <v>PTELL</v>
          </cell>
        </row>
        <row r="147">
          <cell r="A147" t="str">
            <v>0701612400200</v>
          </cell>
          <cell r="B147" t="str">
            <v>EVERGREEN PK ELEM SCH DIST 124</v>
          </cell>
          <cell r="C147"/>
          <cell r="D147">
            <v>402270013</v>
          </cell>
          <cell r="E147">
            <v>0</v>
          </cell>
          <cell r="F147"/>
          <cell r="G147">
            <v>413490449</v>
          </cell>
          <cell r="H147">
            <v>504155869</v>
          </cell>
          <cell r="I147">
            <v>447775901</v>
          </cell>
          <cell r="J147"/>
          <cell r="K147">
            <v>455140740</v>
          </cell>
          <cell r="L147"/>
          <cell r="M147">
            <v>-0.11183043075910319</v>
          </cell>
          <cell r="N147">
            <v>1</v>
          </cell>
          <cell r="O147">
            <v>447775901</v>
          </cell>
          <cell r="P147">
            <v>379823346</v>
          </cell>
          <cell r="Q147" t="str">
            <v>PTELL</v>
          </cell>
          <cell r="R147">
            <v>379823346</v>
          </cell>
          <cell r="S147" t="str">
            <v>PTELL</v>
          </cell>
        </row>
        <row r="148">
          <cell r="A148" t="str">
            <v>0701612500200</v>
          </cell>
          <cell r="B148" t="str">
            <v>ATWOOD HEIGHTS DISTRICT 125</v>
          </cell>
          <cell r="C148"/>
          <cell r="D148">
            <v>112604077</v>
          </cell>
          <cell r="E148">
            <v>0</v>
          </cell>
          <cell r="F148"/>
          <cell r="G148">
            <v>119899737</v>
          </cell>
          <cell r="H148">
            <v>141148105</v>
          </cell>
          <cell r="I148">
            <v>133176253</v>
          </cell>
          <cell r="J148"/>
          <cell r="K148">
            <v>131408032</v>
          </cell>
          <cell r="L148"/>
          <cell r="M148">
            <v>-5.6478632851641897E-2</v>
          </cell>
          <cell r="N148">
            <v>0</v>
          </cell>
          <cell r="O148">
            <v>131408032</v>
          </cell>
          <cell r="P148">
            <v>114203054</v>
          </cell>
          <cell r="Q148" t="str">
            <v>PTELL</v>
          </cell>
          <cell r="R148">
            <v>114203054</v>
          </cell>
          <cell r="S148" t="str">
            <v>PTELL</v>
          </cell>
        </row>
        <row r="149">
          <cell r="A149" t="str">
            <v>0701612600200</v>
          </cell>
          <cell r="B149" t="str">
            <v>ALSIP-HAZLGRN-OAKLWN S DIST 126</v>
          </cell>
          <cell r="C149"/>
          <cell r="D149">
            <v>482776917</v>
          </cell>
          <cell r="E149">
            <v>0</v>
          </cell>
          <cell r="F149"/>
          <cell r="G149">
            <v>499175689</v>
          </cell>
          <cell r="H149">
            <v>598987985</v>
          </cell>
          <cell r="I149">
            <v>557154652</v>
          </cell>
          <cell r="J149"/>
          <cell r="K149">
            <v>551772775</v>
          </cell>
          <cell r="L149"/>
          <cell r="M149">
            <v>-6.9840020246816806E-2</v>
          </cell>
          <cell r="N149">
            <v>0</v>
          </cell>
          <cell r="O149">
            <v>551772775</v>
          </cell>
          <cell r="P149">
            <v>490597903</v>
          </cell>
          <cell r="Q149" t="str">
            <v>PTELL</v>
          </cell>
          <cell r="R149">
            <v>490597903</v>
          </cell>
          <cell r="S149" t="str">
            <v>PTELL</v>
          </cell>
        </row>
        <row r="150">
          <cell r="A150" t="str">
            <v>0701612700200</v>
          </cell>
          <cell r="B150" t="str">
            <v>WORTH SCHOOL DISTRICT 127</v>
          </cell>
          <cell r="C150"/>
          <cell r="D150">
            <v>147830250</v>
          </cell>
          <cell r="E150">
            <v>0</v>
          </cell>
          <cell r="F150"/>
          <cell r="G150">
            <v>169912061</v>
          </cell>
          <cell r="H150">
            <v>210975691</v>
          </cell>
          <cell r="I150">
            <v>190843506</v>
          </cell>
          <cell r="J150"/>
          <cell r="K150">
            <v>190577086</v>
          </cell>
          <cell r="L150"/>
          <cell r="M150">
            <v>-9.5424192733180813E-2</v>
          </cell>
          <cell r="N150">
            <v>0</v>
          </cell>
          <cell r="O150">
            <v>190577086</v>
          </cell>
          <cell r="P150">
            <v>149973788</v>
          </cell>
          <cell r="Q150" t="str">
            <v>PTELL</v>
          </cell>
          <cell r="R150">
            <v>149973788</v>
          </cell>
          <cell r="S150" t="str">
            <v>PTELL</v>
          </cell>
        </row>
        <row r="151">
          <cell r="A151" t="str">
            <v>0701612750200</v>
          </cell>
          <cell r="B151" t="str">
            <v>CHICAGO RIDGE SCHOOL DIST 127-5</v>
          </cell>
          <cell r="C151"/>
          <cell r="D151">
            <v>144246384</v>
          </cell>
          <cell r="E151">
            <v>0</v>
          </cell>
          <cell r="F151"/>
          <cell r="G151">
            <v>150163173</v>
          </cell>
          <cell r="H151">
            <v>192547323</v>
          </cell>
          <cell r="I151">
            <v>173824320</v>
          </cell>
          <cell r="J151"/>
          <cell r="K151">
            <v>172178272</v>
          </cell>
          <cell r="L151"/>
          <cell r="M151">
            <v>-9.7238448752673651E-2</v>
          </cell>
          <cell r="N151">
            <v>0</v>
          </cell>
          <cell r="O151">
            <v>172178272</v>
          </cell>
          <cell r="P151">
            <v>146482202</v>
          </cell>
          <cell r="Q151" t="str">
            <v>PTELL</v>
          </cell>
          <cell r="R151">
            <v>146482202</v>
          </cell>
          <cell r="S151" t="str">
            <v>PTELL</v>
          </cell>
        </row>
        <row r="152">
          <cell r="A152" t="str">
            <v>0701612800200</v>
          </cell>
          <cell r="B152" t="str">
            <v>PALOS HEIGHTS SCHOOL DIST 128</v>
          </cell>
          <cell r="C152"/>
          <cell r="D152">
            <v>300226101</v>
          </cell>
          <cell r="E152">
            <v>0</v>
          </cell>
          <cell r="F152"/>
          <cell r="G152">
            <v>306761690</v>
          </cell>
          <cell r="H152">
            <v>335488118</v>
          </cell>
          <cell r="I152">
            <v>309142475</v>
          </cell>
          <cell r="J152"/>
          <cell r="K152">
            <v>317130761</v>
          </cell>
          <cell r="L152"/>
          <cell r="M152">
            <v>-7.852928788375152E-2</v>
          </cell>
          <cell r="N152">
            <v>0</v>
          </cell>
          <cell r="O152">
            <v>317130761</v>
          </cell>
          <cell r="P152">
            <v>304819560</v>
          </cell>
          <cell r="Q152" t="str">
            <v>PTELL</v>
          </cell>
          <cell r="R152">
            <v>304819560</v>
          </cell>
          <cell r="S152" t="str">
            <v>PTELL</v>
          </cell>
        </row>
        <row r="153">
          <cell r="A153" t="str">
            <v>0701613000200</v>
          </cell>
          <cell r="B153" t="str">
            <v>COOK COUNTY SCHOOL DIST 130</v>
          </cell>
          <cell r="C153"/>
          <cell r="D153">
            <v>520996553</v>
          </cell>
          <cell r="E153">
            <v>0</v>
          </cell>
          <cell r="F153"/>
          <cell r="G153">
            <v>536884054</v>
          </cell>
          <cell r="H153">
            <v>631719279</v>
          </cell>
          <cell r="I153">
            <v>581987721</v>
          </cell>
          <cell r="J153"/>
          <cell r="K153">
            <v>583530351</v>
          </cell>
          <cell r="L153"/>
          <cell r="M153">
            <v>-7.8724141645200599E-2</v>
          </cell>
          <cell r="N153">
            <v>0</v>
          </cell>
          <cell r="O153">
            <v>583530351</v>
          </cell>
          <cell r="P153">
            <v>529176198</v>
          </cell>
          <cell r="Q153" t="str">
            <v>PTELL</v>
          </cell>
          <cell r="R153">
            <v>529176198</v>
          </cell>
          <cell r="S153" t="str">
            <v>PTELL</v>
          </cell>
        </row>
        <row r="154">
          <cell r="A154" t="str">
            <v>0701613200200</v>
          </cell>
          <cell r="B154" t="str">
            <v>CALUMET PUBLIC SCHOOLS DIST 132</v>
          </cell>
          <cell r="C154"/>
          <cell r="D154">
            <v>104728432</v>
          </cell>
          <cell r="E154">
            <v>0</v>
          </cell>
          <cell r="F154"/>
          <cell r="G154">
            <v>107462087</v>
          </cell>
          <cell r="H154">
            <v>115622989</v>
          </cell>
          <cell r="I154">
            <v>105570275</v>
          </cell>
          <cell r="J154"/>
          <cell r="K154">
            <v>109551784</v>
          </cell>
          <cell r="L154"/>
          <cell r="M154">
            <v>-8.6943903517318691E-2</v>
          </cell>
          <cell r="N154">
            <v>0</v>
          </cell>
          <cell r="O154">
            <v>109551784</v>
          </cell>
          <cell r="P154">
            <v>95418074</v>
          </cell>
          <cell r="Q154" t="str">
            <v>PTELL</v>
          </cell>
          <cell r="R154">
            <v>95418074</v>
          </cell>
          <cell r="S154" t="str">
            <v>PTELL</v>
          </cell>
        </row>
        <row r="155">
          <cell r="A155" t="str">
            <v>0701613300200</v>
          </cell>
          <cell r="B155" t="str">
            <v>GEN GEO PATTON SCHOOL DIST 133</v>
          </cell>
          <cell r="C155"/>
          <cell r="D155">
            <v>24044013</v>
          </cell>
          <cell r="E155">
            <v>0</v>
          </cell>
          <cell r="F155"/>
          <cell r="G155">
            <v>26323436</v>
          </cell>
          <cell r="H155">
            <v>28766433</v>
          </cell>
          <cell r="I155">
            <v>25529620</v>
          </cell>
          <cell r="J155"/>
          <cell r="K155">
            <v>26873163</v>
          </cell>
          <cell r="L155"/>
          <cell r="M155">
            <v>-0.11252048524751053</v>
          </cell>
          <cell r="N155">
            <v>1</v>
          </cell>
          <cell r="O155">
            <v>25529620</v>
          </cell>
          <cell r="P155">
            <v>24789377</v>
          </cell>
          <cell r="Q155" t="str">
            <v>PTELL</v>
          </cell>
          <cell r="R155">
            <v>24789377</v>
          </cell>
          <cell r="S155" t="str">
            <v>PTELL</v>
          </cell>
        </row>
        <row r="156">
          <cell r="A156" t="str">
            <v>0701613500200</v>
          </cell>
          <cell r="B156" t="str">
            <v>ORLAND SCHOOL DISTRICT 135</v>
          </cell>
          <cell r="C156"/>
          <cell r="D156">
            <v>2107554325</v>
          </cell>
          <cell r="E156">
            <v>0</v>
          </cell>
          <cell r="F156"/>
          <cell r="G156">
            <v>2163403051</v>
          </cell>
          <cell r="H156">
            <v>2419933992</v>
          </cell>
          <cell r="I156">
            <v>2211000304</v>
          </cell>
          <cell r="J156"/>
          <cell r="K156">
            <v>2264779116</v>
          </cell>
          <cell r="L156"/>
          <cell r="M156">
            <v>-8.6338589684970213E-2</v>
          </cell>
          <cell r="N156">
            <v>0</v>
          </cell>
          <cell r="O156">
            <v>2264779116</v>
          </cell>
          <cell r="P156">
            <v>2145911813</v>
          </cell>
          <cell r="Q156" t="str">
            <v>PTELL</v>
          </cell>
          <cell r="R156">
            <v>2145911813</v>
          </cell>
          <cell r="S156" t="str">
            <v>PTELL</v>
          </cell>
        </row>
        <row r="157">
          <cell r="A157" t="str">
            <v>0701614000200</v>
          </cell>
          <cell r="B157" t="str">
            <v>KIRBY SCHOOL DIST 140</v>
          </cell>
          <cell r="C157"/>
          <cell r="D157">
            <v>817819084</v>
          </cell>
          <cell r="E157">
            <v>0</v>
          </cell>
          <cell r="F157"/>
          <cell r="G157">
            <v>856388943</v>
          </cell>
          <cell r="H157">
            <v>930729400</v>
          </cell>
          <cell r="I157">
            <v>853485517</v>
          </cell>
          <cell r="J157"/>
          <cell r="K157">
            <v>880201287</v>
          </cell>
          <cell r="L157"/>
          <cell r="M157">
            <v>-8.2992847330276662E-2</v>
          </cell>
          <cell r="N157">
            <v>0</v>
          </cell>
          <cell r="O157">
            <v>880201287</v>
          </cell>
          <cell r="P157">
            <v>829268551</v>
          </cell>
          <cell r="Q157" t="str">
            <v>PTELL</v>
          </cell>
          <cell r="R157">
            <v>829268551</v>
          </cell>
          <cell r="S157" t="str">
            <v>PTELL</v>
          </cell>
        </row>
        <row r="158">
          <cell r="A158" t="str">
            <v>0701614200200</v>
          </cell>
          <cell r="B158" t="str">
            <v>FOREST RIDGE SCHOOL DIST 142</v>
          </cell>
          <cell r="C158"/>
          <cell r="D158">
            <v>255533765</v>
          </cell>
          <cell r="E158">
            <v>0</v>
          </cell>
          <cell r="F158"/>
          <cell r="G158">
            <v>253347140</v>
          </cell>
          <cell r="H158">
            <v>292098402</v>
          </cell>
          <cell r="I158">
            <v>265769627</v>
          </cell>
          <cell r="J158"/>
          <cell r="K158">
            <v>270405056</v>
          </cell>
          <cell r="L158"/>
          <cell r="M158">
            <v>-9.0136662233434611E-2</v>
          </cell>
          <cell r="N158">
            <v>0</v>
          </cell>
          <cell r="O158">
            <v>270405056</v>
          </cell>
          <cell r="P158">
            <v>259162344</v>
          </cell>
          <cell r="Q158" t="str">
            <v>PTELL</v>
          </cell>
          <cell r="R158">
            <v>259162344</v>
          </cell>
          <cell r="S158" t="str">
            <v>PTELL</v>
          </cell>
        </row>
        <row r="159">
          <cell r="A159" t="str">
            <v>0701614300200</v>
          </cell>
          <cell r="B159" t="str">
            <v>MIDLOTHIAN SCHOOL DIST 143</v>
          </cell>
          <cell r="C159"/>
          <cell r="D159">
            <v>193299494</v>
          </cell>
          <cell r="E159">
            <v>0</v>
          </cell>
          <cell r="F159"/>
          <cell r="G159">
            <v>200597156</v>
          </cell>
          <cell r="H159">
            <v>233627276</v>
          </cell>
          <cell r="I159">
            <v>208883792</v>
          </cell>
          <cell r="J159"/>
          <cell r="K159">
            <v>214369408</v>
          </cell>
          <cell r="L159"/>
          <cell r="M159">
            <v>-0.10591008217721976</v>
          </cell>
          <cell r="N159">
            <v>1</v>
          </cell>
          <cell r="O159">
            <v>208883792</v>
          </cell>
          <cell r="P159">
            <v>196372955</v>
          </cell>
          <cell r="Q159" t="str">
            <v>PTELL</v>
          </cell>
          <cell r="R159">
            <v>196372955</v>
          </cell>
          <cell r="S159" t="str">
            <v>PTELL</v>
          </cell>
        </row>
        <row r="160">
          <cell r="A160" t="str">
            <v>0701614350200</v>
          </cell>
          <cell r="B160" t="str">
            <v>POSEN-ROBBINS EL SCH DIST 143-5</v>
          </cell>
          <cell r="C160"/>
          <cell r="D160">
            <v>116044645</v>
          </cell>
          <cell r="E160">
            <v>0</v>
          </cell>
          <cell r="F160"/>
          <cell r="G160">
            <v>115241659</v>
          </cell>
          <cell r="H160">
            <v>129261442</v>
          </cell>
          <cell r="I160">
            <v>117434460</v>
          </cell>
          <cell r="J160"/>
          <cell r="K160">
            <v>120645854</v>
          </cell>
          <cell r="L160"/>
          <cell r="M160">
            <v>-9.1496596486986423E-2</v>
          </cell>
          <cell r="N160">
            <v>0</v>
          </cell>
          <cell r="O160">
            <v>120645854</v>
          </cell>
          <cell r="P160">
            <v>117434460</v>
          </cell>
          <cell r="Q160" t="str">
            <v>REAL</v>
          </cell>
          <cell r="R160">
            <v>120645854</v>
          </cell>
          <cell r="S160" t="str">
            <v>Average</v>
          </cell>
        </row>
        <row r="161">
          <cell r="A161" t="str">
            <v>0701614400200</v>
          </cell>
          <cell r="B161" t="str">
            <v>PRAIRIE-HILLS ELEM SCH DIST 144</v>
          </cell>
          <cell r="C161"/>
          <cell r="D161">
            <v>256433912</v>
          </cell>
          <cell r="E161">
            <v>0</v>
          </cell>
          <cell r="F161"/>
          <cell r="G161">
            <v>251139414</v>
          </cell>
          <cell r="H161">
            <v>289919448</v>
          </cell>
          <cell r="I161">
            <v>265613089</v>
          </cell>
          <cell r="J161"/>
          <cell r="K161">
            <v>268890650</v>
          </cell>
          <cell r="L161"/>
          <cell r="M161">
            <v>-8.3838318428365657E-2</v>
          </cell>
          <cell r="N161">
            <v>0</v>
          </cell>
          <cell r="O161">
            <v>268890650</v>
          </cell>
          <cell r="P161">
            <v>264896231</v>
          </cell>
          <cell r="Q161" t="str">
            <v>PTELL</v>
          </cell>
          <cell r="R161">
            <v>264896231</v>
          </cell>
          <cell r="S161" t="str">
            <v>PTELL</v>
          </cell>
        </row>
        <row r="162">
          <cell r="A162" t="str">
            <v>0701614500200</v>
          </cell>
          <cell r="B162" t="str">
            <v>ARBOR PARK SCHOOL DISTRICT 145</v>
          </cell>
          <cell r="C162"/>
          <cell r="D162">
            <v>197430218</v>
          </cell>
          <cell r="E162">
            <v>0</v>
          </cell>
          <cell r="F162"/>
          <cell r="G162">
            <v>192979516</v>
          </cell>
          <cell r="H162">
            <v>227971403</v>
          </cell>
          <cell r="I162">
            <v>208136481</v>
          </cell>
          <cell r="J162"/>
          <cell r="K162">
            <v>209695800</v>
          </cell>
          <cell r="L162"/>
          <cell r="M162">
            <v>-8.7006184718703514E-2</v>
          </cell>
          <cell r="N162">
            <v>0</v>
          </cell>
          <cell r="O162">
            <v>209695800</v>
          </cell>
          <cell r="P162">
            <v>200470643</v>
          </cell>
          <cell r="Q162" t="str">
            <v>PTELL</v>
          </cell>
          <cell r="R162">
            <v>200470643</v>
          </cell>
          <cell r="S162" t="str">
            <v>PTELL</v>
          </cell>
        </row>
        <row r="163">
          <cell r="A163" t="str">
            <v>0701614600400</v>
          </cell>
          <cell r="B163" t="str">
            <v>TINLEY PARK COMM SCH DIST 146</v>
          </cell>
          <cell r="C163"/>
          <cell r="D163">
            <v>639543284</v>
          </cell>
          <cell r="E163">
            <v>0</v>
          </cell>
          <cell r="F163"/>
          <cell r="G163">
            <v>634491822</v>
          </cell>
          <cell r="H163">
            <v>713128600</v>
          </cell>
          <cell r="I163">
            <v>664445337</v>
          </cell>
          <cell r="J163"/>
          <cell r="K163">
            <v>670688586</v>
          </cell>
          <cell r="L163"/>
          <cell r="M163">
            <v>-6.8267158265704106E-2</v>
          </cell>
          <cell r="N163">
            <v>0</v>
          </cell>
          <cell r="O163">
            <v>670688586</v>
          </cell>
          <cell r="P163">
            <v>619077898</v>
          </cell>
          <cell r="Q163" t="str">
            <v>PTELL</v>
          </cell>
          <cell r="R163">
            <v>619077898</v>
          </cell>
          <cell r="S163" t="str">
            <v>PTELL</v>
          </cell>
        </row>
        <row r="164">
          <cell r="A164" t="str">
            <v>0701614700200</v>
          </cell>
          <cell r="B164" t="str">
            <v>W HARVEY-DIXMOOR PUB SCH DIST147</v>
          </cell>
          <cell r="C164"/>
          <cell r="D164">
            <v>88202144</v>
          </cell>
          <cell r="E164">
            <v>0</v>
          </cell>
          <cell r="F164"/>
          <cell r="G164">
            <v>85317389</v>
          </cell>
          <cell r="H164">
            <v>99934458</v>
          </cell>
          <cell r="I164">
            <v>93497024</v>
          </cell>
          <cell r="J164"/>
          <cell r="K164">
            <v>92916290</v>
          </cell>
          <cell r="L164"/>
          <cell r="M164">
            <v>-6.4416559901690762E-2</v>
          </cell>
          <cell r="N164">
            <v>0</v>
          </cell>
          <cell r="O164">
            <v>92916290</v>
          </cell>
          <cell r="P164">
            <v>89560457</v>
          </cell>
          <cell r="Q164" t="str">
            <v>PTELL</v>
          </cell>
          <cell r="R164">
            <v>89560457</v>
          </cell>
          <cell r="S164" t="str">
            <v>PTELL</v>
          </cell>
        </row>
        <row r="165">
          <cell r="A165" t="str">
            <v>0701614800200</v>
          </cell>
          <cell r="B165" t="str">
            <v>DOLTON SCHOOL DISTRICT 148</v>
          </cell>
          <cell r="C165"/>
          <cell r="D165">
            <v>152401096</v>
          </cell>
          <cell r="E165">
            <v>0</v>
          </cell>
          <cell r="F165"/>
          <cell r="G165">
            <v>148983767</v>
          </cell>
          <cell r="H165">
            <v>185953657</v>
          </cell>
          <cell r="I165">
            <v>171086144</v>
          </cell>
          <cell r="J165"/>
          <cell r="K165">
            <v>168674523</v>
          </cell>
          <cell r="L165"/>
          <cell r="M165">
            <v>-7.9952786300943782E-2</v>
          </cell>
          <cell r="N165">
            <v>0</v>
          </cell>
          <cell r="O165">
            <v>168674523</v>
          </cell>
          <cell r="P165">
            <v>160066871</v>
          </cell>
          <cell r="Q165" t="str">
            <v>PTELL</v>
          </cell>
          <cell r="R165">
            <v>160066871</v>
          </cell>
          <cell r="S165" t="str">
            <v>PTELL</v>
          </cell>
        </row>
        <row r="166">
          <cell r="A166" t="str">
            <v>0701614900200</v>
          </cell>
          <cell r="B166" t="str">
            <v>DOLTON SCHOOL DISTRICT 149</v>
          </cell>
          <cell r="C166"/>
          <cell r="D166">
            <v>229989074</v>
          </cell>
          <cell r="E166">
            <v>0</v>
          </cell>
          <cell r="F166"/>
          <cell r="G166">
            <v>233731713</v>
          </cell>
          <cell r="H166">
            <v>310748134</v>
          </cell>
          <cell r="I166">
            <v>273468326</v>
          </cell>
          <cell r="J166"/>
          <cell r="K166">
            <v>272649391</v>
          </cell>
          <cell r="L166"/>
          <cell r="M166">
            <v>-0.11996792231743537</v>
          </cell>
          <cell r="N166">
            <v>1</v>
          </cell>
          <cell r="O166">
            <v>273468326</v>
          </cell>
          <cell r="P166">
            <v>259565668</v>
          </cell>
          <cell r="Q166" t="str">
            <v>PTELL</v>
          </cell>
          <cell r="R166">
            <v>259565668</v>
          </cell>
          <cell r="S166" t="str">
            <v>PTELL</v>
          </cell>
        </row>
        <row r="167">
          <cell r="A167" t="str">
            <v>0701615000200</v>
          </cell>
          <cell r="B167" t="str">
            <v>SOUTH HOLLAND SCHOOL DIST 150</v>
          </cell>
          <cell r="C167"/>
          <cell r="D167">
            <v>187704100</v>
          </cell>
          <cell r="E167">
            <v>0</v>
          </cell>
          <cell r="F167"/>
          <cell r="G167">
            <v>176693484</v>
          </cell>
          <cell r="H167">
            <v>202996043</v>
          </cell>
          <cell r="I167">
            <v>183656391</v>
          </cell>
          <cell r="J167"/>
          <cell r="K167">
            <v>187781973</v>
          </cell>
          <cell r="L167"/>
          <cell r="M167">
            <v>-9.5271078756939118E-2</v>
          </cell>
          <cell r="N167">
            <v>0</v>
          </cell>
          <cell r="O167">
            <v>187781973</v>
          </cell>
          <cell r="P167">
            <v>183656391</v>
          </cell>
          <cell r="Q167" t="str">
            <v>REAL</v>
          </cell>
          <cell r="R167">
            <v>187781973</v>
          </cell>
          <cell r="S167" t="str">
            <v>Average</v>
          </cell>
        </row>
        <row r="168">
          <cell r="A168" t="str">
            <v>0701615100200</v>
          </cell>
          <cell r="B168" t="str">
            <v>SOUTH HOLLAND SCHOOL DIST 151</v>
          </cell>
          <cell r="C168"/>
          <cell r="D168">
            <v>208676296</v>
          </cell>
          <cell r="E168">
            <v>0</v>
          </cell>
          <cell r="F168"/>
          <cell r="G168">
            <v>228094785</v>
          </cell>
          <cell r="H168">
            <v>277693014</v>
          </cell>
          <cell r="I168">
            <v>252218080</v>
          </cell>
          <cell r="J168"/>
          <cell r="K168">
            <v>252668626</v>
          </cell>
          <cell r="L168"/>
          <cell r="M168">
            <v>-9.1737756139590898E-2</v>
          </cell>
          <cell r="N168">
            <v>0</v>
          </cell>
          <cell r="O168">
            <v>252668626</v>
          </cell>
          <cell r="P168">
            <v>212202925</v>
          </cell>
          <cell r="Q168" t="str">
            <v>PTELL</v>
          </cell>
          <cell r="R168">
            <v>212202925</v>
          </cell>
          <cell r="S168" t="str">
            <v>PTELL</v>
          </cell>
        </row>
        <row r="169">
          <cell r="A169" t="str">
            <v>0701615200200</v>
          </cell>
          <cell r="B169" t="str">
            <v>HARVEY SCHOOL DISTRICT 152</v>
          </cell>
          <cell r="C169"/>
          <cell r="D169">
            <v>118460061</v>
          </cell>
          <cell r="E169">
            <v>0</v>
          </cell>
          <cell r="F169"/>
          <cell r="G169">
            <v>113754900</v>
          </cell>
          <cell r="H169">
            <v>127318350</v>
          </cell>
          <cell r="I169">
            <v>114552066</v>
          </cell>
          <cell r="J169"/>
          <cell r="K169">
            <v>118541772</v>
          </cell>
          <cell r="L169"/>
          <cell r="M169">
            <v>-0.10027057372326927</v>
          </cell>
          <cell r="N169">
            <v>1</v>
          </cell>
          <cell r="O169">
            <v>114552066</v>
          </cell>
          <cell r="P169">
            <v>114552066</v>
          </cell>
          <cell r="Q169" t="str">
            <v>REAL</v>
          </cell>
          <cell r="R169">
            <v>114552066</v>
          </cell>
          <cell r="S169" t="str">
            <v>Real 2015</v>
          </cell>
        </row>
        <row r="170">
          <cell r="A170" t="str">
            <v>0701615250200</v>
          </cell>
          <cell r="B170" t="str">
            <v>HAZEL CREST SCHOOL DIST 152-5</v>
          </cell>
          <cell r="C170"/>
          <cell r="D170">
            <v>100310033</v>
          </cell>
          <cell r="E170">
            <v>0</v>
          </cell>
          <cell r="F170"/>
          <cell r="G170">
            <v>95020959</v>
          </cell>
          <cell r="H170">
            <v>106844370</v>
          </cell>
          <cell r="I170">
            <v>100630871</v>
          </cell>
          <cell r="J170"/>
          <cell r="K170">
            <v>100832067</v>
          </cell>
          <cell r="L170"/>
          <cell r="M170">
            <v>-5.8154669263340689E-2</v>
          </cell>
          <cell r="N170">
            <v>0</v>
          </cell>
          <cell r="O170">
            <v>100832067</v>
          </cell>
          <cell r="P170">
            <v>100630871</v>
          </cell>
          <cell r="Q170" t="str">
            <v>REAL</v>
          </cell>
          <cell r="R170">
            <v>100832067</v>
          </cell>
          <cell r="S170" t="str">
            <v>Average</v>
          </cell>
        </row>
        <row r="171">
          <cell r="A171" t="str">
            <v>0701615300200</v>
          </cell>
          <cell r="B171" t="str">
            <v>HOMEWOOD SCHOOL DISTRICT 153</v>
          </cell>
          <cell r="C171"/>
          <cell r="D171">
            <v>299649217</v>
          </cell>
          <cell r="E171">
            <v>0</v>
          </cell>
          <cell r="F171"/>
          <cell r="G171">
            <v>300017508</v>
          </cell>
          <cell r="H171">
            <v>348224197</v>
          </cell>
          <cell r="I171">
            <v>323322108</v>
          </cell>
          <cell r="J171"/>
          <cell r="K171">
            <v>323854604</v>
          </cell>
          <cell r="L171"/>
          <cell r="M171">
            <v>-7.1511656038078256E-2</v>
          </cell>
          <cell r="N171">
            <v>0</v>
          </cell>
          <cell r="O171">
            <v>323854604</v>
          </cell>
          <cell r="P171">
            <v>305821990</v>
          </cell>
          <cell r="Q171" t="str">
            <v>PTELL</v>
          </cell>
          <cell r="R171">
            <v>305821990</v>
          </cell>
          <cell r="S171" t="str">
            <v>PTELL</v>
          </cell>
        </row>
        <row r="172">
          <cell r="A172" t="str">
            <v>0701615400200</v>
          </cell>
          <cell r="B172" t="str">
            <v>THORNTON SCHOOL DISTRICT 154</v>
          </cell>
          <cell r="C172"/>
          <cell r="D172">
            <v>52232615</v>
          </cell>
          <cell r="E172">
            <v>0</v>
          </cell>
          <cell r="F172"/>
          <cell r="G172">
            <v>51818996</v>
          </cell>
          <cell r="H172">
            <v>56633027</v>
          </cell>
          <cell r="I172">
            <v>56724274</v>
          </cell>
          <cell r="J172"/>
          <cell r="K172">
            <v>55058766</v>
          </cell>
          <cell r="L172"/>
          <cell r="M172">
            <v>1.6111976497389059E-3</v>
          </cell>
          <cell r="N172">
            <v>0</v>
          </cell>
          <cell r="O172">
            <v>55058766</v>
          </cell>
          <cell r="P172">
            <v>56724274</v>
          </cell>
          <cell r="Q172" t="str">
            <v>REAL</v>
          </cell>
          <cell r="R172">
            <v>55058766</v>
          </cell>
          <cell r="S172" t="str">
            <v>Average</v>
          </cell>
        </row>
        <row r="173">
          <cell r="A173" t="str">
            <v>0701615450200</v>
          </cell>
          <cell r="B173" t="str">
            <v>BURNHAM SCHOOL DISTRICT 154-5</v>
          </cell>
          <cell r="C173"/>
          <cell r="D173">
            <v>17190425</v>
          </cell>
          <cell r="E173">
            <v>0</v>
          </cell>
          <cell r="F173"/>
          <cell r="G173">
            <v>15678324</v>
          </cell>
          <cell r="H173">
            <v>20668225</v>
          </cell>
          <cell r="I173">
            <v>18836326</v>
          </cell>
          <cell r="J173"/>
          <cell r="K173">
            <v>18394292</v>
          </cell>
          <cell r="L173"/>
          <cell r="M173">
            <v>-8.8633590934877091E-2</v>
          </cell>
          <cell r="N173">
            <v>0</v>
          </cell>
          <cell r="O173">
            <v>18394292</v>
          </cell>
          <cell r="P173">
            <v>17436248</v>
          </cell>
          <cell r="Q173" t="str">
            <v>PTELL</v>
          </cell>
          <cell r="R173">
            <v>17436248</v>
          </cell>
          <cell r="S173" t="str">
            <v>PTELL</v>
          </cell>
        </row>
        <row r="174">
          <cell r="A174" t="str">
            <v>0701615500200</v>
          </cell>
          <cell r="B174" t="str">
            <v>CALUMET CITY SCHOOL DISTRICT 155</v>
          </cell>
          <cell r="C174"/>
          <cell r="D174">
            <v>95933402</v>
          </cell>
          <cell r="E174">
            <v>0</v>
          </cell>
          <cell r="F174"/>
          <cell r="G174">
            <v>89645860</v>
          </cell>
          <cell r="H174">
            <v>114855785</v>
          </cell>
          <cell r="I174">
            <v>103382469</v>
          </cell>
          <cell r="J174"/>
          <cell r="K174">
            <v>102628038</v>
          </cell>
          <cell r="L174"/>
          <cell r="M174">
            <v>-9.9893235678115824E-2</v>
          </cell>
          <cell r="N174">
            <v>0</v>
          </cell>
          <cell r="O174">
            <v>102628038</v>
          </cell>
          <cell r="P174">
            <v>87155495</v>
          </cell>
          <cell r="Q174" t="str">
            <v>PTELL</v>
          </cell>
          <cell r="R174">
            <v>87155495</v>
          </cell>
          <cell r="S174" t="str">
            <v>PTELL</v>
          </cell>
        </row>
        <row r="175">
          <cell r="A175" t="str">
            <v>0701615600200</v>
          </cell>
          <cell r="B175" t="str">
            <v>LINCOLN ELEM SCHOOL DIST 156</v>
          </cell>
          <cell r="C175"/>
          <cell r="D175">
            <v>43719703</v>
          </cell>
          <cell r="E175">
            <v>0</v>
          </cell>
          <cell r="F175"/>
          <cell r="G175">
            <v>42489601</v>
          </cell>
          <cell r="H175">
            <v>49920587</v>
          </cell>
          <cell r="I175">
            <v>44502052</v>
          </cell>
          <cell r="J175"/>
          <cell r="K175">
            <v>45637413</v>
          </cell>
          <cell r="L175"/>
          <cell r="M175">
            <v>-0.10854309465551758</v>
          </cell>
          <cell r="N175">
            <v>1</v>
          </cell>
          <cell r="O175">
            <v>44502052</v>
          </cell>
          <cell r="P175">
            <v>39417684</v>
          </cell>
          <cell r="Q175" t="str">
            <v>PTELL</v>
          </cell>
          <cell r="R175">
            <v>39417684</v>
          </cell>
          <cell r="S175" t="str">
            <v>PTELL</v>
          </cell>
        </row>
        <row r="176">
          <cell r="A176" t="str">
            <v>0701615700200</v>
          </cell>
          <cell r="B176" t="str">
            <v>HOOVER-SCHRUM MEMORIAL SD 157</v>
          </cell>
          <cell r="C176"/>
          <cell r="D176">
            <v>110888442</v>
          </cell>
          <cell r="E176">
            <v>0</v>
          </cell>
          <cell r="F176"/>
          <cell r="G176">
            <v>119557043</v>
          </cell>
          <cell r="H176">
            <v>137943080</v>
          </cell>
          <cell r="I176">
            <v>99566024</v>
          </cell>
          <cell r="J176"/>
          <cell r="K176">
            <v>119022049</v>
          </cell>
          <cell r="L176"/>
          <cell r="M176">
            <v>-0.27820935997659324</v>
          </cell>
          <cell r="N176">
            <v>1</v>
          </cell>
          <cell r="O176">
            <v>99566024</v>
          </cell>
          <cell r="P176">
            <v>99566024</v>
          </cell>
          <cell r="Q176" t="str">
            <v>REAL</v>
          </cell>
          <cell r="R176">
            <v>99566024</v>
          </cell>
          <cell r="S176" t="str">
            <v>Real 2015</v>
          </cell>
        </row>
        <row r="177">
          <cell r="A177" t="str">
            <v>0701615800200</v>
          </cell>
          <cell r="B177" t="str">
            <v>LANSING SCHOOL DISTRICT 158</v>
          </cell>
          <cell r="C177"/>
          <cell r="D177">
            <v>278344658</v>
          </cell>
          <cell r="E177">
            <v>0</v>
          </cell>
          <cell r="F177"/>
          <cell r="G177">
            <v>291944819</v>
          </cell>
          <cell r="H177">
            <v>319458069</v>
          </cell>
          <cell r="I177">
            <v>284977174</v>
          </cell>
          <cell r="J177"/>
          <cell r="K177">
            <v>298793354</v>
          </cell>
          <cell r="L177"/>
          <cell r="M177">
            <v>-0.1079355895061145</v>
          </cell>
          <cell r="N177">
            <v>1</v>
          </cell>
          <cell r="O177">
            <v>284977174</v>
          </cell>
          <cell r="P177">
            <v>282102310</v>
          </cell>
          <cell r="Q177" t="str">
            <v>PTELL</v>
          </cell>
          <cell r="R177">
            <v>282102310</v>
          </cell>
          <cell r="S177" t="str">
            <v>PTELL</v>
          </cell>
        </row>
        <row r="178">
          <cell r="A178" t="str">
            <v>0701615900200</v>
          </cell>
          <cell r="B178" t="str">
            <v>ELEM SCHOOL DISTRICT 159</v>
          </cell>
          <cell r="C178"/>
          <cell r="D178">
            <v>414816924</v>
          </cell>
          <cell r="E178">
            <v>0</v>
          </cell>
          <cell r="F178"/>
          <cell r="G178">
            <v>420150043</v>
          </cell>
          <cell r="H178">
            <v>491341733</v>
          </cell>
          <cell r="I178">
            <v>475634024</v>
          </cell>
          <cell r="J178"/>
          <cell r="K178">
            <v>462375267</v>
          </cell>
          <cell r="L178"/>
          <cell r="M178">
            <v>-3.1969010456516622E-2</v>
          </cell>
          <cell r="N178">
            <v>0</v>
          </cell>
          <cell r="O178">
            <v>462375267</v>
          </cell>
          <cell r="P178">
            <v>435184434</v>
          </cell>
          <cell r="Q178" t="str">
            <v>PTELL</v>
          </cell>
          <cell r="R178">
            <v>435184434</v>
          </cell>
          <cell r="S178" t="str">
            <v>PTELL</v>
          </cell>
        </row>
        <row r="179">
          <cell r="A179" t="str">
            <v>0701616000200</v>
          </cell>
          <cell r="B179" t="str">
            <v>COUNTRY CLUB HILLS SCH DIST 160</v>
          </cell>
          <cell r="C179"/>
          <cell r="D179">
            <v>136908170</v>
          </cell>
          <cell r="E179">
            <v>0</v>
          </cell>
          <cell r="F179"/>
          <cell r="G179">
            <v>126416293</v>
          </cell>
          <cell r="H179">
            <v>150046745</v>
          </cell>
          <cell r="I179">
            <v>131583167</v>
          </cell>
          <cell r="J179"/>
          <cell r="K179">
            <v>136015402</v>
          </cell>
          <cell r="L179"/>
          <cell r="M179">
            <v>-0.12305217284120358</v>
          </cell>
          <cell r="N179">
            <v>1</v>
          </cell>
          <cell r="O179">
            <v>131583167</v>
          </cell>
          <cell r="P179">
            <v>125873371</v>
          </cell>
          <cell r="Q179" t="str">
            <v>PTELL</v>
          </cell>
          <cell r="R179">
            <v>125873371</v>
          </cell>
          <cell r="S179" t="str">
            <v>PTELL</v>
          </cell>
        </row>
        <row r="180">
          <cell r="A180" t="str">
            <v>0701616100200</v>
          </cell>
          <cell r="B180" t="str">
            <v>FLOSSMOOR SCHOOL DISTRICT 161</v>
          </cell>
          <cell r="C180"/>
          <cell r="D180">
            <v>371364408</v>
          </cell>
          <cell r="E180">
            <v>0</v>
          </cell>
          <cell r="F180"/>
          <cell r="G180">
            <v>391144359</v>
          </cell>
          <cell r="H180">
            <v>464317634</v>
          </cell>
          <cell r="I180">
            <v>413194937</v>
          </cell>
          <cell r="J180"/>
          <cell r="K180">
            <v>422885643</v>
          </cell>
          <cell r="L180"/>
          <cell r="M180">
            <v>-0.11010285471949144</v>
          </cell>
          <cell r="N180">
            <v>1</v>
          </cell>
          <cell r="O180">
            <v>413194937</v>
          </cell>
          <cell r="P180">
            <v>377826148</v>
          </cell>
          <cell r="Q180" t="str">
            <v>PTELL</v>
          </cell>
          <cell r="R180">
            <v>377826148</v>
          </cell>
          <cell r="S180" t="str">
            <v>PTELL</v>
          </cell>
        </row>
        <row r="181">
          <cell r="A181" t="str">
            <v>0701616200200</v>
          </cell>
          <cell r="B181" t="str">
            <v>MATTESON ELEM SCHOOL DIST 162</v>
          </cell>
          <cell r="C181"/>
          <cell r="D181">
            <v>358600969</v>
          </cell>
          <cell r="E181">
            <v>0</v>
          </cell>
          <cell r="F181"/>
          <cell r="G181">
            <v>369109160</v>
          </cell>
          <cell r="H181">
            <v>429296253</v>
          </cell>
          <cell r="I181">
            <v>377747567</v>
          </cell>
          <cell r="J181"/>
          <cell r="K181">
            <v>392050993</v>
          </cell>
          <cell r="L181"/>
          <cell r="M181">
            <v>-0.12007718595205162</v>
          </cell>
          <cell r="N181">
            <v>1</v>
          </cell>
          <cell r="O181">
            <v>377747567</v>
          </cell>
          <cell r="P181">
            <v>364625465</v>
          </cell>
          <cell r="Q181" t="str">
            <v>PTELL</v>
          </cell>
          <cell r="R181">
            <v>364625465</v>
          </cell>
          <cell r="S181" t="str">
            <v>PTELL</v>
          </cell>
        </row>
        <row r="182">
          <cell r="A182" t="str">
            <v>0701616300200</v>
          </cell>
          <cell r="B182" t="str">
            <v>PARK FOREST SCHOOL DIST 163</v>
          </cell>
          <cell r="C182"/>
          <cell r="D182">
            <v>82522633</v>
          </cell>
          <cell r="E182">
            <v>0</v>
          </cell>
          <cell r="F182"/>
          <cell r="G182">
            <v>82680396</v>
          </cell>
          <cell r="H182">
            <v>82654395</v>
          </cell>
          <cell r="I182">
            <v>70338648</v>
          </cell>
          <cell r="J182"/>
          <cell r="K182">
            <v>78557813</v>
          </cell>
          <cell r="L182"/>
          <cell r="M182">
            <v>-0.14900292960828035</v>
          </cell>
          <cell r="N182">
            <v>1</v>
          </cell>
          <cell r="O182">
            <v>70338648</v>
          </cell>
          <cell r="P182">
            <v>70338648</v>
          </cell>
          <cell r="Q182" t="str">
            <v>REAL</v>
          </cell>
          <cell r="R182">
            <v>70338648</v>
          </cell>
          <cell r="S182" t="str">
            <v>Real 2015</v>
          </cell>
        </row>
        <row r="183">
          <cell r="A183" t="str">
            <v>0701616700200</v>
          </cell>
          <cell r="B183" t="str">
            <v>BROOKWOOD SCHOOL DIST 167</v>
          </cell>
          <cell r="C183"/>
          <cell r="D183">
            <v>149498413</v>
          </cell>
          <cell r="E183">
            <v>0</v>
          </cell>
          <cell r="F183"/>
          <cell r="G183">
            <v>142695312</v>
          </cell>
          <cell r="H183">
            <v>167810103</v>
          </cell>
          <cell r="I183">
            <v>154843819</v>
          </cell>
          <cell r="J183"/>
          <cell r="K183">
            <v>155116411</v>
          </cell>
          <cell r="L183"/>
          <cell r="M183">
            <v>-7.7267600509130258E-2</v>
          </cell>
          <cell r="N183">
            <v>0</v>
          </cell>
          <cell r="O183">
            <v>155116411</v>
          </cell>
          <cell r="P183">
            <v>137060145</v>
          </cell>
          <cell r="Q183" t="str">
            <v>PTELL</v>
          </cell>
          <cell r="R183">
            <v>137060145</v>
          </cell>
          <cell r="S183" t="str">
            <v>PTELL</v>
          </cell>
        </row>
        <row r="184">
          <cell r="A184" t="str">
            <v>0701616800400</v>
          </cell>
          <cell r="B184" t="str">
            <v>COMM CONS SCHOOL DIST 168</v>
          </cell>
          <cell r="C184"/>
          <cell r="D184">
            <v>68694222</v>
          </cell>
          <cell r="E184">
            <v>0</v>
          </cell>
          <cell r="F184"/>
          <cell r="G184">
            <v>80163224</v>
          </cell>
          <cell r="H184">
            <v>79251145</v>
          </cell>
          <cell r="I184">
            <v>72289811</v>
          </cell>
          <cell r="J184"/>
          <cell r="K184">
            <v>77234727</v>
          </cell>
          <cell r="L184"/>
          <cell r="M184">
            <v>-8.7838907564048441E-2</v>
          </cell>
          <cell r="N184">
            <v>0</v>
          </cell>
          <cell r="O184">
            <v>77234727</v>
          </cell>
          <cell r="P184">
            <v>69786460</v>
          </cell>
          <cell r="Q184" t="str">
            <v>PTELL</v>
          </cell>
          <cell r="R184">
            <v>69786460</v>
          </cell>
          <cell r="S184" t="str">
            <v>PTELL</v>
          </cell>
        </row>
        <row r="185">
          <cell r="A185" t="str">
            <v>0701616900200</v>
          </cell>
          <cell r="B185" t="str">
            <v>FORD HEIGHTS SCHOOL DISTRICT 169</v>
          </cell>
          <cell r="C185"/>
          <cell r="D185">
            <v>33022297</v>
          </cell>
          <cell r="E185">
            <v>0</v>
          </cell>
          <cell r="F185"/>
          <cell r="G185">
            <v>33900674</v>
          </cell>
          <cell r="H185">
            <v>38571132</v>
          </cell>
          <cell r="I185">
            <v>37744737</v>
          </cell>
          <cell r="J185"/>
          <cell r="K185">
            <v>36738848</v>
          </cell>
          <cell r="L185"/>
          <cell r="M185">
            <v>-2.1425220291693799E-2</v>
          </cell>
          <cell r="N185">
            <v>0</v>
          </cell>
          <cell r="O185">
            <v>36738848</v>
          </cell>
          <cell r="P185">
            <v>33511026</v>
          </cell>
          <cell r="Q185" t="str">
            <v>PTELL</v>
          </cell>
          <cell r="R185">
            <v>33511026</v>
          </cell>
          <cell r="S185" t="str">
            <v>PTELL</v>
          </cell>
        </row>
        <row r="186">
          <cell r="A186" t="str">
            <v>0701617000200</v>
          </cell>
          <cell r="B186" t="str">
            <v>CHICAGO HEIGHTS SCHOOL DIST 170</v>
          </cell>
          <cell r="C186"/>
          <cell r="D186">
            <v>260534018</v>
          </cell>
          <cell r="E186">
            <v>0</v>
          </cell>
          <cell r="F186"/>
          <cell r="G186">
            <v>258545182</v>
          </cell>
          <cell r="H186">
            <v>290849471</v>
          </cell>
          <cell r="I186">
            <v>263367030</v>
          </cell>
          <cell r="J186"/>
          <cell r="K186">
            <v>270920561</v>
          </cell>
          <cell r="L186"/>
          <cell r="M186">
            <v>-9.4490256095394451E-2</v>
          </cell>
          <cell r="N186">
            <v>0</v>
          </cell>
          <cell r="O186">
            <v>270920561</v>
          </cell>
          <cell r="P186">
            <v>263367030</v>
          </cell>
          <cell r="Q186" t="str">
            <v>REAL</v>
          </cell>
          <cell r="R186">
            <v>270920561</v>
          </cell>
          <cell r="S186" t="str">
            <v>Average</v>
          </cell>
        </row>
        <row r="187">
          <cell r="A187" t="str">
            <v>0701617100200</v>
          </cell>
          <cell r="B187" t="str">
            <v>SUNNYBROOK SCHOOL DISTRICT 171</v>
          </cell>
          <cell r="C187"/>
          <cell r="D187">
            <v>133037195</v>
          </cell>
          <cell r="E187">
            <v>0</v>
          </cell>
          <cell r="F187"/>
          <cell r="G187">
            <v>132209917</v>
          </cell>
          <cell r="H187">
            <v>148060316</v>
          </cell>
          <cell r="I187">
            <v>132942028</v>
          </cell>
          <cell r="J187"/>
          <cell r="K187">
            <v>137737420</v>
          </cell>
          <cell r="L187"/>
          <cell r="M187">
            <v>-0.10210898104526536</v>
          </cell>
          <cell r="N187">
            <v>1</v>
          </cell>
          <cell r="O187">
            <v>132942028</v>
          </cell>
          <cell r="P187">
            <v>132942028</v>
          </cell>
          <cell r="Q187" t="str">
            <v>REAL</v>
          </cell>
          <cell r="R187">
            <v>132942028</v>
          </cell>
          <cell r="S187" t="str">
            <v>Real 2015</v>
          </cell>
        </row>
        <row r="188">
          <cell r="A188" t="str">
            <v>0701617200200</v>
          </cell>
          <cell r="B188" t="str">
            <v>SANDRIDGE SCHOOL DISTRICT 172</v>
          </cell>
          <cell r="C188"/>
          <cell r="D188">
            <v>49599084</v>
          </cell>
          <cell r="E188">
            <v>0</v>
          </cell>
          <cell r="F188"/>
          <cell r="G188">
            <v>59832191</v>
          </cell>
          <cell r="H188">
            <v>69923271</v>
          </cell>
          <cell r="I188">
            <v>66936463</v>
          </cell>
          <cell r="J188"/>
          <cell r="K188">
            <v>65563975</v>
          </cell>
          <cell r="L188"/>
          <cell r="M188">
            <v>-4.2715507402392543E-2</v>
          </cell>
          <cell r="N188">
            <v>0</v>
          </cell>
          <cell r="O188">
            <v>65563975</v>
          </cell>
          <cell r="P188">
            <v>51270573</v>
          </cell>
          <cell r="Q188" t="str">
            <v>PTELL</v>
          </cell>
          <cell r="R188">
            <v>51270573</v>
          </cell>
          <cell r="S188" t="str">
            <v>PTELL</v>
          </cell>
        </row>
        <row r="189">
          <cell r="A189" t="str">
            <v>0701619400200</v>
          </cell>
          <cell r="B189" t="str">
            <v>STEGER SCHOOL DISTRICT 194</v>
          </cell>
          <cell r="C189"/>
          <cell r="D189">
            <v>193471536</v>
          </cell>
          <cell r="E189">
            <v>0</v>
          </cell>
          <cell r="F189"/>
          <cell r="G189">
            <v>191218110</v>
          </cell>
          <cell r="H189">
            <v>207792342</v>
          </cell>
          <cell r="I189">
            <v>202216060</v>
          </cell>
          <cell r="J189"/>
          <cell r="K189">
            <v>200408837</v>
          </cell>
          <cell r="L189"/>
          <cell r="M189">
            <v>-2.6835839792401974E-2</v>
          </cell>
          <cell r="N189">
            <v>0</v>
          </cell>
          <cell r="O189">
            <v>200408837</v>
          </cell>
          <cell r="P189">
            <v>199681972</v>
          </cell>
          <cell r="Q189" t="str">
            <v>PTELL</v>
          </cell>
          <cell r="R189">
            <v>199681972</v>
          </cell>
          <cell r="S189" t="str">
            <v>PTELL</v>
          </cell>
        </row>
        <row r="190">
          <cell r="A190" t="str">
            <v>0701620501700</v>
          </cell>
          <cell r="B190" t="str">
            <v>THORNTON TWP H S DIST 205</v>
          </cell>
          <cell r="C190"/>
          <cell r="D190">
            <v>1284840344</v>
          </cell>
          <cell r="E190">
            <v>0</v>
          </cell>
          <cell r="F190"/>
          <cell r="G190">
            <v>1212498218</v>
          </cell>
          <cell r="H190">
            <v>1440020192</v>
          </cell>
          <cell r="I190">
            <v>1311884310</v>
          </cell>
          <cell r="J190"/>
          <cell r="K190">
            <v>1321467573</v>
          </cell>
          <cell r="L190"/>
          <cell r="M190">
            <v>-8.8982003663459736E-2</v>
          </cell>
          <cell r="N190">
            <v>0</v>
          </cell>
          <cell r="O190">
            <v>1321467573</v>
          </cell>
          <cell r="P190">
            <v>1311884310</v>
          </cell>
          <cell r="Q190" t="str">
            <v>REAL</v>
          </cell>
          <cell r="R190">
            <v>1321467573</v>
          </cell>
          <cell r="S190" t="str">
            <v>Average</v>
          </cell>
        </row>
        <row r="191">
          <cell r="A191" t="str">
            <v>0701620601700</v>
          </cell>
          <cell r="B191" t="str">
            <v>BLOOM TWP HIGH SCH DIST 206</v>
          </cell>
          <cell r="C191"/>
          <cell r="D191">
            <v>794723373</v>
          </cell>
          <cell r="E191">
            <v>0</v>
          </cell>
          <cell r="F191"/>
          <cell r="G191">
            <v>761372054</v>
          </cell>
          <cell r="H191">
            <v>860165050</v>
          </cell>
          <cell r="I191">
            <v>804159428</v>
          </cell>
          <cell r="J191"/>
          <cell r="K191">
            <v>808565511</v>
          </cell>
          <cell r="L191"/>
          <cell r="M191">
            <v>-6.5110320397230748E-2</v>
          </cell>
          <cell r="N191">
            <v>0</v>
          </cell>
          <cell r="O191">
            <v>808565511</v>
          </cell>
          <cell r="P191">
            <v>804159428</v>
          </cell>
          <cell r="Q191" t="str">
            <v>REAL</v>
          </cell>
          <cell r="R191">
            <v>808565511</v>
          </cell>
          <cell r="S191" t="str">
            <v>Average</v>
          </cell>
        </row>
        <row r="192">
          <cell r="A192" t="str">
            <v>0701621001700</v>
          </cell>
          <cell r="B192" t="str">
            <v>LEMONT TWP H S DIST 210</v>
          </cell>
          <cell r="C192"/>
          <cell r="D192">
            <v>1148336560</v>
          </cell>
          <cell r="E192">
            <v>0</v>
          </cell>
          <cell r="F192"/>
          <cell r="G192">
            <v>1218948232</v>
          </cell>
          <cell r="H192">
            <v>1352489714</v>
          </cell>
          <cell r="I192">
            <v>1282155922</v>
          </cell>
          <cell r="J192"/>
          <cell r="K192">
            <v>1284531289</v>
          </cell>
          <cell r="L192"/>
          <cell r="M192">
            <v>-5.2003199190319316E-2</v>
          </cell>
          <cell r="N192">
            <v>0</v>
          </cell>
          <cell r="O192">
            <v>1284531289</v>
          </cell>
          <cell r="P192">
            <v>1176126304</v>
          </cell>
          <cell r="Q192" t="str">
            <v>PTELL</v>
          </cell>
          <cell r="R192">
            <v>1176126304</v>
          </cell>
          <cell r="S192" t="str">
            <v>PTELL</v>
          </cell>
        </row>
        <row r="193">
          <cell r="A193" t="str">
            <v>0701621501700</v>
          </cell>
          <cell r="B193" t="str">
            <v>THORNTON FRACTIONAL T H S D 215</v>
          </cell>
          <cell r="C193"/>
          <cell r="D193">
            <v>671578873</v>
          </cell>
          <cell r="E193">
            <v>0</v>
          </cell>
          <cell r="F193"/>
          <cell r="G193">
            <v>644229448</v>
          </cell>
          <cell r="H193">
            <v>734760991</v>
          </cell>
          <cell r="I193">
            <v>631552368</v>
          </cell>
          <cell r="J193"/>
          <cell r="K193">
            <v>670180936</v>
          </cell>
          <cell r="L193"/>
          <cell r="M193">
            <v>-0.14046557215773584</v>
          </cell>
          <cell r="N193">
            <v>1</v>
          </cell>
          <cell r="O193">
            <v>631552368</v>
          </cell>
          <cell r="P193">
            <v>631552368</v>
          </cell>
          <cell r="Q193" t="str">
            <v>REAL</v>
          </cell>
          <cell r="R193">
            <v>631552368</v>
          </cell>
          <cell r="S193" t="str">
            <v>Real 2015</v>
          </cell>
        </row>
        <row r="194">
          <cell r="A194" t="str">
            <v>0701621701600</v>
          </cell>
          <cell r="B194" t="str">
            <v>ARGO COMM H S DIST 217</v>
          </cell>
          <cell r="C194"/>
          <cell r="D194">
            <v>686053076</v>
          </cell>
          <cell r="E194">
            <v>0</v>
          </cell>
          <cell r="F194"/>
          <cell r="G194">
            <v>705955568</v>
          </cell>
          <cell r="H194">
            <v>868312120</v>
          </cell>
          <cell r="I194">
            <v>796357988</v>
          </cell>
          <cell r="J194"/>
          <cell r="K194">
            <v>790208559</v>
          </cell>
          <cell r="L194"/>
          <cell r="M194">
            <v>-8.2866667806041905E-2</v>
          </cell>
          <cell r="N194">
            <v>0</v>
          </cell>
          <cell r="O194">
            <v>790208559</v>
          </cell>
          <cell r="P194">
            <v>654837661</v>
          </cell>
          <cell r="Q194" t="str">
            <v>PTELL</v>
          </cell>
          <cell r="R194">
            <v>654837661</v>
          </cell>
          <cell r="S194" t="str">
            <v>PTELL</v>
          </cell>
        </row>
        <row r="195">
          <cell r="A195" t="str">
            <v>0701621801600</v>
          </cell>
          <cell r="B195" t="str">
            <v>COMMUNITY HIGH SCHOOL DIST 218</v>
          </cell>
          <cell r="C195"/>
          <cell r="D195">
            <v>2250763784</v>
          </cell>
          <cell r="E195">
            <v>0</v>
          </cell>
          <cell r="F195"/>
          <cell r="G195">
            <v>2324837483</v>
          </cell>
          <cell r="H195">
            <v>2724574721</v>
          </cell>
          <cell r="I195">
            <v>2502508483</v>
          </cell>
          <cell r="J195"/>
          <cell r="K195">
            <v>2517306896</v>
          </cell>
          <cell r="L195"/>
          <cell r="M195">
            <v>-8.1504917552231812E-2</v>
          </cell>
          <cell r="N195">
            <v>0</v>
          </cell>
          <cell r="O195">
            <v>2517306896</v>
          </cell>
          <cell r="P195">
            <v>2175363197</v>
          </cell>
          <cell r="Q195" t="str">
            <v>PTELL</v>
          </cell>
          <cell r="R195">
            <v>2175363197</v>
          </cell>
          <cell r="S195" t="str">
            <v>PTELL</v>
          </cell>
        </row>
        <row r="196">
          <cell r="A196" t="str">
            <v>0701622001700</v>
          </cell>
          <cell r="B196" t="str">
            <v>REAVIS TWP H S DIST 220</v>
          </cell>
          <cell r="C196"/>
          <cell r="D196">
            <v>916584171</v>
          </cell>
          <cell r="E196">
            <v>0</v>
          </cell>
          <cell r="F196"/>
          <cell r="G196">
            <v>942945062</v>
          </cell>
          <cell r="H196">
            <v>1151765433</v>
          </cell>
          <cell r="I196">
            <v>1064821057</v>
          </cell>
          <cell r="J196"/>
          <cell r="K196">
            <v>1053177184</v>
          </cell>
          <cell r="L196"/>
          <cell r="M196">
            <v>-7.5487919248918803E-2</v>
          </cell>
          <cell r="N196">
            <v>0</v>
          </cell>
          <cell r="O196">
            <v>1053177184</v>
          </cell>
          <cell r="P196">
            <v>933266002</v>
          </cell>
          <cell r="Q196" t="str">
            <v>PTELL</v>
          </cell>
          <cell r="R196">
            <v>933266002</v>
          </cell>
          <cell r="S196" t="str">
            <v>PTELL</v>
          </cell>
        </row>
        <row r="197">
          <cell r="A197" t="str">
            <v>0701622701700</v>
          </cell>
          <cell r="B197" t="str">
            <v>RICH TWP H S DISTRICT 227</v>
          </cell>
          <cell r="C197"/>
          <cell r="D197">
            <v>975193305</v>
          </cell>
          <cell r="E197">
            <v>0</v>
          </cell>
          <cell r="F197"/>
          <cell r="G197">
            <v>962400168</v>
          </cell>
          <cell r="H197">
            <v>1094069016</v>
          </cell>
          <cell r="I197">
            <v>1004470560</v>
          </cell>
          <cell r="J197"/>
          <cell r="K197">
            <v>1020313248</v>
          </cell>
          <cell r="L197"/>
          <cell r="M197">
            <v>-8.1894701970062919E-2</v>
          </cell>
          <cell r="N197">
            <v>0</v>
          </cell>
          <cell r="O197">
            <v>1020313248</v>
          </cell>
          <cell r="P197">
            <v>1004470560</v>
          </cell>
          <cell r="Q197" t="str">
            <v>REAL</v>
          </cell>
          <cell r="R197">
            <v>1020313248</v>
          </cell>
          <cell r="S197" t="str">
            <v>Average</v>
          </cell>
        </row>
        <row r="198">
          <cell r="A198" t="str">
            <v>0701622801600</v>
          </cell>
          <cell r="B198" t="str">
            <v>BREMEN COMM H S DISTRICT 228</v>
          </cell>
          <cell r="C198"/>
          <cell r="D198">
            <v>1211309157</v>
          </cell>
          <cell r="E198">
            <v>0</v>
          </cell>
          <cell r="F198"/>
          <cell r="G198">
            <v>1263070313</v>
          </cell>
          <cell r="H198">
            <v>1472303442</v>
          </cell>
          <cell r="I198">
            <v>1344567171</v>
          </cell>
          <cell r="J198"/>
          <cell r="K198">
            <v>1359980309</v>
          </cell>
          <cell r="L198"/>
          <cell r="M198">
            <v>-8.6759473187457234E-2</v>
          </cell>
          <cell r="N198">
            <v>0</v>
          </cell>
          <cell r="O198">
            <v>1359980309</v>
          </cell>
          <cell r="P198">
            <v>1235656471</v>
          </cell>
          <cell r="Q198" t="str">
            <v>PTELL</v>
          </cell>
          <cell r="R198">
            <v>1235656471</v>
          </cell>
          <cell r="S198" t="str">
            <v>PTELL</v>
          </cell>
        </row>
        <row r="199">
          <cell r="A199" t="str">
            <v>0701622901600</v>
          </cell>
          <cell r="B199" t="str">
            <v>OAK LAWN COMM H S DIST 229</v>
          </cell>
          <cell r="C199"/>
          <cell r="D199">
            <v>840687297</v>
          </cell>
          <cell r="E199">
            <v>0</v>
          </cell>
          <cell r="F199"/>
          <cell r="G199">
            <v>879915470</v>
          </cell>
          <cell r="H199">
            <v>974242836</v>
          </cell>
          <cell r="I199">
            <v>895857069</v>
          </cell>
          <cell r="J199"/>
          <cell r="K199">
            <v>916671792</v>
          </cell>
          <cell r="L199"/>
          <cell r="M199">
            <v>-8.0458140520522137E-2</v>
          </cell>
          <cell r="N199">
            <v>0</v>
          </cell>
          <cell r="O199">
            <v>916671792</v>
          </cell>
          <cell r="P199">
            <v>853465743</v>
          </cell>
          <cell r="Q199" t="str">
            <v>PTELL</v>
          </cell>
          <cell r="R199">
            <v>853465743</v>
          </cell>
          <cell r="S199" t="str">
            <v>PTELL</v>
          </cell>
        </row>
        <row r="200">
          <cell r="A200" t="str">
            <v>0701623001300</v>
          </cell>
          <cell r="B200" t="str">
            <v>CONS HIGH SCHOOL DISTRICT 230</v>
          </cell>
          <cell r="C200"/>
          <cell r="D200">
            <v>4681569941</v>
          </cell>
          <cell r="E200">
            <v>0</v>
          </cell>
          <cell r="F200"/>
          <cell r="G200">
            <v>4840681378</v>
          </cell>
          <cell r="H200">
            <v>5386041734</v>
          </cell>
          <cell r="I200">
            <v>4933799994</v>
          </cell>
          <cell r="J200"/>
          <cell r="K200">
            <v>5053507702</v>
          </cell>
          <cell r="L200"/>
          <cell r="M200">
            <v>-8.3965509800113997E-2</v>
          </cell>
          <cell r="N200">
            <v>0</v>
          </cell>
          <cell r="O200">
            <v>5053507702</v>
          </cell>
          <cell r="P200">
            <v>4762561100</v>
          </cell>
          <cell r="Q200" t="str">
            <v>PTELL</v>
          </cell>
          <cell r="R200">
            <v>4762561100</v>
          </cell>
          <cell r="S200" t="str">
            <v>PTELL</v>
          </cell>
        </row>
        <row r="201">
          <cell r="A201" t="str">
            <v>0701623101600</v>
          </cell>
          <cell r="B201" t="str">
            <v>EVERGREEN PARK COMM HI SCH D 231</v>
          </cell>
          <cell r="C201"/>
          <cell r="D201">
            <v>384941018</v>
          </cell>
          <cell r="E201">
            <v>0</v>
          </cell>
          <cell r="F201"/>
          <cell r="G201">
            <v>413490449</v>
          </cell>
          <cell r="H201">
            <v>504155869</v>
          </cell>
          <cell r="I201">
            <v>447775901</v>
          </cell>
          <cell r="J201"/>
          <cell r="K201">
            <v>455140740</v>
          </cell>
          <cell r="L201"/>
          <cell r="M201">
            <v>-0.11183043075910319</v>
          </cell>
          <cell r="N201">
            <v>1</v>
          </cell>
          <cell r="O201">
            <v>447775901</v>
          </cell>
          <cell r="P201">
            <v>391023086</v>
          </cell>
          <cell r="Q201" t="str">
            <v>PTELL</v>
          </cell>
          <cell r="R201">
            <v>391023086</v>
          </cell>
          <cell r="S201" t="str">
            <v>PTELL</v>
          </cell>
        </row>
        <row r="202">
          <cell r="A202" t="str">
            <v>0701623301600</v>
          </cell>
          <cell r="B202" t="str">
            <v>HOMEWOOD FLOSSMOOR C H S D 233</v>
          </cell>
          <cell r="C202"/>
          <cell r="D202">
            <v>639301882</v>
          </cell>
          <cell r="E202">
            <v>0</v>
          </cell>
          <cell r="F202"/>
          <cell r="G202">
            <v>679737181</v>
          </cell>
          <cell r="H202">
            <v>794126123</v>
          </cell>
          <cell r="I202">
            <v>724662283</v>
          </cell>
          <cell r="J202"/>
          <cell r="K202">
            <v>732841862</v>
          </cell>
          <cell r="L202"/>
          <cell r="M202">
            <v>-8.7472050078876457E-2</v>
          </cell>
          <cell r="N202">
            <v>0</v>
          </cell>
          <cell r="O202">
            <v>732841862</v>
          </cell>
          <cell r="P202">
            <v>676381391</v>
          </cell>
          <cell r="Q202" t="str">
            <v>PTELL</v>
          </cell>
          <cell r="R202">
            <v>676381391</v>
          </cell>
          <cell r="S202" t="str">
            <v>PTELL</v>
          </cell>
        </row>
        <row r="203">
          <cell r="A203" t="str">
            <v>0800830802600</v>
          </cell>
          <cell r="B203" t="str">
            <v>EASTLAND COMM UNIT SCH DIST 308</v>
          </cell>
          <cell r="C203"/>
          <cell r="D203">
            <v>197263853</v>
          </cell>
          <cell r="E203">
            <v>0</v>
          </cell>
          <cell r="F203"/>
          <cell r="G203">
            <v>198503010</v>
          </cell>
          <cell r="H203">
            <v>207486339</v>
          </cell>
          <cell r="I203">
            <v>216682726</v>
          </cell>
          <cell r="J203"/>
          <cell r="K203">
            <v>207557358</v>
          </cell>
          <cell r="L203"/>
          <cell r="M203">
            <v>4.4322855395313519E-2</v>
          </cell>
          <cell r="N203">
            <v>0</v>
          </cell>
          <cell r="O203">
            <v>207557358</v>
          </cell>
          <cell r="P203">
            <v>0</v>
          </cell>
          <cell r="Q203" t="str">
            <v/>
          </cell>
          <cell r="R203">
            <v>207557358</v>
          </cell>
          <cell r="S203" t="str">
            <v>Average</v>
          </cell>
        </row>
        <row r="204">
          <cell r="A204" t="str">
            <v>0800831402600</v>
          </cell>
          <cell r="B204" t="str">
            <v>WEST CARROLL</v>
          </cell>
          <cell r="C204"/>
          <cell r="D204">
            <v>133308318</v>
          </cell>
          <cell r="E204">
            <v>0</v>
          </cell>
          <cell r="F204"/>
          <cell r="G204">
            <v>133019491</v>
          </cell>
          <cell r="H204">
            <v>139349815</v>
          </cell>
          <cell r="I204">
            <v>144577375</v>
          </cell>
          <cell r="J204"/>
          <cell r="K204">
            <v>138982227</v>
          </cell>
          <cell r="L204"/>
          <cell r="M204">
            <v>3.7513935702031612E-2</v>
          </cell>
          <cell r="N204">
            <v>0</v>
          </cell>
          <cell r="O204">
            <v>138982227</v>
          </cell>
          <cell r="P204">
            <v>0</v>
          </cell>
          <cell r="Q204" t="str">
            <v/>
          </cell>
          <cell r="R204">
            <v>138982227</v>
          </cell>
          <cell r="S204" t="str">
            <v>Average</v>
          </cell>
        </row>
        <row r="205">
          <cell r="A205" t="str">
            <v>0800839902600</v>
          </cell>
          <cell r="B205" t="str">
            <v>CHADWICK-MILLEDGEVILLE CUSD 399</v>
          </cell>
          <cell r="C205"/>
          <cell r="D205">
            <v>69156525</v>
          </cell>
          <cell r="E205">
            <v>0</v>
          </cell>
          <cell r="F205"/>
          <cell r="G205">
            <v>68801483</v>
          </cell>
          <cell r="H205">
            <v>72668083</v>
          </cell>
          <cell r="I205">
            <v>76901212</v>
          </cell>
          <cell r="J205"/>
          <cell r="K205">
            <v>72790259</v>
          </cell>
          <cell r="L205"/>
          <cell r="M205">
            <v>5.8252933409568546E-2</v>
          </cell>
          <cell r="N205">
            <v>0</v>
          </cell>
          <cell r="O205">
            <v>72790259</v>
          </cell>
          <cell r="P205">
            <v>0</v>
          </cell>
          <cell r="Q205" t="str">
            <v/>
          </cell>
          <cell r="R205">
            <v>72790259</v>
          </cell>
          <cell r="S205" t="str">
            <v>Average</v>
          </cell>
        </row>
        <row r="206">
          <cell r="A206" t="str">
            <v>0804311902200</v>
          </cell>
          <cell r="B206" t="str">
            <v>EAST DUBUQUE UNIT SCH DIST 119</v>
          </cell>
          <cell r="C206"/>
          <cell r="D206">
            <v>109224001</v>
          </cell>
          <cell r="E206">
            <v>0</v>
          </cell>
          <cell r="F206"/>
          <cell r="G206">
            <v>110890757</v>
          </cell>
          <cell r="H206">
            <v>112769602</v>
          </cell>
          <cell r="I206">
            <v>119235907</v>
          </cell>
          <cell r="J206"/>
          <cell r="K206">
            <v>114298755</v>
          </cell>
          <cell r="L206"/>
          <cell r="M206">
            <v>5.7340851482299282E-2</v>
          </cell>
          <cell r="N206">
            <v>0</v>
          </cell>
          <cell r="O206">
            <v>114298755</v>
          </cell>
          <cell r="P206">
            <v>112457031</v>
          </cell>
          <cell r="Q206" t="str">
            <v>PTELL</v>
          </cell>
          <cell r="R206">
            <v>112457031</v>
          </cell>
          <cell r="S206" t="str">
            <v>PTELL</v>
          </cell>
        </row>
        <row r="207">
          <cell r="A207" t="str">
            <v>0804312002200</v>
          </cell>
          <cell r="B207" t="str">
            <v>GALENA UNIT SCHOOL DIST 120</v>
          </cell>
          <cell r="C207"/>
          <cell r="D207">
            <v>210553660</v>
          </cell>
          <cell r="E207">
            <v>0</v>
          </cell>
          <cell r="F207"/>
          <cell r="G207">
            <v>209018984</v>
          </cell>
          <cell r="H207">
            <v>213897796</v>
          </cell>
          <cell r="I207">
            <v>225654058</v>
          </cell>
          <cell r="J207"/>
          <cell r="K207">
            <v>216190279</v>
          </cell>
          <cell r="L207"/>
          <cell r="M207">
            <v>5.4962052998432952E-2</v>
          </cell>
          <cell r="N207">
            <v>0</v>
          </cell>
          <cell r="O207">
            <v>216190279</v>
          </cell>
          <cell r="P207">
            <v>215943833</v>
          </cell>
          <cell r="Q207" t="str">
            <v>PTELL</v>
          </cell>
          <cell r="R207">
            <v>215943833</v>
          </cell>
          <cell r="S207" t="str">
            <v>PTELL</v>
          </cell>
        </row>
        <row r="208">
          <cell r="A208" t="str">
            <v>0804320502600</v>
          </cell>
          <cell r="B208" t="str">
            <v>WARREN COMM UNIT SCHOOL DIST 205</v>
          </cell>
          <cell r="C208"/>
          <cell r="D208">
            <v>57079834</v>
          </cell>
          <cell r="E208">
            <v>0</v>
          </cell>
          <cell r="F208"/>
          <cell r="G208">
            <v>64182335</v>
          </cell>
          <cell r="H208">
            <v>68180044</v>
          </cell>
          <cell r="I208">
            <v>73496412</v>
          </cell>
          <cell r="J208"/>
          <cell r="K208">
            <v>68619597</v>
          </cell>
          <cell r="L208"/>
          <cell r="M208">
            <v>7.7975426357894395E-2</v>
          </cell>
          <cell r="N208">
            <v>0</v>
          </cell>
          <cell r="O208">
            <v>68619597</v>
          </cell>
          <cell r="P208">
            <v>58221430</v>
          </cell>
          <cell r="Q208" t="str">
            <v>PTELL</v>
          </cell>
          <cell r="R208">
            <v>58221430</v>
          </cell>
          <cell r="S208" t="str">
            <v>PTELL</v>
          </cell>
        </row>
        <row r="209">
          <cell r="A209" t="str">
            <v>0804320602600</v>
          </cell>
          <cell r="B209" t="str">
            <v>STOCKTON C U SCHOOL DIST 206</v>
          </cell>
          <cell r="C209"/>
          <cell r="D209">
            <v>87455071</v>
          </cell>
          <cell r="E209">
            <v>0</v>
          </cell>
          <cell r="F209"/>
          <cell r="G209">
            <v>93138868</v>
          </cell>
          <cell r="H209">
            <v>96529019</v>
          </cell>
          <cell r="I209">
            <v>104401331</v>
          </cell>
          <cell r="J209"/>
          <cell r="K209">
            <v>98023073</v>
          </cell>
          <cell r="L209"/>
          <cell r="M209">
            <v>8.1553838229724479E-2</v>
          </cell>
          <cell r="N209">
            <v>0</v>
          </cell>
          <cell r="O209">
            <v>98023073</v>
          </cell>
          <cell r="P209">
            <v>89300372</v>
          </cell>
          <cell r="Q209" t="str">
            <v>PTELL</v>
          </cell>
          <cell r="R209">
            <v>89300372</v>
          </cell>
          <cell r="S209" t="str">
            <v>PTELL</v>
          </cell>
        </row>
        <row r="210">
          <cell r="A210" t="str">
            <v>0804321002600</v>
          </cell>
          <cell r="B210" t="str">
            <v>RIVER RIDGE C U SCH DIST 210</v>
          </cell>
          <cell r="C210"/>
          <cell r="D210">
            <v>162169279</v>
          </cell>
          <cell r="E210">
            <v>0</v>
          </cell>
          <cell r="F210"/>
          <cell r="G210">
            <v>160628085</v>
          </cell>
          <cell r="H210">
            <v>164448738</v>
          </cell>
          <cell r="I210">
            <v>173018305</v>
          </cell>
          <cell r="J210"/>
          <cell r="K210">
            <v>166031709</v>
          </cell>
          <cell r="L210"/>
          <cell r="M210">
            <v>5.2110871170078545E-2</v>
          </cell>
          <cell r="N210">
            <v>0</v>
          </cell>
          <cell r="O210">
            <v>166031709</v>
          </cell>
          <cell r="P210">
            <v>165493749</v>
          </cell>
          <cell r="Q210" t="str">
            <v>PTELL</v>
          </cell>
          <cell r="R210">
            <v>165493749</v>
          </cell>
          <cell r="S210" t="str">
            <v>PTELL</v>
          </cell>
        </row>
        <row r="211">
          <cell r="A211" t="str">
            <v>0804321102600</v>
          </cell>
          <cell r="B211" t="str">
            <v>SCALES MOUND C U SCH DISTRICT 211</v>
          </cell>
          <cell r="C211"/>
          <cell r="D211">
            <v>100567673</v>
          </cell>
          <cell r="E211">
            <v>0</v>
          </cell>
          <cell r="F211"/>
          <cell r="G211">
            <v>99981868</v>
          </cell>
          <cell r="H211">
            <v>102707646</v>
          </cell>
          <cell r="I211">
            <v>107479756</v>
          </cell>
          <cell r="J211"/>
          <cell r="K211">
            <v>103389757</v>
          </cell>
          <cell r="L211"/>
          <cell r="M211">
            <v>4.6463045214764243E-2</v>
          </cell>
          <cell r="N211">
            <v>0</v>
          </cell>
          <cell r="O211">
            <v>103389757</v>
          </cell>
          <cell r="P211">
            <v>102709764</v>
          </cell>
          <cell r="Q211" t="str">
            <v>PTELL</v>
          </cell>
          <cell r="R211">
            <v>102709764</v>
          </cell>
          <cell r="S211" t="str">
            <v>PTELL</v>
          </cell>
        </row>
        <row r="212">
          <cell r="A212" t="str">
            <v>0808914502200</v>
          </cell>
          <cell r="B212" t="str">
            <v>FREEPORT SCHOOL DIST 145</v>
          </cell>
          <cell r="C212"/>
          <cell r="D212">
            <v>299742415</v>
          </cell>
          <cell r="E212">
            <v>0</v>
          </cell>
          <cell r="F212"/>
          <cell r="G212">
            <v>298444275</v>
          </cell>
          <cell r="H212">
            <v>311387067</v>
          </cell>
          <cell r="I212">
            <v>324907286</v>
          </cell>
          <cell r="J212"/>
          <cell r="K212">
            <v>311579543</v>
          </cell>
          <cell r="L212"/>
          <cell r="M212">
            <v>4.3419333790121736E-2</v>
          </cell>
          <cell r="N212">
            <v>0</v>
          </cell>
          <cell r="O212">
            <v>311579543</v>
          </cell>
          <cell r="P212">
            <v>301091255</v>
          </cell>
          <cell r="Q212" t="str">
            <v>PTELL</v>
          </cell>
          <cell r="R212">
            <v>301091255</v>
          </cell>
          <cell r="S212" t="str">
            <v>PTELL</v>
          </cell>
        </row>
        <row r="213">
          <cell r="A213" t="str">
            <v>0808920002600</v>
          </cell>
          <cell r="B213" t="str">
            <v>PEARL CITY C U SCH DIST 200</v>
          </cell>
          <cell r="C213"/>
          <cell r="D213">
            <v>50691161</v>
          </cell>
          <cell r="E213">
            <v>0</v>
          </cell>
          <cell r="F213"/>
          <cell r="G213">
            <v>51426686</v>
          </cell>
          <cell r="H213">
            <v>54373849</v>
          </cell>
          <cell r="I213">
            <v>60092000</v>
          </cell>
          <cell r="J213"/>
          <cell r="K213">
            <v>55297512</v>
          </cell>
          <cell r="L213"/>
          <cell r="M213">
            <v>0.10516362378539727</v>
          </cell>
          <cell r="N213">
            <v>0</v>
          </cell>
          <cell r="O213">
            <v>55297512</v>
          </cell>
          <cell r="P213">
            <v>52374107</v>
          </cell>
          <cell r="Q213" t="str">
            <v>PTELL</v>
          </cell>
          <cell r="R213">
            <v>52374107</v>
          </cell>
          <cell r="S213" t="str">
            <v>PTELL</v>
          </cell>
        </row>
        <row r="214">
          <cell r="A214" t="str">
            <v>0808920102600</v>
          </cell>
          <cell r="B214" t="str">
            <v>DAKOTA COMM UNIT SCH DIST 201</v>
          </cell>
          <cell r="C214"/>
          <cell r="D214">
            <v>108481541</v>
          </cell>
          <cell r="E214">
            <v>0</v>
          </cell>
          <cell r="F214"/>
          <cell r="G214">
            <v>109902308</v>
          </cell>
          <cell r="H214">
            <v>111850021</v>
          </cell>
          <cell r="I214">
            <v>118182343</v>
          </cell>
          <cell r="J214"/>
          <cell r="K214">
            <v>113311557</v>
          </cell>
          <cell r="L214"/>
          <cell r="M214">
            <v>5.6614401529705566E-2</v>
          </cell>
          <cell r="N214">
            <v>0</v>
          </cell>
          <cell r="O214">
            <v>113311557</v>
          </cell>
          <cell r="P214">
            <v>110987464</v>
          </cell>
          <cell r="Q214" t="str">
            <v>PTELL</v>
          </cell>
          <cell r="R214">
            <v>110987464</v>
          </cell>
          <cell r="S214" t="str">
            <v>PTELL</v>
          </cell>
        </row>
        <row r="215">
          <cell r="A215" t="str">
            <v>0808920202600</v>
          </cell>
          <cell r="B215" t="str">
            <v>LENA WINSLOW C U SCH DIST 202</v>
          </cell>
          <cell r="C215"/>
          <cell r="D215">
            <v>106549077</v>
          </cell>
          <cell r="E215">
            <v>0</v>
          </cell>
          <cell r="F215"/>
          <cell r="G215">
            <v>108618320</v>
          </cell>
          <cell r="H215">
            <v>112540304</v>
          </cell>
          <cell r="I215">
            <v>117332477</v>
          </cell>
          <cell r="J215"/>
          <cell r="K215">
            <v>112830367</v>
          </cell>
          <cell r="L215"/>
          <cell r="M215">
            <v>4.2581838058656743E-2</v>
          </cell>
          <cell r="N215">
            <v>0</v>
          </cell>
          <cell r="O215">
            <v>112830367</v>
          </cell>
          <cell r="P215">
            <v>109127564</v>
          </cell>
          <cell r="Q215" t="str">
            <v>PTELL</v>
          </cell>
          <cell r="R215">
            <v>109127564</v>
          </cell>
          <cell r="S215" t="str">
            <v>PTELL</v>
          </cell>
        </row>
        <row r="216">
          <cell r="A216" t="str">
            <v>0808920302600</v>
          </cell>
          <cell r="B216" t="str">
            <v>ORANGEVILLE C U SCHOOL DIST 203</v>
          </cell>
          <cell r="C216"/>
          <cell r="D216">
            <v>47293473</v>
          </cell>
          <cell r="E216">
            <v>0</v>
          </cell>
          <cell r="F216"/>
          <cell r="G216">
            <v>48278804</v>
          </cell>
          <cell r="H216">
            <v>50391568</v>
          </cell>
          <cell r="I216">
            <v>53796236</v>
          </cell>
          <cell r="J216"/>
          <cell r="K216">
            <v>50822203</v>
          </cell>
          <cell r="L216"/>
          <cell r="M216">
            <v>6.756424011255216E-2</v>
          </cell>
          <cell r="N216">
            <v>0</v>
          </cell>
          <cell r="O216">
            <v>50822203</v>
          </cell>
          <cell r="P216">
            <v>48102191</v>
          </cell>
          <cell r="Q216" t="str">
            <v>PTELL</v>
          </cell>
          <cell r="R216">
            <v>48102191</v>
          </cell>
          <cell r="S216" t="str">
            <v>PTELL</v>
          </cell>
        </row>
        <row r="217">
          <cell r="A217" t="str">
            <v>0901000102600</v>
          </cell>
          <cell r="B217" t="str">
            <v>FISHER C U SCHOOL DISTRICT 1</v>
          </cell>
          <cell r="C217"/>
          <cell r="D217">
            <v>76693565</v>
          </cell>
          <cell r="E217">
            <v>0</v>
          </cell>
          <cell r="F217"/>
          <cell r="G217">
            <v>83945206</v>
          </cell>
          <cell r="H217">
            <v>86488319</v>
          </cell>
          <cell r="I217">
            <v>90615581</v>
          </cell>
          <cell r="J217"/>
          <cell r="K217">
            <v>87016369</v>
          </cell>
          <cell r="L217"/>
          <cell r="M217">
            <v>4.7720455753105802E-2</v>
          </cell>
          <cell r="N217">
            <v>0</v>
          </cell>
          <cell r="O217">
            <v>87016369</v>
          </cell>
          <cell r="P217">
            <v>78265783</v>
          </cell>
          <cell r="Q217" t="str">
            <v>PTELL</v>
          </cell>
          <cell r="R217">
            <v>78265783</v>
          </cell>
          <cell r="S217" t="str">
            <v>PTELL</v>
          </cell>
        </row>
        <row r="218">
          <cell r="A218" t="str">
            <v>0901000302600</v>
          </cell>
          <cell r="B218" t="str">
            <v>MAHOMET-SEYMOUR C U SCH DIST 3</v>
          </cell>
          <cell r="C218"/>
          <cell r="D218">
            <v>367299953</v>
          </cell>
          <cell r="E218">
            <v>0</v>
          </cell>
          <cell r="F218"/>
          <cell r="G218">
            <v>367318622</v>
          </cell>
          <cell r="H218">
            <v>377861906</v>
          </cell>
          <cell r="I218">
            <v>396677157</v>
          </cell>
          <cell r="J218"/>
          <cell r="K218">
            <v>380619228</v>
          </cell>
          <cell r="L218"/>
          <cell r="M218">
            <v>4.9793987436246086E-2</v>
          </cell>
          <cell r="N218">
            <v>0</v>
          </cell>
          <cell r="O218">
            <v>380619228</v>
          </cell>
          <cell r="P218">
            <v>0</v>
          </cell>
          <cell r="Q218" t="str">
            <v/>
          </cell>
          <cell r="R218">
            <v>380619228</v>
          </cell>
          <cell r="S218" t="str">
            <v>Average</v>
          </cell>
        </row>
        <row r="219">
          <cell r="A219" t="str">
            <v>0901000402600</v>
          </cell>
          <cell r="B219" t="str">
            <v>CHAMPAIGN COMM UNIT SCH DIST 4</v>
          </cell>
          <cell r="C219"/>
          <cell r="D219">
            <v>2363782216</v>
          </cell>
          <cell r="E219">
            <v>0</v>
          </cell>
          <cell r="F219"/>
          <cell r="G219">
            <v>2368805777</v>
          </cell>
          <cell r="H219">
            <v>2434922446</v>
          </cell>
          <cell r="I219">
            <v>2522163322</v>
          </cell>
          <cell r="J219"/>
          <cell r="K219">
            <v>2441963848</v>
          </cell>
          <cell r="L219"/>
          <cell r="M219">
            <v>3.5829016297137542E-2</v>
          </cell>
          <cell r="N219">
            <v>0</v>
          </cell>
          <cell r="O219">
            <v>2441963848</v>
          </cell>
          <cell r="P219">
            <v>2459515395</v>
          </cell>
          <cell r="Q219" t="str">
            <v>PTELL</v>
          </cell>
          <cell r="R219">
            <v>2441963848</v>
          </cell>
          <cell r="S219" t="str">
            <v>Average</v>
          </cell>
        </row>
        <row r="220">
          <cell r="A220" t="str">
            <v>0901000702600</v>
          </cell>
          <cell r="B220" t="str">
            <v>TOLONO C U SCHOOL DIST 7</v>
          </cell>
          <cell r="C220"/>
          <cell r="D220">
            <v>185493756</v>
          </cell>
          <cell r="E220">
            <v>0</v>
          </cell>
          <cell r="F220"/>
          <cell r="G220">
            <v>216146722</v>
          </cell>
          <cell r="H220">
            <v>223741802</v>
          </cell>
          <cell r="I220">
            <v>233237796</v>
          </cell>
          <cell r="J220"/>
          <cell r="K220">
            <v>224375440</v>
          </cell>
          <cell r="L220"/>
          <cell r="M220">
            <v>4.2441751675889337E-2</v>
          </cell>
          <cell r="N220">
            <v>0</v>
          </cell>
          <cell r="O220">
            <v>224375440</v>
          </cell>
          <cell r="P220">
            <v>188647149</v>
          </cell>
          <cell r="Q220" t="str">
            <v>PTELL</v>
          </cell>
          <cell r="R220">
            <v>188647149</v>
          </cell>
          <cell r="S220" t="str">
            <v>PTELL</v>
          </cell>
        </row>
        <row r="221">
          <cell r="A221" t="str">
            <v>0901000802600</v>
          </cell>
          <cell r="B221" t="str">
            <v>HERITAGE COMM UNIT SCH DIST 8</v>
          </cell>
          <cell r="C221"/>
          <cell r="D221">
            <v>97505821</v>
          </cell>
          <cell r="E221">
            <v>0</v>
          </cell>
          <cell r="F221"/>
          <cell r="G221">
            <v>97811743</v>
          </cell>
          <cell r="H221">
            <v>100329609</v>
          </cell>
          <cell r="I221">
            <v>112523070</v>
          </cell>
          <cell r="J221"/>
          <cell r="K221">
            <v>103554807</v>
          </cell>
          <cell r="L221"/>
          <cell r="M221">
            <v>0.12153402292238576</v>
          </cell>
          <cell r="N221">
            <v>0</v>
          </cell>
          <cell r="O221">
            <v>103554807</v>
          </cell>
          <cell r="P221">
            <v>0</v>
          </cell>
          <cell r="Q221" t="str">
            <v/>
          </cell>
          <cell r="R221">
            <v>103554807</v>
          </cell>
          <cell r="S221" t="str">
            <v>Average</v>
          </cell>
        </row>
        <row r="222">
          <cell r="A222" t="str">
            <v>0901011602200</v>
          </cell>
          <cell r="B222" t="str">
            <v>URBANA SCHOOL DIST 116</v>
          </cell>
          <cell r="C222"/>
          <cell r="D222">
            <v>683779759</v>
          </cell>
          <cell r="E222">
            <v>0</v>
          </cell>
          <cell r="F222"/>
          <cell r="G222">
            <v>688216467</v>
          </cell>
          <cell r="H222">
            <v>689200773</v>
          </cell>
          <cell r="I222">
            <v>713041652</v>
          </cell>
          <cell r="J222"/>
          <cell r="K222">
            <v>696819631</v>
          </cell>
          <cell r="L222"/>
          <cell r="M222">
            <v>3.4592066541399541E-2</v>
          </cell>
          <cell r="N222">
            <v>0</v>
          </cell>
          <cell r="O222">
            <v>696819631</v>
          </cell>
          <cell r="P222">
            <v>702652080</v>
          </cell>
          <cell r="Q222" t="str">
            <v>PTELL</v>
          </cell>
          <cell r="R222">
            <v>696819631</v>
          </cell>
          <cell r="S222" t="str">
            <v>Average</v>
          </cell>
        </row>
        <row r="223">
          <cell r="A223" t="str">
            <v>0901013000400</v>
          </cell>
          <cell r="B223" t="str">
            <v>THOMASBORO C C SCHOOL DIST 130</v>
          </cell>
          <cell r="C223"/>
          <cell r="D223">
            <v>27584719</v>
          </cell>
          <cell r="E223">
            <v>0</v>
          </cell>
          <cell r="F223"/>
          <cell r="G223">
            <v>28736968</v>
          </cell>
          <cell r="H223">
            <v>30090578</v>
          </cell>
          <cell r="I223">
            <v>31895577</v>
          </cell>
          <cell r="J223"/>
          <cell r="K223">
            <v>30241041</v>
          </cell>
          <cell r="L223"/>
          <cell r="M223">
            <v>5.9985521049147013E-2</v>
          </cell>
          <cell r="N223">
            <v>0</v>
          </cell>
          <cell r="O223">
            <v>30241041</v>
          </cell>
          <cell r="P223">
            <v>28059176</v>
          </cell>
          <cell r="Q223" t="str">
            <v>PTELL</v>
          </cell>
          <cell r="R223">
            <v>28059176</v>
          </cell>
          <cell r="S223" t="str">
            <v>PTELL</v>
          </cell>
        </row>
        <row r="224">
          <cell r="A224" t="str">
            <v>0901013700200</v>
          </cell>
          <cell r="B224" t="str">
            <v>RANTOUL CITY SCHOOL DIST 137</v>
          </cell>
          <cell r="C224"/>
          <cell r="D224">
            <v>110380522</v>
          </cell>
          <cell r="E224">
            <v>0</v>
          </cell>
          <cell r="F224"/>
          <cell r="G224">
            <v>124063838</v>
          </cell>
          <cell r="H224">
            <v>126658893</v>
          </cell>
          <cell r="I224">
            <v>131521566</v>
          </cell>
          <cell r="J224"/>
          <cell r="K224">
            <v>127414766</v>
          </cell>
          <cell r="L224"/>
          <cell r="M224">
            <v>3.8391879834288462E-2</v>
          </cell>
          <cell r="N224">
            <v>0</v>
          </cell>
          <cell r="O224">
            <v>127414766</v>
          </cell>
          <cell r="P224">
            <v>112135572</v>
          </cell>
          <cell r="Q224" t="str">
            <v>PTELL</v>
          </cell>
          <cell r="R224">
            <v>112135572</v>
          </cell>
          <cell r="S224" t="str">
            <v>PTELL</v>
          </cell>
        </row>
        <row r="225">
          <cell r="A225" t="str">
            <v>0901014200400</v>
          </cell>
          <cell r="B225" t="str">
            <v>LUDLOW C C SCHOOL DIST 142</v>
          </cell>
          <cell r="C225"/>
          <cell r="D225">
            <v>16821903</v>
          </cell>
          <cell r="E225">
            <v>0</v>
          </cell>
          <cell r="F225"/>
          <cell r="G225">
            <v>18396614</v>
          </cell>
          <cell r="H225">
            <v>19296154</v>
          </cell>
          <cell r="I225">
            <v>21810558</v>
          </cell>
          <cell r="J225"/>
          <cell r="K225">
            <v>19834442</v>
          </cell>
          <cell r="L225"/>
          <cell r="M225">
            <v>0.1303059666708713</v>
          </cell>
          <cell r="N225">
            <v>0</v>
          </cell>
          <cell r="O225">
            <v>19834442</v>
          </cell>
          <cell r="P225">
            <v>17079278</v>
          </cell>
          <cell r="Q225" t="str">
            <v>PTELL</v>
          </cell>
          <cell r="R225">
            <v>17079278</v>
          </cell>
          <cell r="S225" t="str">
            <v>PTELL</v>
          </cell>
        </row>
        <row r="226">
          <cell r="A226" t="str">
            <v>0901016900400</v>
          </cell>
          <cell r="B226" t="str">
            <v>ST JOSEPH C C SCHOOL DIST 169</v>
          </cell>
          <cell r="C226"/>
          <cell r="D226">
            <v>137871878</v>
          </cell>
          <cell r="E226">
            <v>0</v>
          </cell>
          <cell r="F226"/>
          <cell r="G226">
            <v>143067343</v>
          </cell>
          <cell r="H226">
            <v>148240773</v>
          </cell>
          <cell r="I226">
            <v>151188646</v>
          </cell>
          <cell r="J226"/>
          <cell r="K226">
            <v>147498921</v>
          </cell>
          <cell r="L226"/>
          <cell r="M226">
            <v>1.9885709851229661E-2</v>
          </cell>
          <cell r="N226">
            <v>0</v>
          </cell>
          <cell r="O226">
            <v>147498921</v>
          </cell>
          <cell r="P226">
            <v>139871020</v>
          </cell>
          <cell r="Q226" t="str">
            <v>PTELL</v>
          </cell>
          <cell r="R226">
            <v>139871020</v>
          </cell>
          <cell r="S226" t="str">
            <v>PTELL</v>
          </cell>
        </row>
        <row r="227">
          <cell r="A227" t="str">
            <v>0901018800400</v>
          </cell>
          <cell r="B227" t="str">
            <v>GIFFORD C C SCHOOL DIST 188</v>
          </cell>
          <cell r="C227"/>
          <cell r="D227">
            <v>48125803</v>
          </cell>
          <cell r="E227">
            <v>0</v>
          </cell>
          <cell r="F227"/>
          <cell r="G227">
            <v>51252585</v>
          </cell>
          <cell r="H227">
            <v>54414488</v>
          </cell>
          <cell r="I227">
            <v>56622860</v>
          </cell>
          <cell r="J227"/>
          <cell r="K227">
            <v>54096644</v>
          </cell>
          <cell r="L227"/>
          <cell r="M227">
            <v>4.0584264984722451E-2</v>
          </cell>
          <cell r="N227">
            <v>0</v>
          </cell>
          <cell r="O227">
            <v>54096644</v>
          </cell>
          <cell r="P227">
            <v>48953566</v>
          </cell>
          <cell r="Q227" t="str">
            <v>PTELL</v>
          </cell>
          <cell r="R227">
            <v>48953566</v>
          </cell>
          <cell r="S227" t="str">
            <v>PTELL</v>
          </cell>
        </row>
        <row r="228">
          <cell r="A228" t="str">
            <v>0901019301700</v>
          </cell>
          <cell r="B228" t="str">
            <v>RANTOUL TOWNSHIP H S DIST 193</v>
          </cell>
          <cell r="C228"/>
          <cell r="D228">
            <v>203715677</v>
          </cell>
          <cell r="E228">
            <v>0</v>
          </cell>
          <cell r="F228"/>
          <cell r="G228">
            <v>217266793</v>
          </cell>
          <cell r="H228">
            <v>224997015</v>
          </cell>
          <cell r="I228">
            <v>236461749</v>
          </cell>
          <cell r="J228"/>
          <cell r="K228">
            <v>226241852</v>
          </cell>
          <cell r="L228"/>
          <cell r="M228">
            <v>5.095504933698787E-2</v>
          </cell>
          <cell r="N228">
            <v>0</v>
          </cell>
          <cell r="O228">
            <v>226241852</v>
          </cell>
          <cell r="P228">
            <v>207158471</v>
          </cell>
          <cell r="Q228" t="str">
            <v>PTELL</v>
          </cell>
          <cell r="R228">
            <v>207158471</v>
          </cell>
          <cell r="S228" t="str">
            <v>PTELL</v>
          </cell>
        </row>
        <row r="229">
          <cell r="A229" t="str">
            <v>0901019700400</v>
          </cell>
          <cell r="B229" t="str">
            <v>PRAIRIEVIEW-OGDEN CCSD 197</v>
          </cell>
          <cell r="C229"/>
          <cell r="D229">
            <v>84816727</v>
          </cell>
          <cell r="E229">
            <v>0</v>
          </cell>
          <cell r="F229"/>
          <cell r="G229">
            <v>84892306</v>
          </cell>
          <cell r="H229">
            <v>88386010</v>
          </cell>
          <cell r="I229">
            <v>93246423</v>
          </cell>
          <cell r="J229"/>
          <cell r="K229">
            <v>88841580</v>
          </cell>
          <cell r="L229"/>
          <cell r="M229">
            <v>5.4990750232983707E-2</v>
          </cell>
          <cell r="N229">
            <v>0</v>
          </cell>
          <cell r="O229">
            <v>88841580</v>
          </cell>
          <cell r="P229">
            <v>0</v>
          </cell>
          <cell r="Q229" t="str">
            <v/>
          </cell>
          <cell r="R229">
            <v>88841580</v>
          </cell>
          <cell r="S229" t="str">
            <v>Average</v>
          </cell>
        </row>
        <row r="230">
          <cell r="A230" t="str">
            <v>0901030501600</v>
          </cell>
          <cell r="B230" t="str">
            <v>ST JOSEPH OGDEN C H S DIST 305</v>
          </cell>
          <cell r="C230"/>
          <cell r="D230">
            <v>212058339</v>
          </cell>
          <cell r="E230">
            <v>0</v>
          </cell>
          <cell r="F230"/>
          <cell r="G230">
            <v>212629823</v>
          </cell>
          <cell r="H230">
            <v>220595316</v>
          </cell>
          <cell r="I230">
            <v>227476609</v>
          </cell>
          <cell r="J230"/>
          <cell r="K230">
            <v>220233916</v>
          </cell>
          <cell r="L230"/>
          <cell r="M230">
            <v>3.1194193624673336E-2</v>
          </cell>
          <cell r="N230">
            <v>0</v>
          </cell>
          <cell r="O230">
            <v>220233916</v>
          </cell>
          <cell r="P230">
            <v>0</v>
          </cell>
          <cell r="Q230" t="str">
            <v/>
          </cell>
          <cell r="R230">
            <v>220233916</v>
          </cell>
          <cell r="S230" t="str">
            <v>Average</v>
          </cell>
        </row>
        <row r="231">
          <cell r="A231" t="str">
            <v>0902700502600</v>
          </cell>
          <cell r="B231" t="str">
            <v>GIBSON CITY-MELVIN-SIBLEY CUSD 5</v>
          </cell>
          <cell r="C231"/>
          <cell r="D231">
            <v>139986857</v>
          </cell>
          <cell r="E231">
            <v>0</v>
          </cell>
          <cell r="F231"/>
          <cell r="G231">
            <v>140091176</v>
          </cell>
          <cell r="H231">
            <v>145704381</v>
          </cell>
          <cell r="I231">
            <v>155002480</v>
          </cell>
          <cell r="J231"/>
          <cell r="K231">
            <v>146932679</v>
          </cell>
          <cell r="L231"/>
          <cell r="M231">
            <v>6.3814821051949008E-2</v>
          </cell>
          <cell r="N231">
            <v>0</v>
          </cell>
          <cell r="O231">
            <v>146932679</v>
          </cell>
          <cell r="P231">
            <v>0</v>
          </cell>
          <cell r="Q231" t="str">
            <v/>
          </cell>
          <cell r="R231">
            <v>146932679</v>
          </cell>
          <cell r="S231" t="str">
            <v>Average</v>
          </cell>
        </row>
        <row r="232">
          <cell r="A232" t="str">
            <v>0902701002600</v>
          </cell>
          <cell r="B232" t="str">
            <v>PAXTON-BUCKLEY-LODA CU DIST 10</v>
          </cell>
          <cell r="C232"/>
          <cell r="D232">
            <v>181043856</v>
          </cell>
          <cell r="E232">
            <v>0</v>
          </cell>
          <cell r="F232"/>
          <cell r="G232">
            <v>180048881</v>
          </cell>
          <cell r="H232">
            <v>188493201</v>
          </cell>
          <cell r="I232">
            <v>199491099</v>
          </cell>
          <cell r="J232"/>
          <cell r="K232">
            <v>189344394</v>
          </cell>
          <cell r="L232"/>
          <cell r="M232">
            <v>5.8346390966112355E-2</v>
          </cell>
          <cell r="N232">
            <v>0</v>
          </cell>
          <cell r="O232">
            <v>189344394</v>
          </cell>
          <cell r="P232">
            <v>0</v>
          </cell>
          <cell r="Q232" t="str">
            <v/>
          </cell>
          <cell r="R232">
            <v>189344394</v>
          </cell>
          <cell r="S232" t="str">
            <v>Average</v>
          </cell>
        </row>
        <row r="233">
          <cell r="A233" t="str">
            <v>11012002C2600</v>
          </cell>
          <cell r="B233" t="str">
            <v>MARSHALL C U SCHOOL DIST 2C</v>
          </cell>
          <cell r="C233"/>
          <cell r="D233">
            <v>130715780</v>
          </cell>
          <cell r="E233">
            <v>0</v>
          </cell>
          <cell r="F233"/>
          <cell r="G233">
            <v>129912322</v>
          </cell>
          <cell r="H233">
            <v>137372466</v>
          </cell>
          <cell r="I233">
            <v>144190441</v>
          </cell>
          <cell r="J233"/>
          <cell r="K233">
            <v>137158410</v>
          </cell>
          <cell r="L233"/>
          <cell r="M233">
            <v>4.9631306756915905E-2</v>
          </cell>
          <cell r="N233">
            <v>0</v>
          </cell>
          <cell r="O233">
            <v>137158410</v>
          </cell>
          <cell r="P233">
            <v>0</v>
          </cell>
          <cell r="Q233" t="str">
            <v/>
          </cell>
          <cell r="R233">
            <v>137158410</v>
          </cell>
          <cell r="S233" t="str">
            <v>Average</v>
          </cell>
        </row>
        <row r="234">
          <cell r="A234" t="str">
            <v>11012003C2600</v>
          </cell>
          <cell r="B234" t="str">
            <v>MARTINSVILLE C U SCH DIST 3C</v>
          </cell>
          <cell r="C234"/>
          <cell r="D234">
            <v>38439148</v>
          </cell>
          <cell r="E234">
            <v>0</v>
          </cell>
          <cell r="F234"/>
          <cell r="G234">
            <v>38234703</v>
          </cell>
          <cell r="H234">
            <v>41796760</v>
          </cell>
          <cell r="I234">
            <v>44929090</v>
          </cell>
          <cell r="J234"/>
          <cell r="K234">
            <v>41653518</v>
          </cell>
          <cell r="L234"/>
          <cell r="M234">
            <v>7.4941933298179095E-2</v>
          </cell>
          <cell r="N234">
            <v>0</v>
          </cell>
          <cell r="O234">
            <v>41653518</v>
          </cell>
          <cell r="P234">
            <v>0</v>
          </cell>
          <cell r="Q234" t="str">
            <v/>
          </cell>
          <cell r="R234">
            <v>41653518</v>
          </cell>
          <cell r="S234" t="str">
            <v>Average</v>
          </cell>
        </row>
        <row r="235">
          <cell r="A235" t="str">
            <v>11012004C2600</v>
          </cell>
          <cell r="B235" t="str">
            <v>CASEY-WESTFIELD C U SCH DIST 4C</v>
          </cell>
          <cell r="C235"/>
          <cell r="D235">
            <v>90035929</v>
          </cell>
          <cell r="E235">
            <v>0</v>
          </cell>
          <cell r="F235"/>
          <cell r="G235">
            <v>89885307</v>
          </cell>
          <cell r="H235">
            <v>95918806</v>
          </cell>
          <cell r="I235">
            <v>108390194</v>
          </cell>
          <cell r="J235"/>
          <cell r="K235">
            <v>98064769</v>
          </cell>
          <cell r="L235"/>
          <cell r="M235">
            <v>0.13002025900947933</v>
          </cell>
          <cell r="N235">
            <v>0</v>
          </cell>
          <cell r="O235">
            <v>98064769</v>
          </cell>
          <cell r="P235">
            <v>0</v>
          </cell>
          <cell r="Q235" t="str">
            <v/>
          </cell>
          <cell r="R235">
            <v>98064769</v>
          </cell>
          <cell r="S235" t="str">
            <v>Average</v>
          </cell>
        </row>
        <row r="236">
          <cell r="A236" t="str">
            <v>1101500102600</v>
          </cell>
          <cell r="B236" t="str">
            <v>CHARLESTON C U SCHOOL DIST 1</v>
          </cell>
          <cell r="C236"/>
          <cell r="D236">
            <v>332852588</v>
          </cell>
          <cell r="E236">
            <v>0</v>
          </cell>
          <cell r="F236"/>
          <cell r="G236">
            <v>329546333</v>
          </cell>
          <cell r="H236">
            <v>345875978</v>
          </cell>
          <cell r="I236">
            <v>366511717</v>
          </cell>
          <cell r="J236"/>
          <cell r="K236">
            <v>347311343</v>
          </cell>
          <cell r="L236"/>
          <cell r="M236">
            <v>5.9662249802153074E-2</v>
          </cell>
          <cell r="N236">
            <v>0</v>
          </cell>
          <cell r="O236">
            <v>347311343</v>
          </cell>
          <cell r="P236">
            <v>338810649</v>
          </cell>
          <cell r="Q236" t="str">
            <v>PTELL</v>
          </cell>
          <cell r="R236">
            <v>338810649</v>
          </cell>
          <cell r="S236" t="str">
            <v>PTELL</v>
          </cell>
        </row>
        <row r="237">
          <cell r="A237" t="str">
            <v>1101500202600</v>
          </cell>
          <cell r="B237" t="str">
            <v>MATTOON C U SCHOOL DIST 2</v>
          </cell>
          <cell r="C237"/>
          <cell r="D237">
            <v>337423589</v>
          </cell>
          <cell r="E237">
            <v>0</v>
          </cell>
          <cell r="F237"/>
          <cell r="G237">
            <v>332506656</v>
          </cell>
          <cell r="H237">
            <v>348727419</v>
          </cell>
          <cell r="I237">
            <v>357254796</v>
          </cell>
          <cell r="J237"/>
          <cell r="K237">
            <v>346162957</v>
          </cell>
          <cell r="L237"/>
          <cell r="M237">
            <v>2.4452843497230137E-2</v>
          </cell>
          <cell r="N237">
            <v>0</v>
          </cell>
          <cell r="O237">
            <v>346162957</v>
          </cell>
          <cell r="P237">
            <v>343632183</v>
          </cell>
          <cell r="Q237" t="str">
            <v>PTELL</v>
          </cell>
          <cell r="R237">
            <v>343632183</v>
          </cell>
          <cell r="S237" t="str">
            <v>PTELL</v>
          </cell>
        </row>
        <row r="238">
          <cell r="A238" t="str">
            <v>1101500502600</v>
          </cell>
          <cell r="B238" t="str">
            <v>OAKLAND C U SCHOOL DIST 5</v>
          </cell>
          <cell r="C238"/>
          <cell r="D238">
            <v>42065725</v>
          </cell>
          <cell r="E238">
            <v>0</v>
          </cell>
          <cell r="F238"/>
          <cell r="G238">
            <v>41997915</v>
          </cell>
          <cell r="H238">
            <v>44053233</v>
          </cell>
          <cell r="I238">
            <v>46660962</v>
          </cell>
          <cell r="J238"/>
          <cell r="K238">
            <v>44237370</v>
          </cell>
          <cell r="L238"/>
          <cell r="M238">
            <v>5.919495170763063E-2</v>
          </cell>
          <cell r="N238">
            <v>0</v>
          </cell>
          <cell r="O238">
            <v>44237370</v>
          </cell>
          <cell r="P238">
            <v>0</v>
          </cell>
          <cell r="Q238" t="str">
            <v/>
          </cell>
          <cell r="R238">
            <v>44237370</v>
          </cell>
          <cell r="S238" t="str">
            <v>Average</v>
          </cell>
        </row>
        <row r="239">
          <cell r="A239" t="str">
            <v>1101800302600</v>
          </cell>
          <cell r="B239" t="str">
            <v>NEOGA COMM UNIT SCHOOL DIST 3</v>
          </cell>
          <cell r="C239"/>
          <cell r="D239">
            <v>74097889</v>
          </cell>
          <cell r="E239">
            <v>0</v>
          </cell>
          <cell r="F239"/>
          <cell r="G239">
            <v>77399362</v>
          </cell>
          <cell r="H239">
            <v>83075381</v>
          </cell>
          <cell r="I239">
            <v>87977872</v>
          </cell>
          <cell r="J239"/>
          <cell r="K239">
            <v>82817538</v>
          </cell>
          <cell r="L239"/>
          <cell r="M239">
            <v>5.9012561134086164E-2</v>
          </cell>
          <cell r="N239">
            <v>0</v>
          </cell>
          <cell r="O239">
            <v>82817538</v>
          </cell>
          <cell r="P239">
            <v>76068892</v>
          </cell>
          <cell r="Q239" t="str">
            <v>PTELL</v>
          </cell>
          <cell r="R239">
            <v>76068892</v>
          </cell>
          <cell r="S239" t="str">
            <v>PTELL</v>
          </cell>
        </row>
        <row r="240">
          <cell r="A240" t="str">
            <v>1101807702600</v>
          </cell>
          <cell r="B240" t="str">
            <v>CUMBERLAND C U SCHOOL DIST 77</v>
          </cell>
          <cell r="C240"/>
          <cell r="D240">
            <v>90568872</v>
          </cell>
          <cell r="E240">
            <v>0</v>
          </cell>
          <cell r="F240"/>
          <cell r="G240">
            <v>91819887</v>
          </cell>
          <cell r="H240">
            <v>95442490</v>
          </cell>
          <cell r="I240">
            <v>104923236</v>
          </cell>
          <cell r="J240"/>
          <cell r="K240">
            <v>97395204</v>
          </cell>
          <cell r="L240"/>
          <cell r="M240">
            <v>9.9334646445204858E-2</v>
          </cell>
          <cell r="N240">
            <v>0</v>
          </cell>
          <cell r="O240">
            <v>97395204</v>
          </cell>
          <cell r="P240">
            <v>0</v>
          </cell>
          <cell r="Q240" t="str">
            <v/>
          </cell>
          <cell r="R240">
            <v>97395204</v>
          </cell>
          <cell r="S240" t="str">
            <v>Average</v>
          </cell>
        </row>
        <row r="241">
          <cell r="A241" t="str">
            <v>1102130102600</v>
          </cell>
          <cell r="B241" t="str">
            <v>TUSCOLA C U SCHOOL DIST 301</v>
          </cell>
          <cell r="C241"/>
          <cell r="D241">
            <v>129943255</v>
          </cell>
          <cell r="E241">
            <v>0</v>
          </cell>
          <cell r="F241"/>
          <cell r="G241">
            <v>130802545</v>
          </cell>
          <cell r="H241">
            <v>132385122</v>
          </cell>
          <cell r="I241">
            <v>140939376</v>
          </cell>
          <cell r="J241"/>
          <cell r="K241">
            <v>134709014</v>
          </cell>
          <cell r="L241"/>
          <cell r="M241">
            <v>6.4616430236020025E-2</v>
          </cell>
          <cell r="N241">
            <v>0</v>
          </cell>
          <cell r="O241">
            <v>134709014</v>
          </cell>
          <cell r="P241">
            <v>0</v>
          </cell>
          <cell r="Q241" t="str">
            <v/>
          </cell>
          <cell r="R241">
            <v>134709014</v>
          </cell>
          <cell r="S241" t="str">
            <v>Average</v>
          </cell>
        </row>
        <row r="242">
          <cell r="A242" t="str">
            <v>1102130202600</v>
          </cell>
          <cell r="B242" t="str">
            <v>VILLA GROVE C U SCH DIST 302</v>
          </cell>
          <cell r="C242"/>
          <cell r="D242">
            <v>75859117</v>
          </cell>
          <cell r="E242">
            <v>0</v>
          </cell>
          <cell r="F242"/>
          <cell r="G242">
            <v>75687889</v>
          </cell>
          <cell r="H242">
            <v>77639269</v>
          </cell>
          <cell r="I242">
            <v>82143800</v>
          </cell>
          <cell r="J242"/>
          <cell r="K242">
            <v>78490319</v>
          </cell>
          <cell r="L242"/>
          <cell r="M242">
            <v>5.8018719882589311E-2</v>
          </cell>
          <cell r="N242">
            <v>0</v>
          </cell>
          <cell r="O242">
            <v>78490319</v>
          </cell>
          <cell r="P242">
            <v>0</v>
          </cell>
          <cell r="Q242" t="str">
            <v/>
          </cell>
          <cell r="R242">
            <v>78490319</v>
          </cell>
          <cell r="S242" t="str">
            <v>Average</v>
          </cell>
        </row>
        <row r="243">
          <cell r="A243" t="str">
            <v>1102130502600</v>
          </cell>
          <cell r="B243" t="str">
            <v>ARTHUR C U SCHOOL DIST 305</v>
          </cell>
          <cell r="C243"/>
          <cell r="D243">
            <v>233504677</v>
          </cell>
          <cell r="E243">
            <v>0</v>
          </cell>
          <cell r="F243"/>
          <cell r="G243">
            <v>235119308</v>
          </cell>
          <cell r="H243">
            <v>242962815</v>
          </cell>
          <cell r="I243">
            <v>255158529</v>
          </cell>
          <cell r="J243"/>
          <cell r="K243">
            <v>244413551</v>
          </cell>
          <cell r="L243"/>
          <cell r="M243">
            <v>5.0195804654304815E-2</v>
          </cell>
          <cell r="N243">
            <v>0</v>
          </cell>
          <cell r="O243">
            <v>244413551</v>
          </cell>
          <cell r="P243">
            <v>0</v>
          </cell>
          <cell r="Q243" t="str">
            <v/>
          </cell>
          <cell r="R243">
            <v>244413551</v>
          </cell>
          <cell r="S243" t="str">
            <v>Average</v>
          </cell>
        </row>
        <row r="244">
          <cell r="A244" t="str">
            <v>1102130602600</v>
          </cell>
          <cell r="B244" t="str">
            <v>ARCOLA C U SCHOOL DISTRICT 306</v>
          </cell>
          <cell r="C244"/>
          <cell r="D244">
            <v>94677380</v>
          </cell>
          <cell r="E244">
            <v>0</v>
          </cell>
          <cell r="F244"/>
          <cell r="G244">
            <v>94059630</v>
          </cell>
          <cell r="H244">
            <v>96979170</v>
          </cell>
          <cell r="I244">
            <v>102319125</v>
          </cell>
          <cell r="J244"/>
          <cell r="K244">
            <v>97785975</v>
          </cell>
          <cell r="L244"/>
          <cell r="M244">
            <v>5.5062906807719636E-2</v>
          </cell>
          <cell r="N244">
            <v>0</v>
          </cell>
          <cell r="O244">
            <v>97785975</v>
          </cell>
          <cell r="P244">
            <v>0</v>
          </cell>
          <cell r="Q244" t="str">
            <v/>
          </cell>
          <cell r="R244">
            <v>97785975</v>
          </cell>
          <cell r="S244" t="str">
            <v>Average</v>
          </cell>
        </row>
        <row r="245">
          <cell r="A245" t="str">
            <v>1102300102600</v>
          </cell>
          <cell r="B245" t="str">
            <v>SHILOH COMM UNIT SCH DIST 1</v>
          </cell>
          <cell r="C245"/>
          <cell r="D245">
            <v>107128237</v>
          </cell>
          <cell r="E245">
            <v>0</v>
          </cell>
          <cell r="F245"/>
          <cell r="G245">
            <v>107311480</v>
          </cell>
          <cell r="H245">
            <v>112191870</v>
          </cell>
          <cell r="I245">
            <v>140828507</v>
          </cell>
          <cell r="J245"/>
          <cell r="K245">
            <v>120110619</v>
          </cell>
          <cell r="L245"/>
          <cell r="M245">
            <v>0.25524698893065961</v>
          </cell>
          <cell r="N245">
            <v>0</v>
          </cell>
          <cell r="O245">
            <v>120110619</v>
          </cell>
          <cell r="P245">
            <v>0</v>
          </cell>
          <cell r="Q245" t="str">
            <v/>
          </cell>
          <cell r="R245">
            <v>120110619</v>
          </cell>
          <cell r="S245" t="str">
            <v>Average</v>
          </cell>
        </row>
        <row r="246">
          <cell r="A246" t="str">
            <v>1102300302600</v>
          </cell>
          <cell r="B246" t="str">
            <v>KANSAS COMM UNIT SCHOOL DIST 3</v>
          </cell>
          <cell r="C246"/>
          <cell r="D246">
            <v>41376965</v>
          </cell>
          <cell r="E246">
            <v>0</v>
          </cell>
          <cell r="F246"/>
          <cell r="G246">
            <v>41452580</v>
          </cell>
          <cell r="H246">
            <v>43096835</v>
          </cell>
          <cell r="I246">
            <v>45323428</v>
          </cell>
          <cell r="J246"/>
          <cell r="K246">
            <v>43290948</v>
          </cell>
          <cell r="L246"/>
          <cell r="M246">
            <v>5.1664884439889841E-2</v>
          </cell>
          <cell r="N246">
            <v>0</v>
          </cell>
          <cell r="O246">
            <v>43290948</v>
          </cell>
          <cell r="P246">
            <v>0</v>
          </cell>
          <cell r="Q246" t="str">
            <v/>
          </cell>
          <cell r="R246">
            <v>43290948</v>
          </cell>
          <cell r="S246" t="str">
            <v>Average</v>
          </cell>
        </row>
        <row r="247">
          <cell r="A247" t="str">
            <v>1102300402600</v>
          </cell>
          <cell r="B247" t="str">
            <v>PARIS COMM UNIT SCHOOL DIST 4</v>
          </cell>
          <cell r="C247"/>
          <cell r="D247">
            <v>112232050</v>
          </cell>
          <cell r="E247">
            <v>0</v>
          </cell>
          <cell r="F247"/>
          <cell r="G247">
            <v>111585094</v>
          </cell>
          <cell r="H247">
            <v>118089101</v>
          </cell>
          <cell r="I247">
            <v>123301961</v>
          </cell>
          <cell r="J247"/>
          <cell r="K247">
            <v>117658719</v>
          </cell>
          <cell r="L247"/>
          <cell r="M247">
            <v>4.4143447243281154E-2</v>
          </cell>
          <cell r="N247">
            <v>0</v>
          </cell>
          <cell r="O247">
            <v>117658719</v>
          </cell>
          <cell r="P247">
            <v>0</v>
          </cell>
          <cell r="Q247" t="str">
            <v/>
          </cell>
          <cell r="R247">
            <v>117658719</v>
          </cell>
          <cell r="S247" t="str">
            <v>Average</v>
          </cell>
        </row>
        <row r="248">
          <cell r="A248" t="str">
            <v>1102300602600</v>
          </cell>
          <cell r="B248" t="str">
            <v>EDGAR COUNTY C U DIST 6</v>
          </cell>
          <cell r="C248"/>
          <cell r="D248">
            <v>59926830</v>
          </cell>
          <cell r="E248">
            <v>0</v>
          </cell>
          <cell r="F248"/>
          <cell r="G248">
            <v>60182637</v>
          </cell>
          <cell r="H248">
            <v>62319148</v>
          </cell>
          <cell r="I248">
            <v>64760481</v>
          </cell>
          <cell r="J248"/>
          <cell r="K248">
            <v>62420755</v>
          </cell>
          <cell r="L248"/>
          <cell r="M248">
            <v>3.9174685122460272E-2</v>
          </cell>
          <cell r="N248">
            <v>0</v>
          </cell>
          <cell r="O248">
            <v>62420755</v>
          </cell>
          <cell r="P248">
            <v>0</v>
          </cell>
          <cell r="Q248" t="str">
            <v/>
          </cell>
          <cell r="R248">
            <v>62420755</v>
          </cell>
          <cell r="S248" t="str">
            <v>Average</v>
          </cell>
        </row>
        <row r="249">
          <cell r="A249" t="str">
            <v>1102309502500</v>
          </cell>
          <cell r="B249" t="str">
            <v>PARIS-UNION SCHOOL DIST 95</v>
          </cell>
          <cell r="C249"/>
          <cell r="D249">
            <v>83403433</v>
          </cell>
          <cell r="E249">
            <v>0</v>
          </cell>
          <cell r="F249"/>
          <cell r="G249">
            <v>83393995</v>
          </cell>
          <cell r="H249">
            <v>85165012</v>
          </cell>
          <cell r="I249">
            <v>87958422</v>
          </cell>
          <cell r="J249"/>
          <cell r="K249">
            <v>85505810</v>
          </cell>
          <cell r="L249"/>
          <cell r="M249">
            <v>3.2799971894561582E-2</v>
          </cell>
          <cell r="N249">
            <v>0</v>
          </cell>
          <cell r="O249">
            <v>85505810</v>
          </cell>
          <cell r="P249">
            <v>0</v>
          </cell>
          <cell r="Q249" t="str">
            <v/>
          </cell>
          <cell r="R249">
            <v>85505810</v>
          </cell>
          <cell r="S249" t="str">
            <v>Average</v>
          </cell>
        </row>
        <row r="250">
          <cell r="A250" t="str">
            <v>1107030002600</v>
          </cell>
          <cell r="B250" t="str">
            <v>SULLIVAN C U SCHOOL DIST 300</v>
          </cell>
          <cell r="C250"/>
          <cell r="D250">
            <v>127549260</v>
          </cell>
          <cell r="E250">
            <v>0</v>
          </cell>
          <cell r="F250"/>
          <cell r="G250">
            <v>127412398</v>
          </cell>
          <cell r="H250">
            <v>132367077</v>
          </cell>
          <cell r="I250">
            <v>138478221</v>
          </cell>
          <cell r="J250"/>
          <cell r="K250">
            <v>132752565</v>
          </cell>
          <cell r="L250"/>
          <cell r="M250">
            <v>4.6168157056153777E-2</v>
          </cell>
          <cell r="N250">
            <v>0</v>
          </cell>
          <cell r="O250">
            <v>132752565</v>
          </cell>
          <cell r="P250">
            <v>0</v>
          </cell>
          <cell r="Q250" t="str">
            <v/>
          </cell>
          <cell r="R250">
            <v>132752565</v>
          </cell>
          <cell r="S250" t="str">
            <v>Average</v>
          </cell>
        </row>
        <row r="251">
          <cell r="A251" t="str">
            <v>1107030202600</v>
          </cell>
          <cell r="B251" t="str">
            <v>OKAW Valley CUSD 302</v>
          </cell>
          <cell r="C251"/>
          <cell r="D251">
            <v>94773739</v>
          </cell>
          <cell r="E251">
            <v>0</v>
          </cell>
          <cell r="F251"/>
          <cell r="G251">
            <v>94822477</v>
          </cell>
          <cell r="H251">
            <v>98526224</v>
          </cell>
          <cell r="I251">
            <v>102946537</v>
          </cell>
          <cell r="J251"/>
          <cell r="K251">
            <v>98765079</v>
          </cell>
          <cell r="L251"/>
          <cell r="M251">
            <v>4.4864329724033675E-2</v>
          </cell>
          <cell r="N251">
            <v>0</v>
          </cell>
          <cell r="O251">
            <v>98765079</v>
          </cell>
          <cell r="P251">
            <v>0</v>
          </cell>
          <cell r="Q251" t="str">
            <v/>
          </cell>
          <cell r="R251">
            <v>98765079</v>
          </cell>
          <cell r="S251" t="str">
            <v>Average</v>
          </cell>
        </row>
        <row r="252">
          <cell r="A252" t="str">
            <v>1108700102600</v>
          </cell>
          <cell r="B252" t="str">
            <v>WINDSOR COMM UNIT SCH DIST 1</v>
          </cell>
          <cell r="C252"/>
          <cell r="D252">
            <v>41068329</v>
          </cell>
          <cell r="E252">
            <v>0</v>
          </cell>
          <cell r="F252"/>
          <cell r="G252">
            <v>51029301</v>
          </cell>
          <cell r="H252">
            <v>53394323</v>
          </cell>
          <cell r="I252">
            <v>55621871</v>
          </cell>
          <cell r="J252"/>
          <cell r="K252">
            <v>53348498</v>
          </cell>
          <cell r="L252"/>
          <cell r="M252">
            <v>4.1718817185864496E-2</v>
          </cell>
          <cell r="N252">
            <v>0</v>
          </cell>
          <cell r="O252">
            <v>53348498</v>
          </cell>
          <cell r="P252">
            <v>41787024</v>
          </cell>
          <cell r="Q252" t="str">
            <v>PTELL</v>
          </cell>
          <cell r="R252">
            <v>41787024</v>
          </cell>
          <cell r="S252" t="str">
            <v>PTELL</v>
          </cell>
        </row>
        <row r="253">
          <cell r="A253" t="str">
            <v>11087003A2600</v>
          </cell>
          <cell r="B253" t="str">
            <v>COWDEN-HERRICK CUD 3A</v>
          </cell>
          <cell r="C253"/>
          <cell r="D253">
            <v>27549441</v>
          </cell>
          <cell r="E253">
            <v>0</v>
          </cell>
          <cell r="F253"/>
          <cell r="G253">
            <v>27781280</v>
          </cell>
          <cell r="H253">
            <v>29471403</v>
          </cell>
          <cell r="I253">
            <v>31326729</v>
          </cell>
          <cell r="J253"/>
          <cell r="K253">
            <v>29526471</v>
          </cell>
          <cell r="L253"/>
          <cell r="M253">
            <v>6.2953433197598357E-2</v>
          </cell>
          <cell r="N253">
            <v>0</v>
          </cell>
          <cell r="O253">
            <v>29526471</v>
          </cell>
          <cell r="P253">
            <v>0</v>
          </cell>
          <cell r="Q253" t="str">
            <v/>
          </cell>
          <cell r="R253">
            <v>29526471</v>
          </cell>
          <cell r="S253" t="str">
            <v>Average</v>
          </cell>
        </row>
        <row r="254">
          <cell r="A254" t="str">
            <v>1108700402600</v>
          </cell>
          <cell r="B254" t="str">
            <v>SHELBYVILLE C U SCHOOL DIST 4</v>
          </cell>
          <cell r="C254"/>
          <cell r="D254">
            <v>128716003</v>
          </cell>
          <cell r="E254">
            <v>0</v>
          </cell>
          <cell r="F254"/>
          <cell r="G254">
            <v>133509689</v>
          </cell>
          <cell r="H254">
            <v>138146874</v>
          </cell>
          <cell r="I254">
            <v>141457895</v>
          </cell>
          <cell r="J254"/>
          <cell r="K254">
            <v>137704819</v>
          </cell>
          <cell r="L254"/>
          <cell r="M254">
            <v>2.3967397192063859E-2</v>
          </cell>
          <cell r="N254">
            <v>0</v>
          </cell>
          <cell r="O254">
            <v>137704819</v>
          </cell>
          <cell r="P254">
            <v>131496268</v>
          </cell>
          <cell r="Q254" t="str">
            <v>PTELL</v>
          </cell>
          <cell r="R254">
            <v>131496268</v>
          </cell>
          <cell r="S254" t="str">
            <v>PTELL</v>
          </cell>
        </row>
        <row r="255">
          <cell r="A255" t="str">
            <v>11087005A2600</v>
          </cell>
          <cell r="B255" t="str">
            <v>STEWARDSON-STRASBURG CU DIST 5A</v>
          </cell>
          <cell r="C255"/>
          <cell r="D255">
            <v>44450907</v>
          </cell>
          <cell r="E255">
            <v>0</v>
          </cell>
          <cell r="F255"/>
          <cell r="G255">
            <v>44792327</v>
          </cell>
          <cell r="H255">
            <v>47267659</v>
          </cell>
          <cell r="I255">
            <v>49818394</v>
          </cell>
          <cell r="J255"/>
          <cell r="K255">
            <v>47292793</v>
          </cell>
          <cell r="L255"/>
          <cell r="M255">
            <v>5.3963641398022275E-2</v>
          </cell>
          <cell r="N255">
            <v>0</v>
          </cell>
          <cell r="O255">
            <v>47292793</v>
          </cell>
          <cell r="P255">
            <v>0</v>
          </cell>
          <cell r="Q255" t="str">
            <v/>
          </cell>
          <cell r="R255">
            <v>47292793</v>
          </cell>
          <cell r="S255" t="str">
            <v>Average</v>
          </cell>
        </row>
        <row r="256">
          <cell r="A256" t="str">
            <v>1108702102600</v>
          </cell>
          <cell r="B256" t="str">
            <v>CENTRAL A &amp; M C U DIST #21</v>
          </cell>
          <cell r="C256"/>
          <cell r="D256">
            <v>106990054</v>
          </cell>
          <cell r="E256">
            <v>0</v>
          </cell>
          <cell r="F256"/>
          <cell r="G256">
            <v>106913152</v>
          </cell>
          <cell r="H256">
            <v>111538495</v>
          </cell>
          <cell r="I256">
            <v>115705680</v>
          </cell>
          <cell r="J256"/>
          <cell r="K256">
            <v>111385776</v>
          </cell>
          <cell r="L256"/>
          <cell r="M256">
            <v>3.7360957757229911E-2</v>
          </cell>
          <cell r="N256">
            <v>0</v>
          </cell>
          <cell r="O256">
            <v>111385776</v>
          </cell>
          <cell r="P256">
            <v>0</v>
          </cell>
          <cell r="Q256" t="str">
            <v/>
          </cell>
          <cell r="R256">
            <v>111385776</v>
          </cell>
          <cell r="S256" t="str">
            <v>Average</v>
          </cell>
        </row>
        <row r="257">
          <cell r="A257" t="str">
            <v>1201301002600</v>
          </cell>
          <cell r="B257" t="str">
            <v>CLAY CITY COMM UNIT DIST 10</v>
          </cell>
          <cell r="C257"/>
          <cell r="D257">
            <v>32517942</v>
          </cell>
          <cell r="E257">
            <v>0</v>
          </cell>
          <cell r="F257"/>
          <cell r="G257">
            <v>32683788</v>
          </cell>
          <cell r="H257">
            <v>34984749</v>
          </cell>
          <cell r="I257">
            <v>38190347</v>
          </cell>
          <cell r="J257"/>
          <cell r="K257">
            <v>35286295</v>
          </cell>
          <cell r="L257"/>
          <cell r="M257">
            <v>9.1628440724271024E-2</v>
          </cell>
          <cell r="N257">
            <v>0</v>
          </cell>
          <cell r="O257">
            <v>35286295</v>
          </cell>
          <cell r="P257">
            <v>0</v>
          </cell>
          <cell r="Q257" t="str">
            <v/>
          </cell>
          <cell r="R257">
            <v>35286295</v>
          </cell>
          <cell r="S257" t="str">
            <v>Average</v>
          </cell>
        </row>
        <row r="258">
          <cell r="A258" t="str">
            <v>1201302502600</v>
          </cell>
          <cell r="B258" t="str">
            <v>NORTH CLAY C U SCHOOL DISTRICT 25</v>
          </cell>
          <cell r="C258"/>
          <cell r="D258">
            <v>55351816</v>
          </cell>
          <cell r="E258">
            <v>0</v>
          </cell>
          <cell r="F258"/>
          <cell r="G258">
            <v>55323115</v>
          </cell>
          <cell r="H258">
            <v>59199239</v>
          </cell>
          <cell r="I258">
            <v>64690753</v>
          </cell>
          <cell r="J258"/>
          <cell r="K258">
            <v>59737702</v>
          </cell>
          <cell r="L258"/>
          <cell r="M258">
            <v>9.276325325736029E-2</v>
          </cell>
          <cell r="N258">
            <v>0</v>
          </cell>
          <cell r="O258">
            <v>59737702</v>
          </cell>
          <cell r="P258">
            <v>0</v>
          </cell>
          <cell r="Q258" t="str">
            <v/>
          </cell>
          <cell r="R258">
            <v>59737702</v>
          </cell>
          <cell r="S258" t="str">
            <v>Average</v>
          </cell>
        </row>
        <row r="259">
          <cell r="A259" t="str">
            <v>1201303502600</v>
          </cell>
          <cell r="B259" t="str">
            <v>FLORA COMM UNIT SCH DIST 35</v>
          </cell>
          <cell r="C259"/>
          <cell r="D259">
            <v>104055601</v>
          </cell>
          <cell r="E259">
            <v>0</v>
          </cell>
          <cell r="F259"/>
          <cell r="G259">
            <v>104548958</v>
          </cell>
          <cell r="H259">
            <v>108750764</v>
          </cell>
          <cell r="I259">
            <v>115418177</v>
          </cell>
          <cell r="J259"/>
          <cell r="K259">
            <v>109572633</v>
          </cell>
          <cell r="L259"/>
          <cell r="M259">
            <v>6.1309114113441997E-2</v>
          </cell>
          <cell r="N259">
            <v>0</v>
          </cell>
          <cell r="O259">
            <v>109572633</v>
          </cell>
          <cell r="P259">
            <v>0</v>
          </cell>
          <cell r="Q259" t="str">
            <v/>
          </cell>
          <cell r="R259">
            <v>109572633</v>
          </cell>
          <cell r="S259" t="str">
            <v>Average</v>
          </cell>
        </row>
        <row r="260">
          <cell r="A260" t="str">
            <v>1201700102600</v>
          </cell>
          <cell r="B260" t="str">
            <v>HUTSONVILLE C U SCHOOL DIST 1</v>
          </cell>
          <cell r="C260"/>
          <cell r="D260">
            <v>27186010</v>
          </cell>
          <cell r="E260">
            <v>0</v>
          </cell>
          <cell r="F260"/>
          <cell r="G260">
            <v>26959467</v>
          </cell>
          <cell r="H260">
            <v>29284458</v>
          </cell>
          <cell r="I260">
            <v>31458248</v>
          </cell>
          <cell r="J260"/>
          <cell r="K260">
            <v>29234058</v>
          </cell>
          <cell r="L260"/>
          <cell r="M260">
            <v>7.4230159902566747E-2</v>
          </cell>
          <cell r="N260">
            <v>0</v>
          </cell>
          <cell r="O260">
            <v>29234058</v>
          </cell>
          <cell r="P260">
            <v>0</v>
          </cell>
          <cell r="Q260" t="str">
            <v/>
          </cell>
          <cell r="R260">
            <v>29234058</v>
          </cell>
          <cell r="S260" t="str">
            <v>Average</v>
          </cell>
        </row>
        <row r="261">
          <cell r="A261" t="str">
            <v>1201700202600</v>
          </cell>
          <cell r="B261" t="str">
            <v>ROBINSON C U SCHOOL DIST 2</v>
          </cell>
          <cell r="C261"/>
          <cell r="D261">
            <v>369337664</v>
          </cell>
          <cell r="E261">
            <v>0</v>
          </cell>
          <cell r="F261"/>
          <cell r="G261">
            <v>378719551</v>
          </cell>
          <cell r="H261">
            <v>382025847</v>
          </cell>
          <cell r="I261">
            <v>384039011</v>
          </cell>
          <cell r="J261"/>
          <cell r="K261">
            <v>381594803</v>
          </cell>
          <cell r="L261"/>
          <cell r="M261">
            <v>5.2697062667594842E-3</v>
          </cell>
          <cell r="N261">
            <v>0</v>
          </cell>
          <cell r="O261">
            <v>381594803</v>
          </cell>
          <cell r="P261">
            <v>0</v>
          </cell>
          <cell r="Q261" t="str">
            <v/>
          </cell>
          <cell r="R261">
            <v>381594803</v>
          </cell>
          <cell r="S261" t="str">
            <v>Average</v>
          </cell>
        </row>
        <row r="262">
          <cell r="A262" t="str">
            <v>1201700302600</v>
          </cell>
          <cell r="B262" t="str">
            <v>PALESTINE C U SCHOOL DIST 3</v>
          </cell>
          <cell r="C262"/>
          <cell r="D262">
            <v>34563672</v>
          </cell>
          <cell r="E262">
            <v>0</v>
          </cell>
          <cell r="F262"/>
          <cell r="G262">
            <v>34370168</v>
          </cell>
          <cell r="H262">
            <v>36514592</v>
          </cell>
          <cell r="I262">
            <v>38164244</v>
          </cell>
          <cell r="J262"/>
          <cell r="K262">
            <v>36349668</v>
          </cell>
          <cell r="L262"/>
          <cell r="M262">
            <v>4.5177883953899857E-2</v>
          </cell>
          <cell r="N262">
            <v>0</v>
          </cell>
          <cell r="O262">
            <v>36349668</v>
          </cell>
          <cell r="P262">
            <v>0</v>
          </cell>
          <cell r="Q262" t="str">
            <v/>
          </cell>
          <cell r="R262">
            <v>36349668</v>
          </cell>
          <cell r="S262" t="str">
            <v>Average</v>
          </cell>
        </row>
        <row r="263">
          <cell r="A263" t="str">
            <v>1201700402600</v>
          </cell>
          <cell r="B263" t="str">
            <v>OBLONG C U SCHOOL DIST 4</v>
          </cell>
          <cell r="C263"/>
          <cell r="D263">
            <v>56918190</v>
          </cell>
          <cell r="E263">
            <v>0</v>
          </cell>
          <cell r="F263"/>
          <cell r="G263">
            <v>57598530</v>
          </cell>
          <cell r="H263">
            <v>60857933</v>
          </cell>
          <cell r="I263">
            <v>63927664</v>
          </cell>
          <cell r="J263"/>
          <cell r="K263">
            <v>60794709</v>
          </cell>
          <cell r="L263"/>
          <cell r="M263">
            <v>5.0440934298573693E-2</v>
          </cell>
          <cell r="N263">
            <v>0</v>
          </cell>
          <cell r="O263">
            <v>60794709</v>
          </cell>
          <cell r="P263">
            <v>0</v>
          </cell>
          <cell r="Q263" t="str">
            <v/>
          </cell>
          <cell r="R263">
            <v>60794709</v>
          </cell>
          <cell r="S263" t="str">
            <v>Average</v>
          </cell>
        </row>
        <row r="264">
          <cell r="A264" t="str">
            <v>1204000102600</v>
          </cell>
          <cell r="B264" t="str">
            <v>JASPER COUNTY COMM UNIT DIST 1</v>
          </cell>
          <cell r="C264"/>
          <cell r="D264">
            <v>189536105</v>
          </cell>
          <cell r="E264">
            <v>0</v>
          </cell>
          <cell r="F264"/>
          <cell r="G264">
            <v>192680468</v>
          </cell>
          <cell r="H264">
            <v>193886678</v>
          </cell>
          <cell r="I264">
            <v>204921533</v>
          </cell>
          <cell r="J264"/>
          <cell r="K264">
            <v>197162893</v>
          </cell>
          <cell r="L264"/>
          <cell r="M264">
            <v>5.6913941245617709E-2</v>
          </cell>
          <cell r="N264">
            <v>0</v>
          </cell>
          <cell r="O264">
            <v>197162893</v>
          </cell>
          <cell r="P264">
            <v>0</v>
          </cell>
          <cell r="Q264" t="str">
            <v/>
          </cell>
          <cell r="R264">
            <v>197162893</v>
          </cell>
          <cell r="S264" t="str">
            <v>Average</v>
          </cell>
        </row>
        <row r="265">
          <cell r="A265" t="str">
            <v>1205101002600</v>
          </cell>
          <cell r="B265" t="str">
            <v>RED HILL C U SCHOOL DIST 10</v>
          </cell>
          <cell r="C265"/>
          <cell r="D265">
            <v>68999077</v>
          </cell>
          <cell r="E265">
            <v>0</v>
          </cell>
          <cell r="F265"/>
          <cell r="G265">
            <v>68721442</v>
          </cell>
          <cell r="H265">
            <v>75285569</v>
          </cell>
          <cell r="I265">
            <v>80395224</v>
          </cell>
          <cell r="J265"/>
          <cell r="K265">
            <v>74800745</v>
          </cell>
          <cell r="L265"/>
          <cell r="M265">
            <v>6.7870311241188863E-2</v>
          </cell>
          <cell r="N265">
            <v>0</v>
          </cell>
          <cell r="O265">
            <v>74800745</v>
          </cell>
          <cell r="P265">
            <v>0</v>
          </cell>
          <cell r="Q265" t="str">
            <v/>
          </cell>
          <cell r="R265">
            <v>74800745</v>
          </cell>
          <cell r="S265" t="str">
            <v>Average</v>
          </cell>
        </row>
        <row r="266">
          <cell r="A266" t="str">
            <v>1205102002600</v>
          </cell>
          <cell r="B266" t="str">
            <v>LAWRENCE CO C U DISTRICT 20</v>
          </cell>
          <cell r="C266"/>
          <cell r="D266">
            <v>84809744</v>
          </cell>
          <cell r="E266">
            <v>0</v>
          </cell>
          <cell r="F266"/>
          <cell r="G266">
            <v>83204701</v>
          </cell>
          <cell r="H266">
            <v>91532486</v>
          </cell>
          <cell r="I266">
            <v>98077868</v>
          </cell>
          <cell r="J266"/>
          <cell r="K266">
            <v>90938352</v>
          </cell>
          <cell r="L266"/>
          <cell r="M266">
            <v>7.1508841134283185E-2</v>
          </cell>
          <cell r="N266">
            <v>0</v>
          </cell>
          <cell r="O266">
            <v>90938352</v>
          </cell>
          <cell r="P266">
            <v>0</v>
          </cell>
          <cell r="Q266" t="str">
            <v/>
          </cell>
          <cell r="R266">
            <v>90938352</v>
          </cell>
          <cell r="S266" t="str">
            <v>Average</v>
          </cell>
        </row>
        <row r="267">
          <cell r="A267" t="str">
            <v>1208000102600</v>
          </cell>
          <cell r="B267" t="str">
            <v>EAST RICHLAND C U SCH DIST 1</v>
          </cell>
          <cell r="C267"/>
          <cell r="D267">
            <v>244399147</v>
          </cell>
          <cell r="E267">
            <v>0</v>
          </cell>
          <cell r="F267"/>
          <cell r="G267">
            <v>244268809</v>
          </cell>
          <cell r="H267">
            <v>250365383</v>
          </cell>
          <cell r="I267">
            <v>262319308</v>
          </cell>
          <cell r="J267"/>
          <cell r="K267">
            <v>252317833</v>
          </cell>
          <cell r="L267"/>
          <cell r="M267">
            <v>4.7745917813246573E-2</v>
          </cell>
          <cell r="N267">
            <v>0</v>
          </cell>
          <cell r="O267">
            <v>252317833</v>
          </cell>
          <cell r="P267">
            <v>0</v>
          </cell>
          <cell r="Q267" t="str">
            <v/>
          </cell>
          <cell r="R267">
            <v>252317833</v>
          </cell>
          <cell r="S267" t="str">
            <v>Average</v>
          </cell>
        </row>
        <row r="268">
          <cell r="A268" t="str">
            <v>1301400102600</v>
          </cell>
          <cell r="B268" t="str">
            <v>CARLYLE C U SCHOOL DISTRICT 1</v>
          </cell>
          <cell r="C268"/>
          <cell r="D268">
            <v>154435123</v>
          </cell>
          <cell r="E268">
            <v>0</v>
          </cell>
          <cell r="F268"/>
          <cell r="G268">
            <v>156295736</v>
          </cell>
          <cell r="H268">
            <v>160020711</v>
          </cell>
          <cell r="I268">
            <v>172257650</v>
          </cell>
          <cell r="J268"/>
          <cell r="K268">
            <v>162858032</v>
          </cell>
          <cell r="L268"/>
          <cell r="M268">
            <v>7.6470970060869184E-2</v>
          </cell>
          <cell r="N268">
            <v>0</v>
          </cell>
          <cell r="O268">
            <v>162858032</v>
          </cell>
          <cell r="P268">
            <v>0</v>
          </cell>
          <cell r="Q268" t="str">
            <v/>
          </cell>
          <cell r="R268">
            <v>162858032</v>
          </cell>
          <cell r="S268" t="str">
            <v>Average</v>
          </cell>
        </row>
        <row r="269">
          <cell r="A269" t="str">
            <v>1301400302600</v>
          </cell>
          <cell r="B269" t="str">
            <v>WESCLIN C U SCHOOL DISTRICT 3</v>
          </cell>
          <cell r="C269"/>
          <cell r="D269">
            <v>148791348</v>
          </cell>
          <cell r="E269">
            <v>0</v>
          </cell>
          <cell r="F269"/>
          <cell r="G269">
            <v>148364378</v>
          </cell>
          <cell r="H269">
            <v>153317446</v>
          </cell>
          <cell r="I269">
            <v>163363260</v>
          </cell>
          <cell r="J269"/>
          <cell r="K269">
            <v>155015028</v>
          </cell>
          <cell r="L269"/>
          <cell r="M269">
            <v>6.5522967294928722E-2</v>
          </cell>
          <cell r="N269">
            <v>0</v>
          </cell>
          <cell r="O269">
            <v>155015028</v>
          </cell>
          <cell r="P269">
            <v>0</v>
          </cell>
          <cell r="Q269" t="str">
            <v/>
          </cell>
          <cell r="R269">
            <v>155015028</v>
          </cell>
          <cell r="S269" t="str">
            <v>Average</v>
          </cell>
        </row>
        <row r="270">
          <cell r="A270" t="str">
            <v>1301401200400</v>
          </cell>
          <cell r="B270" t="str">
            <v>BREESE SCHOOL DISTRICT 12</v>
          </cell>
          <cell r="C270"/>
          <cell r="D270">
            <v>131069793</v>
          </cell>
          <cell r="E270">
            <v>0</v>
          </cell>
          <cell r="F270"/>
          <cell r="G270">
            <v>131400721</v>
          </cell>
          <cell r="H270">
            <v>136186761</v>
          </cell>
          <cell r="I270">
            <v>144361411</v>
          </cell>
          <cell r="J270"/>
          <cell r="K270">
            <v>137316298</v>
          </cell>
          <cell r="L270"/>
          <cell r="M270">
            <v>6.0025291298322306E-2</v>
          </cell>
          <cell r="N270">
            <v>0</v>
          </cell>
          <cell r="O270">
            <v>137316298</v>
          </cell>
          <cell r="P270">
            <v>0</v>
          </cell>
          <cell r="Q270" t="str">
            <v/>
          </cell>
          <cell r="R270">
            <v>137316298</v>
          </cell>
          <cell r="S270" t="str">
            <v>Average</v>
          </cell>
        </row>
        <row r="271">
          <cell r="A271" t="str">
            <v>1301402100200</v>
          </cell>
          <cell r="B271" t="str">
            <v>AVISTON SCHOOL DISTRICT 21</v>
          </cell>
          <cell r="C271"/>
          <cell r="D271">
            <v>60433336</v>
          </cell>
          <cell r="E271">
            <v>0</v>
          </cell>
          <cell r="F271"/>
          <cell r="G271">
            <v>60004503</v>
          </cell>
          <cell r="H271">
            <v>63823091</v>
          </cell>
          <cell r="I271">
            <v>70245208</v>
          </cell>
          <cell r="J271"/>
          <cell r="K271">
            <v>64690934</v>
          </cell>
          <cell r="L271"/>
          <cell r="M271">
            <v>0.10062372253327562</v>
          </cell>
          <cell r="N271">
            <v>0</v>
          </cell>
          <cell r="O271">
            <v>64690934</v>
          </cell>
          <cell r="P271">
            <v>0</v>
          </cell>
          <cell r="Q271" t="str">
            <v/>
          </cell>
          <cell r="R271">
            <v>64690934</v>
          </cell>
          <cell r="S271" t="str">
            <v>Average</v>
          </cell>
        </row>
        <row r="272">
          <cell r="A272" t="str">
            <v>1301404600200</v>
          </cell>
          <cell r="B272" t="str">
            <v>WILLOW GROVE SCHOOL DISTRICT 46</v>
          </cell>
          <cell r="C272"/>
          <cell r="D272">
            <v>13757019</v>
          </cell>
          <cell r="E272">
            <v>0</v>
          </cell>
          <cell r="F272"/>
          <cell r="G272">
            <v>12908221</v>
          </cell>
          <cell r="H272">
            <v>12677804</v>
          </cell>
          <cell r="I272">
            <v>14140349</v>
          </cell>
          <cell r="J272"/>
          <cell r="K272">
            <v>13242125</v>
          </cell>
          <cell r="L272"/>
          <cell r="M272">
            <v>0.1153626448239774</v>
          </cell>
          <cell r="N272">
            <v>0</v>
          </cell>
          <cell r="O272">
            <v>13242125</v>
          </cell>
          <cell r="P272">
            <v>0</v>
          </cell>
          <cell r="Q272" t="str">
            <v/>
          </cell>
          <cell r="R272">
            <v>13242125</v>
          </cell>
          <cell r="S272" t="str">
            <v>Average</v>
          </cell>
        </row>
        <row r="273">
          <cell r="A273" t="str">
            <v>1301405700200</v>
          </cell>
          <cell r="B273" t="str">
            <v>BARTELSO SCHOOL DISTRICT 57</v>
          </cell>
          <cell r="C273"/>
          <cell r="D273">
            <v>26651777</v>
          </cell>
          <cell r="E273">
            <v>0</v>
          </cell>
          <cell r="F273"/>
          <cell r="G273">
            <v>26953872</v>
          </cell>
          <cell r="H273">
            <v>28054762</v>
          </cell>
          <cell r="I273">
            <v>29545767</v>
          </cell>
          <cell r="J273"/>
          <cell r="K273">
            <v>28184800</v>
          </cell>
          <cell r="L273"/>
          <cell r="M273">
            <v>5.3146235922443399E-2</v>
          </cell>
          <cell r="N273">
            <v>0</v>
          </cell>
          <cell r="O273">
            <v>28184800</v>
          </cell>
          <cell r="P273">
            <v>0</v>
          </cell>
          <cell r="Q273" t="str">
            <v/>
          </cell>
          <cell r="R273">
            <v>28184800</v>
          </cell>
          <cell r="S273" t="str">
            <v>Average</v>
          </cell>
        </row>
        <row r="274">
          <cell r="A274" t="str">
            <v>1301406000200</v>
          </cell>
          <cell r="B274" t="str">
            <v>GERMANTOWN SCHOOL DISTRICT 60</v>
          </cell>
          <cell r="C274"/>
          <cell r="D274">
            <v>39851632</v>
          </cell>
          <cell r="E274">
            <v>0</v>
          </cell>
          <cell r="F274"/>
          <cell r="G274">
            <v>39876226</v>
          </cell>
          <cell r="H274">
            <v>41337512</v>
          </cell>
          <cell r="I274">
            <v>45050814</v>
          </cell>
          <cell r="J274"/>
          <cell r="K274">
            <v>42088184</v>
          </cell>
          <cell r="L274"/>
          <cell r="M274">
            <v>8.9828870203896155E-2</v>
          </cell>
          <cell r="N274">
            <v>0</v>
          </cell>
          <cell r="O274">
            <v>42088184</v>
          </cell>
          <cell r="P274">
            <v>0</v>
          </cell>
          <cell r="Q274" t="str">
            <v/>
          </cell>
          <cell r="R274">
            <v>42088184</v>
          </cell>
          <cell r="S274" t="str">
            <v>Average</v>
          </cell>
        </row>
        <row r="275">
          <cell r="A275" t="str">
            <v>1301406200200</v>
          </cell>
          <cell r="B275" t="str">
            <v>DAMIANSVILLE SCHOOL DISTRICT 62</v>
          </cell>
          <cell r="C275"/>
          <cell r="D275">
            <v>18503654</v>
          </cell>
          <cell r="E275">
            <v>0</v>
          </cell>
          <cell r="F275"/>
          <cell r="G275">
            <v>18429058</v>
          </cell>
          <cell r="H275">
            <v>18959005</v>
          </cell>
          <cell r="I275">
            <v>20855649</v>
          </cell>
          <cell r="J275"/>
          <cell r="K275">
            <v>19414571</v>
          </cell>
          <cell r="L275"/>
          <cell r="M275">
            <v>0.10003921619304389</v>
          </cell>
          <cell r="N275">
            <v>0</v>
          </cell>
          <cell r="O275">
            <v>19414571</v>
          </cell>
          <cell r="P275">
            <v>0</v>
          </cell>
          <cell r="Q275" t="str">
            <v/>
          </cell>
          <cell r="R275">
            <v>19414571</v>
          </cell>
          <cell r="S275" t="str">
            <v>Average</v>
          </cell>
        </row>
        <row r="276">
          <cell r="A276" t="str">
            <v>1301406300200</v>
          </cell>
          <cell r="B276" t="str">
            <v>ALBERS SCHOOL DISTRICT 63</v>
          </cell>
          <cell r="C276"/>
          <cell r="D276">
            <v>25687151</v>
          </cell>
          <cell r="E276">
            <v>0</v>
          </cell>
          <cell r="F276"/>
          <cell r="G276">
            <v>25527498</v>
          </cell>
          <cell r="H276">
            <v>26152726</v>
          </cell>
          <cell r="I276">
            <v>28527711</v>
          </cell>
          <cell r="J276"/>
          <cell r="K276">
            <v>26735978</v>
          </cell>
          <cell r="L276"/>
          <cell r="M276">
            <v>9.0812139430512903E-2</v>
          </cell>
          <cell r="N276">
            <v>0</v>
          </cell>
          <cell r="O276">
            <v>26735978</v>
          </cell>
          <cell r="P276">
            <v>0</v>
          </cell>
          <cell r="Q276" t="str">
            <v/>
          </cell>
          <cell r="R276">
            <v>26735978</v>
          </cell>
          <cell r="S276" t="str">
            <v>Average</v>
          </cell>
        </row>
        <row r="277">
          <cell r="A277" t="str">
            <v>1301407101600</v>
          </cell>
          <cell r="B277" t="str">
            <v>CENTRAL COMMUNITY H S DIST 71</v>
          </cell>
          <cell r="C277"/>
          <cell r="D277">
            <v>334907545</v>
          </cell>
          <cell r="E277">
            <v>0</v>
          </cell>
          <cell r="F277"/>
          <cell r="G277">
            <v>334799615</v>
          </cell>
          <cell r="H277">
            <v>348989088</v>
          </cell>
          <cell r="I277">
            <v>376501725</v>
          </cell>
          <cell r="J277"/>
          <cell r="K277">
            <v>353430143</v>
          </cell>
          <cell r="L277"/>
          <cell r="M277">
            <v>7.8835235673615098E-2</v>
          </cell>
          <cell r="N277">
            <v>0</v>
          </cell>
          <cell r="O277">
            <v>353430143</v>
          </cell>
          <cell r="P277">
            <v>0</v>
          </cell>
          <cell r="Q277" t="str">
            <v/>
          </cell>
          <cell r="R277">
            <v>353430143</v>
          </cell>
          <cell r="S277" t="str">
            <v>Average</v>
          </cell>
        </row>
        <row r="278">
          <cell r="A278" t="str">
            <v>1301414150200</v>
          </cell>
          <cell r="B278" t="str">
            <v>ST ROSE SCHOOL DISTRICT 14-15</v>
          </cell>
          <cell r="C278"/>
          <cell r="D278">
            <v>32710202</v>
          </cell>
          <cell r="E278">
            <v>0</v>
          </cell>
          <cell r="F278"/>
          <cell r="G278">
            <v>32607737</v>
          </cell>
          <cell r="H278">
            <v>34475231</v>
          </cell>
          <cell r="I278">
            <v>37915165</v>
          </cell>
          <cell r="J278"/>
          <cell r="K278">
            <v>34999378</v>
          </cell>
          <cell r="L278"/>
          <cell r="M278">
            <v>9.9779868044974088E-2</v>
          </cell>
          <cell r="N278">
            <v>0</v>
          </cell>
          <cell r="O278">
            <v>34999378</v>
          </cell>
          <cell r="P278">
            <v>0</v>
          </cell>
          <cell r="Q278" t="str">
            <v/>
          </cell>
          <cell r="R278">
            <v>34999378</v>
          </cell>
          <cell r="S278" t="str">
            <v>Average</v>
          </cell>
        </row>
        <row r="279">
          <cell r="A279" t="str">
            <v>1301418600200</v>
          </cell>
          <cell r="B279" t="str">
            <v>NORTH WAMAC SCHOOL DISTRICT 186</v>
          </cell>
          <cell r="C279"/>
          <cell r="D279">
            <v>8739953</v>
          </cell>
          <cell r="E279">
            <v>0</v>
          </cell>
          <cell r="F279"/>
          <cell r="G279">
            <v>8629629</v>
          </cell>
          <cell r="H279">
            <v>7876807</v>
          </cell>
          <cell r="I279">
            <v>8992360</v>
          </cell>
          <cell r="J279"/>
          <cell r="K279">
            <v>8499599</v>
          </cell>
          <cell r="L279"/>
          <cell r="M279">
            <v>0.14162502648598602</v>
          </cell>
          <cell r="N279">
            <v>0</v>
          </cell>
          <cell r="O279">
            <v>8499599</v>
          </cell>
          <cell r="P279">
            <v>0</v>
          </cell>
          <cell r="Q279" t="str">
            <v/>
          </cell>
          <cell r="R279">
            <v>8499599</v>
          </cell>
          <cell r="S279" t="str">
            <v>Average</v>
          </cell>
        </row>
        <row r="280">
          <cell r="A280" t="str">
            <v>1304100102600</v>
          </cell>
          <cell r="B280" t="str">
            <v>WALTONVILLE C U SCHOOL DIST 1</v>
          </cell>
          <cell r="C280"/>
          <cell r="D280">
            <v>29623301</v>
          </cell>
          <cell r="E280">
            <v>0</v>
          </cell>
          <cell r="F280"/>
          <cell r="G280">
            <v>33492464</v>
          </cell>
          <cell r="H280">
            <v>35895009</v>
          </cell>
          <cell r="I280">
            <v>37925894</v>
          </cell>
          <cell r="J280"/>
          <cell r="K280">
            <v>35771122</v>
          </cell>
          <cell r="L280"/>
          <cell r="M280">
            <v>5.6578478640303451E-2</v>
          </cell>
          <cell r="N280">
            <v>0</v>
          </cell>
          <cell r="O280">
            <v>35771122</v>
          </cell>
          <cell r="P280">
            <v>30275013</v>
          </cell>
          <cell r="Q280" t="str">
            <v>PTELL</v>
          </cell>
          <cell r="R280">
            <v>30275013</v>
          </cell>
          <cell r="S280" t="str">
            <v>PTELL</v>
          </cell>
        </row>
        <row r="281">
          <cell r="A281" t="str">
            <v>1304100200400</v>
          </cell>
          <cell r="B281" t="str">
            <v>ROME COMM CONS SCHOOL DIST 2</v>
          </cell>
          <cell r="C281"/>
          <cell r="D281">
            <v>34263935</v>
          </cell>
          <cell r="E281">
            <v>0</v>
          </cell>
          <cell r="F281"/>
          <cell r="G281">
            <v>34871418</v>
          </cell>
          <cell r="H281">
            <v>35814470</v>
          </cell>
          <cell r="I281">
            <v>38122789</v>
          </cell>
          <cell r="J281"/>
          <cell r="K281">
            <v>36269559</v>
          </cell>
          <cell r="L281"/>
          <cell r="M281">
            <v>6.4452133453322083E-2</v>
          </cell>
          <cell r="N281">
            <v>0</v>
          </cell>
          <cell r="O281">
            <v>36269559</v>
          </cell>
          <cell r="P281">
            <v>35380939</v>
          </cell>
          <cell r="Q281" t="str">
            <v>PTELL</v>
          </cell>
          <cell r="R281">
            <v>35380939</v>
          </cell>
          <cell r="S281" t="str">
            <v>PTELL</v>
          </cell>
        </row>
        <row r="282">
          <cell r="A282" t="str">
            <v>1304100300400</v>
          </cell>
          <cell r="B282" t="str">
            <v>FIELD COMM CONS SCHOOL DIST 3</v>
          </cell>
          <cell r="C282"/>
          <cell r="D282">
            <v>29767949</v>
          </cell>
          <cell r="E282">
            <v>0</v>
          </cell>
          <cell r="F282"/>
          <cell r="G282">
            <v>31574476</v>
          </cell>
          <cell r="H282">
            <v>32329987</v>
          </cell>
          <cell r="I282">
            <v>34726494</v>
          </cell>
          <cell r="J282"/>
          <cell r="K282">
            <v>32876986</v>
          </cell>
          <cell r="L282"/>
          <cell r="M282">
            <v>7.4126444900828453E-2</v>
          </cell>
          <cell r="N282">
            <v>0</v>
          </cell>
          <cell r="O282">
            <v>32876986</v>
          </cell>
          <cell r="P282">
            <v>31006295</v>
          </cell>
          <cell r="Q282" t="str">
            <v>PTELL</v>
          </cell>
          <cell r="R282">
            <v>31006295</v>
          </cell>
          <cell r="S282" t="str">
            <v>PTELL</v>
          </cell>
        </row>
        <row r="283">
          <cell r="A283" t="str">
            <v>1304100500400</v>
          </cell>
          <cell r="B283" t="str">
            <v>OPDYKE-BELLE-RIVE CC SCH DIST 5</v>
          </cell>
          <cell r="C283"/>
          <cell r="D283">
            <v>18751242</v>
          </cell>
          <cell r="E283">
            <v>0</v>
          </cell>
          <cell r="F283"/>
          <cell r="G283">
            <v>23415490</v>
          </cell>
          <cell r="H283">
            <v>25257334</v>
          </cell>
          <cell r="I283">
            <v>27002542</v>
          </cell>
          <cell r="J283"/>
          <cell r="K283">
            <v>25225122</v>
          </cell>
          <cell r="L283"/>
          <cell r="M283">
            <v>6.9097078892016078E-2</v>
          </cell>
          <cell r="N283">
            <v>0</v>
          </cell>
          <cell r="O283">
            <v>25225122</v>
          </cell>
          <cell r="P283">
            <v>19182520</v>
          </cell>
          <cell r="Q283" t="str">
            <v>PTELL</v>
          </cell>
          <cell r="R283">
            <v>19182520</v>
          </cell>
          <cell r="S283" t="str">
            <v>PTELL</v>
          </cell>
        </row>
        <row r="284">
          <cell r="A284" t="str">
            <v>1304100600400</v>
          </cell>
          <cell r="B284" t="str">
            <v>GRAND PRAIRIE C C SCH DIST 6</v>
          </cell>
          <cell r="C284"/>
          <cell r="D284">
            <v>11748573</v>
          </cell>
          <cell r="E284">
            <v>0</v>
          </cell>
          <cell r="F284"/>
          <cell r="G284">
            <v>12814656</v>
          </cell>
          <cell r="H284">
            <v>13696713</v>
          </cell>
          <cell r="I284">
            <v>14747581</v>
          </cell>
          <cell r="J284"/>
          <cell r="K284">
            <v>13752983</v>
          </cell>
          <cell r="L284"/>
          <cell r="M284">
            <v>7.6724101614745091E-2</v>
          </cell>
          <cell r="N284">
            <v>0</v>
          </cell>
          <cell r="O284">
            <v>13752983</v>
          </cell>
          <cell r="P284">
            <v>12106904</v>
          </cell>
          <cell r="Q284" t="str">
            <v>PTELL</v>
          </cell>
          <cell r="R284">
            <v>12106904</v>
          </cell>
          <cell r="S284" t="str">
            <v>PTELL</v>
          </cell>
        </row>
        <row r="285">
          <cell r="A285" t="str">
            <v>1304101200400</v>
          </cell>
          <cell r="B285" t="str">
            <v>MCCLELLAN C C SCHOOL DIST 12</v>
          </cell>
          <cell r="C285"/>
          <cell r="D285">
            <v>14760875</v>
          </cell>
          <cell r="E285">
            <v>0</v>
          </cell>
          <cell r="F285"/>
          <cell r="G285">
            <v>19199868</v>
          </cell>
          <cell r="H285">
            <v>19575134</v>
          </cell>
          <cell r="I285">
            <v>20553886</v>
          </cell>
          <cell r="J285"/>
          <cell r="K285">
            <v>19776296</v>
          </cell>
          <cell r="L285"/>
          <cell r="M285">
            <v>4.9999759899472467E-2</v>
          </cell>
          <cell r="N285">
            <v>0</v>
          </cell>
          <cell r="O285">
            <v>19776296</v>
          </cell>
          <cell r="P285">
            <v>15061996</v>
          </cell>
          <cell r="Q285" t="str">
            <v>PTELL</v>
          </cell>
          <cell r="R285">
            <v>15061996</v>
          </cell>
          <cell r="S285" t="str">
            <v>PTELL</v>
          </cell>
        </row>
        <row r="286">
          <cell r="A286" t="str">
            <v>1304107900200</v>
          </cell>
          <cell r="B286" t="str">
            <v>SUMMERSVILLE SCHOOL DIST 79</v>
          </cell>
          <cell r="C286"/>
          <cell r="D286">
            <v>25692410</v>
          </cell>
          <cell r="E286">
            <v>0</v>
          </cell>
          <cell r="F286"/>
          <cell r="G286">
            <v>25837071</v>
          </cell>
          <cell r="H286">
            <v>26025280</v>
          </cell>
          <cell r="I286">
            <v>26699568</v>
          </cell>
          <cell r="J286"/>
          <cell r="K286">
            <v>26187306</v>
          </cell>
          <cell r="L286"/>
          <cell r="M286">
            <v>2.5908962362748835E-2</v>
          </cell>
          <cell r="N286">
            <v>0</v>
          </cell>
          <cell r="O286">
            <v>26187306</v>
          </cell>
          <cell r="P286">
            <v>26136888</v>
          </cell>
          <cell r="Q286" t="str">
            <v>PTELL</v>
          </cell>
          <cell r="R286">
            <v>26136888</v>
          </cell>
          <cell r="S286" t="str">
            <v>PTELL</v>
          </cell>
        </row>
        <row r="287">
          <cell r="A287" t="str">
            <v>1304108000200</v>
          </cell>
          <cell r="B287" t="str">
            <v>MOUNT VERNON SCHOOL DIST 80</v>
          </cell>
          <cell r="C287"/>
          <cell r="D287">
            <v>190836469</v>
          </cell>
          <cell r="E287">
            <v>0</v>
          </cell>
          <cell r="F287"/>
          <cell r="G287">
            <v>192885888</v>
          </cell>
          <cell r="H287">
            <v>193420277</v>
          </cell>
          <cell r="I287">
            <v>203954561</v>
          </cell>
          <cell r="J287"/>
          <cell r="K287">
            <v>196753575</v>
          </cell>
          <cell r="L287"/>
          <cell r="M287">
            <v>5.4463183299029189E-2</v>
          </cell>
          <cell r="N287">
            <v>0</v>
          </cell>
          <cell r="O287">
            <v>196753575</v>
          </cell>
          <cell r="P287">
            <v>198622596</v>
          </cell>
          <cell r="Q287" t="str">
            <v>PTELL</v>
          </cell>
          <cell r="R287">
            <v>196753575</v>
          </cell>
          <cell r="S287" t="str">
            <v>Average</v>
          </cell>
        </row>
        <row r="288">
          <cell r="A288" t="str">
            <v>1304108200200</v>
          </cell>
          <cell r="B288" t="str">
            <v>BETHEL SCHOOL DISTRICT 82</v>
          </cell>
          <cell r="C288"/>
          <cell r="D288">
            <v>22107063</v>
          </cell>
          <cell r="E288">
            <v>0</v>
          </cell>
          <cell r="F288"/>
          <cell r="G288">
            <v>22372439</v>
          </cell>
          <cell r="H288">
            <v>22371723</v>
          </cell>
          <cell r="I288">
            <v>22940408</v>
          </cell>
          <cell r="J288"/>
          <cell r="K288">
            <v>22561523</v>
          </cell>
          <cell r="L288"/>
          <cell r="M288">
            <v>2.5419812322904231E-2</v>
          </cell>
          <cell r="N288">
            <v>0</v>
          </cell>
          <cell r="O288">
            <v>22561523</v>
          </cell>
          <cell r="P288">
            <v>22608893</v>
          </cell>
          <cell r="Q288" t="str">
            <v>PTELL</v>
          </cell>
          <cell r="R288">
            <v>22561523</v>
          </cell>
          <cell r="S288" t="str">
            <v>Average</v>
          </cell>
        </row>
        <row r="289">
          <cell r="A289" t="str">
            <v>1304109900400</v>
          </cell>
          <cell r="B289" t="str">
            <v>FARRINGTON C C SCHOOL DIST 99</v>
          </cell>
          <cell r="C289"/>
          <cell r="D289">
            <v>7388991</v>
          </cell>
          <cell r="E289">
            <v>0</v>
          </cell>
          <cell r="F289"/>
          <cell r="G289">
            <v>8635183</v>
          </cell>
          <cell r="H289">
            <v>9372210</v>
          </cell>
          <cell r="I289">
            <v>10072633</v>
          </cell>
          <cell r="J289"/>
          <cell r="K289">
            <v>9360009</v>
          </cell>
          <cell r="L289"/>
          <cell r="M289">
            <v>7.4734027513254614E-2</v>
          </cell>
          <cell r="N289">
            <v>0</v>
          </cell>
          <cell r="O289">
            <v>9360009</v>
          </cell>
          <cell r="P289">
            <v>7425197</v>
          </cell>
          <cell r="Q289" t="str">
            <v>PTELL</v>
          </cell>
          <cell r="R289">
            <v>7425197</v>
          </cell>
          <cell r="S289" t="str">
            <v>PTELL</v>
          </cell>
        </row>
        <row r="290">
          <cell r="A290" t="str">
            <v>1304117800400</v>
          </cell>
          <cell r="B290" t="str">
            <v>SPRING GARDEN CONS SCHL DIST 178</v>
          </cell>
          <cell r="C290"/>
          <cell r="D290">
            <v>27164358</v>
          </cell>
          <cell r="E290">
            <v>0</v>
          </cell>
          <cell r="F290"/>
          <cell r="G290">
            <v>28573764</v>
          </cell>
          <cell r="H290">
            <v>30523441</v>
          </cell>
          <cell r="I290">
            <v>32968552</v>
          </cell>
          <cell r="J290"/>
          <cell r="K290">
            <v>30688586</v>
          </cell>
          <cell r="L290"/>
          <cell r="M290">
            <v>8.0106007707322388E-2</v>
          </cell>
          <cell r="N290">
            <v>0</v>
          </cell>
          <cell r="O290">
            <v>30688586</v>
          </cell>
          <cell r="P290">
            <v>28612218</v>
          </cell>
          <cell r="Q290" t="str">
            <v>PTELL</v>
          </cell>
          <cell r="R290">
            <v>28612218</v>
          </cell>
          <cell r="S290" t="str">
            <v>PTELL</v>
          </cell>
        </row>
        <row r="291">
          <cell r="A291" t="str">
            <v>1304120101700</v>
          </cell>
          <cell r="B291" t="str">
            <v>MT VERNON TWP H S DIST 201</v>
          </cell>
          <cell r="C291"/>
          <cell r="D291">
            <v>395757384</v>
          </cell>
          <cell r="E291">
            <v>0</v>
          </cell>
          <cell r="F291"/>
          <cell r="G291">
            <v>398374818</v>
          </cell>
          <cell r="H291">
            <v>404753062</v>
          </cell>
          <cell r="I291">
            <v>426823129</v>
          </cell>
          <cell r="J291"/>
          <cell r="K291">
            <v>409983670</v>
          </cell>
          <cell r="L291"/>
          <cell r="M291">
            <v>5.4527239129323744E-2</v>
          </cell>
          <cell r="N291">
            <v>0</v>
          </cell>
          <cell r="O291">
            <v>409983670</v>
          </cell>
          <cell r="P291">
            <v>410717013</v>
          </cell>
          <cell r="Q291" t="str">
            <v>PTELL</v>
          </cell>
          <cell r="R291">
            <v>409983670</v>
          </cell>
          <cell r="S291" t="str">
            <v>Average</v>
          </cell>
        </row>
        <row r="292">
          <cell r="A292" t="str">
            <v>1304120902700</v>
          </cell>
          <cell r="B292" t="str">
            <v>WOODLAWN UNIT DIST 209</v>
          </cell>
          <cell r="C292"/>
          <cell r="D292">
            <v>33823114</v>
          </cell>
          <cell r="E292">
            <v>0</v>
          </cell>
          <cell r="F292"/>
          <cell r="G292">
            <v>45766198</v>
          </cell>
          <cell r="H292">
            <v>48362824</v>
          </cell>
          <cell r="I292">
            <v>53114427</v>
          </cell>
          <cell r="J292"/>
          <cell r="K292">
            <v>49081150</v>
          </cell>
          <cell r="L292"/>
          <cell r="M292">
            <v>9.8249080740198294E-2</v>
          </cell>
          <cell r="N292">
            <v>0</v>
          </cell>
          <cell r="O292">
            <v>49081150</v>
          </cell>
          <cell r="P292">
            <v>39383633</v>
          </cell>
          <cell r="Q292" t="str">
            <v>PTELL</v>
          </cell>
          <cell r="R292">
            <v>39383633</v>
          </cell>
          <cell r="S292" t="str">
            <v>PTELL</v>
          </cell>
        </row>
        <row r="293">
          <cell r="A293" t="str">
            <v>1304131802700</v>
          </cell>
          <cell r="B293" t="str">
            <v>BLUFORD UNIT DIST 318</v>
          </cell>
          <cell r="C293"/>
          <cell r="D293">
            <v>22350451</v>
          </cell>
          <cell r="E293">
            <v>0</v>
          </cell>
          <cell r="F293"/>
          <cell r="G293">
            <v>29237772</v>
          </cell>
          <cell r="H293">
            <v>29879572</v>
          </cell>
          <cell r="I293">
            <v>31534093</v>
          </cell>
          <cell r="J293"/>
          <cell r="K293">
            <v>30217146</v>
          </cell>
          <cell r="L293"/>
          <cell r="M293">
            <v>5.5372981915537481E-2</v>
          </cell>
          <cell r="N293">
            <v>0</v>
          </cell>
          <cell r="O293">
            <v>30217146</v>
          </cell>
          <cell r="P293">
            <v>31241460</v>
          </cell>
          <cell r="Q293" t="str">
            <v>PTELL</v>
          </cell>
          <cell r="R293">
            <v>30217146</v>
          </cell>
          <cell r="S293" t="str">
            <v>Average</v>
          </cell>
        </row>
        <row r="294">
          <cell r="A294" t="str">
            <v>1305800100300</v>
          </cell>
          <cell r="B294" t="str">
            <v>RACCOON CONS SCHOOL DIST 1</v>
          </cell>
          <cell r="C294"/>
          <cell r="D294">
            <v>30852791</v>
          </cell>
          <cell r="E294">
            <v>0</v>
          </cell>
          <cell r="F294"/>
          <cell r="G294">
            <v>35431464</v>
          </cell>
          <cell r="H294">
            <v>37183795</v>
          </cell>
          <cell r="I294">
            <v>38477406</v>
          </cell>
          <cell r="J294"/>
          <cell r="K294">
            <v>37030888</v>
          </cell>
          <cell r="L294"/>
          <cell r="M294">
            <v>3.4789644252287859E-2</v>
          </cell>
          <cell r="N294">
            <v>0</v>
          </cell>
          <cell r="O294">
            <v>37030888</v>
          </cell>
          <cell r="P294">
            <v>31840080</v>
          </cell>
          <cell r="Q294" t="str">
            <v>PTELL</v>
          </cell>
          <cell r="R294">
            <v>31840080</v>
          </cell>
          <cell r="S294" t="str">
            <v>PTELL</v>
          </cell>
        </row>
        <row r="295">
          <cell r="A295" t="str">
            <v>1305800200300</v>
          </cell>
          <cell r="B295" t="str">
            <v>KELL CONSOLIDATED SCHOOL DIST 2</v>
          </cell>
          <cell r="C295"/>
          <cell r="D295">
            <v>9005116</v>
          </cell>
          <cell r="E295">
            <v>0</v>
          </cell>
          <cell r="F295"/>
          <cell r="G295">
            <v>10904183</v>
          </cell>
          <cell r="H295">
            <v>12214921</v>
          </cell>
          <cell r="I295">
            <v>13921476</v>
          </cell>
          <cell r="J295"/>
          <cell r="K295">
            <v>12346860</v>
          </cell>
          <cell r="L295"/>
          <cell r="M295">
            <v>0.13971068662662656</v>
          </cell>
          <cell r="N295">
            <v>0</v>
          </cell>
          <cell r="O295">
            <v>12346860</v>
          </cell>
          <cell r="P295">
            <v>9384231</v>
          </cell>
          <cell r="Q295" t="str">
            <v>PTELL</v>
          </cell>
          <cell r="R295">
            <v>9384231</v>
          </cell>
          <cell r="S295" t="str">
            <v>PTELL</v>
          </cell>
        </row>
        <row r="296">
          <cell r="A296" t="str">
            <v>1305800700400</v>
          </cell>
          <cell r="B296" t="str">
            <v>IUKA COMM CONS SCHOOL DIST 7</v>
          </cell>
          <cell r="C296"/>
          <cell r="D296">
            <v>20306284</v>
          </cell>
          <cell r="E296">
            <v>0</v>
          </cell>
          <cell r="F296"/>
          <cell r="G296">
            <v>23811632</v>
          </cell>
          <cell r="H296">
            <v>25548520</v>
          </cell>
          <cell r="I296">
            <v>27836523</v>
          </cell>
          <cell r="J296"/>
          <cell r="K296">
            <v>25732225</v>
          </cell>
          <cell r="L296"/>
          <cell r="M296">
            <v>8.9555207111801385E-2</v>
          </cell>
          <cell r="N296">
            <v>0</v>
          </cell>
          <cell r="O296">
            <v>25732225</v>
          </cell>
          <cell r="P296">
            <v>21106351</v>
          </cell>
          <cell r="Q296" t="str">
            <v>PTELL</v>
          </cell>
          <cell r="R296">
            <v>21106351</v>
          </cell>
          <cell r="S296" t="str">
            <v>PTELL</v>
          </cell>
        </row>
        <row r="297">
          <cell r="A297" t="str">
            <v>1305801000400</v>
          </cell>
          <cell r="B297" t="str">
            <v>SELMAVILLE C C SCH DIST 10</v>
          </cell>
          <cell r="C297"/>
          <cell r="D297">
            <v>35971137</v>
          </cell>
          <cell r="E297">
            <v>0</v>
          </cell>
          <cell r="F297"/>
          <cell r="G297">
            <v>35754957</v>
          </cell>
          <cell r="H297">
            <v>37719495</v>
          </cell>
          <cell r="I297">
            <v>38441921</v>
          </cell>
          <cell r="J297"/>
          <cell r="K297">
            <v>37305458</v>
          </cell>
          <cell r="L297"/>
          <cell r="M297">
            <v>1.9152589397074378E-2</v>
          </cell>
          <cell r="N297">
            <v>0</v>
          </cell>
          <cell r="O297">
            <v>37305458</v>
          </cell>
          <cell r="P297">
            <v>36931566</v>
          </cell>
          <cell r="Q297" t="str">
            <v>PTELL</v>
          </cell>
          <cell r="R297">
            <v>36931566</v>
          </cell>
          <cell r="S297" t="str">
            <v>PTELL</v>
          </cell>
        </row>
        <row r="298">
          <cell r="A298" t="str">
            <v>1305810002600</v>
          </cell>
          <cell r="B298" t="str">
            <v>PATOKA COMM UNIT SCH DIST 100</v>
          </cell>
          <cell r="C298"/>
          <cell r="D298">
            <v>47025278</v>
          </cell>
          <cell r="E298">
            <v>0</v>
          </cell>
          <cell r="F298"/>
          <cell r="G298">
            <v>47300789</v>
          </cell>
          <cell r="H298">
            <v>50729196</v>
          </cell>
          <cell r="I298">
            <v>53651367</v>
          </cell>
          <cell r="J298"/>
          <cell r="K298">
            <v>50560451</v>
          </cell>
          <cell r="L298"/>
          <cell r="M298">
            <v>5.7603337533675872E-2</v>
          </cell>
          <cell r="N298">
            <v>0</v>
          </cell>
          <cell r="O298">
            <v>50560451</v>
          </cell>
          <cell r="P298">
            <v>0</v>
          </cell>
          <cell r="Q298" t="str">
            <v/>
          </cell>
          <cell r="R298">
            <v>50560451</v>
          </cell>
          <cell r="S298" t="str">
            <v>Average</v>
          </cell>
        </row>
        <row r="299">
          <cell r="A299" t="str">
            <v>1305811100200</v>
          </cell>
          <cell r="B299" t="str">
            <v>SALEM SCHOOL DIST 111</v>
          </cell>
          <cell r="C299"/>
          <cell r="D299">
            <v>100815214</v>
          </cell>
          <cell r="E299">
            <v>0</v>
          </cell>
          <cell r="F299"/>
          <cell r="G299">
            <v>102629512</v>
          </cell>
          <cell r="H299">
            <v>108272640</v>
          </cell>
          <cell r="I299">
            <v>111672135</v>
          </cell>
          <cell r="J299"/>
          <cell r="K299">
            <v>107524762</v>
          </cell>
          <cell r="L299"/>
          <cell r="M299">
            <v>3.1397544199531849E-2</v>
          </cell>
          <cell r="N299">
            <v>0</v>
          </cell>
          <cell r="O299">
            <v>107524762</v>
          </cell>
          <cell r="P299">
            <v>103275105</v>
          </cell>
          <cell r="Q299" t="str">
            <v>PTELL</v>
          </cell>
          <cell r="R299">
            <v>103275105</v>
          </cell>
          <cell r="S299" t="str">
            <v>PTELL</v>
          </cell>
        </row>
        <row r="300">
          <cell r="A300" t="str">
            <v>1305813300200</v>
          </cell>
          <cell r="B300" t="str">
            <v>CENTRAL CITY SCHOOL DIST 133</v>
          </cell>
          <cell r="C300"/>
          <cell r="D300">
            <v>18215181</v>
          </cell>
          <cell r="E300">
            <v>0</v>
          </cell>
          <cell r="F300"/>
          <cell r="G300">
            <v>19643000</v>
          </cell>
          <cell r="H300">
            <v>21335853</v>
          </cell>
          <cell r="I300">
            <v>23074430</v>
          </cell>
          <cell r="J300"/>
          <cell r="K300">
            <v>21351094</v>
          </cell>
          <cell r="L300"/>
          <cell r="M300">
            <v>8.1486172594083764E-2</v>
          </cell>
          <cell r="N300">
            <v>0</v>
          </cell>
          <cell r="O300">
            <v>21351094</v>
          </cell>
          <cell r="P300">
            <v>18710633</v>
          </cell>
          <cell r="Q300" t="str">
            <v>PTELL</v>
          </cell>
          <cell r="R300">
            <v>18710633</v>
          </cell>
          <cell r="S300" t="str">
            <v>PTELL</v>
          </cell>
        </row>
        <row r="301">
          <cell r="A301" t="str">
            <v>1305813500200</v>
          </cell>
          <cell r="B301" t="str">
            <v>CENTRALIA SCHOOL DIST 135</v>
          </cell>
          <cell r="C301"/>
          <cell r="D301">
            <v>125299229</v>
          </cell>
          <cell r="E301">
            <v>0</v>
          </cell>
          <cell r="F301"/>
          <cell r="G301">
            <v>123207213</v>
          </cell>
          <cell r="H301">
            <v>129214453</v>
          </cell>
          <cell r="I301">
            <v>135056076</v>
          </cell>
          <cell r="J301"/>
          <cell r="K301">
            <v>129159247</v>
          </cell>
          <cell r="L301"/>
          <cell r="M301">
            <v>4.5208743018863379E-2</v>
          </cell>
          <cell r="N301">
            <v>0</v>
          </cell>
          <cell r="O301">
            <v>129159247</v>
          </cell>
          <cell r="P301">
            <v>0</v>
          </cell>
          <cell r="Q301" t="str">
            <v/>
          </cell>
          <cell r="R301">
            <v>129159247</v>
          </cell>
          <cell r="S301" t="str">
            <v>Average</v>
          </cell>
        </row>
        <row r="302">
          <cell r="A302" t="str">
            <v>1305820001700</v>
          </cell>
          <cell r="B302" t="str">
            <v>CENTRALIA H S DIST 200</v>
          </cell>
          <cell r="C302"/>
          <cell r="D302">
            <v>202950312</v>
          </cell>
          <cell r="E302">
            <v>0</v>
          </cell>
          <cell r="F302"/>
          <cell r="G302">
            <v>198651112</v>
          </cell>
          <cell r="H302">
            <v>206949492</v>
          </cell>
          <cell r="I302">
            <v>219517482</v>
          </cell>
          <cell r="J302"/>
          <cell r="K302">
            <v>208372695</v>
          </cell>
          <cell r="L302"/>
          <cell r="M302">
            <v>6.0729745594156857E-2</v>
          </cell>
          <cell r="N302">
            <v>0</v>
          </cell>
          <cell r="O302">
            <v>208372695</v>
          </cell>
          <cell r="P302">
            <v>0</v>
          </cell>
          <cell r="Q302" t="str">
            <v/>
          </cell>
          <cell r="R302">
            <v>208372695</v>
          </cell>
          <cell r="S302" t="str">
            <v>Average</v>
          </cell>
        </row>
        <row r="303">
          <cell r="A303" t="str">
            <v>1305840102600</v>
          </cell>
          <cell r="B303" t="str">
            <v>SOUTH CENTRAL COMM UNIT DIST 401</v>
          </cell>
          <cell r="C303"/>
          <cell r="D303">
            <v>66541262</v>
          </cell>
          <cell r="E303">
            <v>0</v>
          </cell>
          <cell r="F303"/>
          <cell r="G303">
            <v>67002081</v>
          </cell>
          <cell r="H303">
            <v>71171058</v>
          </cell>
          <cell r="I303">
            <v>76159967</v>
          </cell>
          <cell r="J303"/>
          <cell r="K303">
            <v>71444369</v>
          </cell>
          <cell r="L303"/>
          <cell r="M303">
            <v>7.0097440451145188E-2</v>
          </cell>
          <cell r="N303">
            <v>0</v>
          </cell>
          <cell r="O303">
            <v>71444369</v>
          </cell>
          <cell r="P303">
            <v>0</v>
          </cell>
          <cell r="Q303" t="str">
            <v/>
          </cell>
          <cell r="R303">
            <v>71444369</v>
          </cell>
          <cell r="S303" t="str">
            <v>Average</v>
          </cell>
        </row>
        <row r="304">
          <cell r="A304" t="str">
            <v>1305850102600</v>
          </cell>
          <cell r="B304" t="str">
            <v>SANDOVAL C U SCHOOL DIST 501</v>
          </cell>
          <cell r="C304"/>
          <cell r="D304">
            <v>21243522</v>
          </cell>
          <cell r="E304">
            <v>0</v>
          </cell>
          <cell r="F304"/>
          <cell r="G304">
            <v>21706639</v>
          </cell>
          <cell r="H304">
            <v>21949251</v>
          </cell>
          <cell r="I304">
            <v>24646571</v>
          </cell>
          <cell r="J304"/>
          <cell r="K304">
            <v>22767487</v>
          </cell>
          <cell r="L304"/>
          <cell r="M304">
            <v>0.12288893138084757</v>
          </cell>
          <cell r="N304">
            <v>0</v>
          </cell>
          <cell r="O304">
            <v>22767487</v>
          </cell>
          <cell r="P304">
            <v>0</v>
          </cell>
          <cell r="Q304" t="str">
            <v/>
          </cell>
          <cell r="R304">
            <v>22767487</v>
          </cell>
          <cell r="S304" t="str">
            <v>Average</v>
          </cell>
        </row>
        <row r="305">
          <cell r="A305" t="str">
            <v>1305860001600</v>
          </cell>
          <cell r="B305" t="str">
            <v>SALEM COMM H S DIST 600</v>
          </cell>
          <cell r="C305"/>
          <cell r="D305">
            <v>193511097</v>
          </cell>
          <cell r="E305">
            <v>0</v>
          </cell>
          <cell r="F305"/>
          <cell r="G305">
            <v>194835552</v>
          </cell>
          <cell r="H305">
            <v>206432823</v>
          </cell>
          <cell r="I305">
            <v>215402609</v>
          </cell>
          <cell r="J305"/>
          <cell r="K305">
            <v>205556995</v>
          </cell>
          <cell r="L305"/>
          <cell r="M305">
            <v>4.3451355601526603E-2</v>
          </cell>
          <cell r="N305">
            <v>0</v>
          </cell>
          <cell r="O305">
            <v>205556995</v>
          </cell>
          <cell r="P305">
            <v>199161621</v>
          </cell>
          <cell r="Q305" t="str">
            <v>PTELL</v>
          </cell>
          <cell r="R305">
            <v>199161621</v>
          </cell>
          <cell r="S305" t="str">
            <v>PTELL</v>
          </cell>
        </row>
        <row r="306">
          <cell r="A306" t="str">
            <v>1305872202600</v>
          </cell>
          <cell r="B306" t="str">
            <v>ODIN C U SCHOOL DIST 722</v>
          </cell>
          <cell r="C306"/>
          <cell r="D306">
            <v>13254257</v>
          </cell>
          <cell r="E306">
            <v>0</v>
          </cell>
          <cell r="F306"/>
          <cell r="G306">
            <v>14441110</v>
          </cell>
          <cell r="H306">
            <v>15114573</v>
          </cell>
          <cell r="I306">
            <v>16128859</v>
          </cell>
          <cell r="J306"/>
          <cell r="K306">
            <v>15228181</v>
          </cell>
          <cell r="L306"/>
          <cell r="M306">
            <v>6.7106493845376911E-2</v>
          </cell>
          <cell r="N306">
            <v>0</v>
          </cell>
          <cell r="O306">
            <v>15228181</v>
          </cell>
          <cell r="P306">
            <v>13541874</v>
          </cell>
          <cell r="Q306" t="str">
            <v>PTELL</v>
          </cell>
          <cell r="R306">
            <v>13541874</v>
          </cell>
          <cell r="S306" t="str">
            <v>PTELL</v>
          </cell>
        </row>
        <row r="307">
          <cell r="A307" t="str">
            <v>1309500100400</v>
          </cell>
          <cell r="B307" t="str">
            <v>OAKDALE C C SCHOOL DISTRICT 1</v>
          </cell>
          <cell r="C307"/>
          <cell r="D307">
            <v>13307346</v>
          </cell>
          <cell r="E307">
            <v>0</v>
          </cell>
          <cell r="F307"/>
          <cell r="G307">
            <v>13143158</v>
          </cell>
          <cell r="H307">
            <v>14368287</v>
          </cell>
          <cell r="I307">
            <v>15772049</v>
          </cell>
          <cell r="J307"/>
          <cell r="K307">
            <v>14427831</v>
          </cell>
          <cell r="L307"/>
          <cell r="M307">
            <v>9.7698633107760169E-2</v>
          </cell>
          <cell r="N307">
            <v>0</v>
          </cell>
          <cell r="O307">
            <v>14427831</v>
          </cell>
          <cell r="P307">
            <v>0</v>
          </cell>
          <cell r="Q307" t="str">
            <v/>
          </cell>
          <cell r="R307">
            <v>14427831</v>
          </cell>
          <cell r="S307" t="str">
            <v>Average</v>
          </cell>
        </row>
        <row r="308">
          <cell r="A308" t="str">
            <v>1309501002600</v>
          </cell>
          <cell r="B308" t="str">
            <v>WEST WASHINGTON CO C U DIST 10</v>
          </cell>
          <cell r="C308"/>
          <cell r="D308">
            <v>48798335</v>
          </cell>
          <cell r="E308">
            <v>0</v>
          </cell>
          <cell r="F308"/>
          <cell r="G308">
            <v>63262248</v>
          </cell>
          <cell r="H308">
            <v>69934066</v>
          </cell>
          <cell r="I308">
            <v>77452052</v>
          </cell>
          <cell r="J308"/>
          <cell r="K308">
            <v>70216122</v>
          </cell>
          <cell r="L308"/>
          <cell r="M308">
            <v>0.10750105678111151</v>
          </cell>
          <cell r="N308">
            <v>0</v>
          </cell>
          <cell r="O308">
            <v>70216122</v>
          </cell>
          <cell r="P308">
            <v>50208606</v>
          </cell>
          <cell r="Q308" t="str">
            <v>PTELL</v>
          </cell>
          <cell r="R308">
            <v>50208606</v>
          </cell>
          <cell r="S308" t="str">
            <v>PTELL</v>
          </cell>
        </row>
        <row r="309">
          <cell r="A309" t="str">
            <v>1309501100400</v>
          </cell>
          <cell r="B309" t="str">
            <v>IRVINGTON C C SCH DISTRICT 11</v>
          </cell>
          <cell r="C309"/>
          <cell r="D309">
            <v>12206790</v>
          </cell>
          <cell r="E309">
            <v>0</v>
          </cell>
          <cell r="F309"/>
          <cell r="G309">
            <v>11954830</v>
          </cell>
          <cell r="H309">
            <v>12298842</v>
          </cell>
          <cell r="I309">
            <v>13068607</v>
          </cell>
          <cell r="J309"/>
          <cell r="K309">
            <v>12440760</v>
          </cell>
          <cell r="L309"/>
          <cell r="M309">
            <v>6.258841279528593E-2</v>
          </cell>
          <cell r="N309">
            <v>0</v>
          </cell>
          <cell r="O309">
            <v>12440760</v>
          </cell>
          <cell r="P309">
            <v>12439939</v>
          </cell>
          <cell r="Q309" t="str">
            <v>PTELL</v>
          </cell>
          <cell r="R309">
            <v>12439939</v>
          </cell>
          <cell r="S309" t="str">
            <v>PTELL</v>
          </cell>
        </row>
        <row r="310">
          <cell r="A310" t="str">
            <v>1309501500400</v>
          </cell>
          <cell r="B310" t="str">
            <v>ASHLEY C C SCH DISTRICT 15</v>
          </cell>
          <cell r="C310"/>
          <cell r="D310">
            <v>27956307</v>
          </cell>
          <cell r="E310">
            <v>0</v>
          </cell>
          <cell r="F310"/>
          <cell r="G310">
            <v>27752660</v>
          </cell>
          <cell r="H310">
            <v>29366694</v>
          </cell>
          <cell r="I310">
            <v>31312460</v>
          </cell>
          <cell r="J310"/>
          <cell r="K310">
            <v>29477271</v>
          </cell>
          <cell r="L310"/>
          <cell r="M310">
            <v>6.625757737660222E-2</v>
          </cell>
          <cell r="N310">
            <v>0</v>
          </cell>
          <cell r="O310">
            <v>29477271</v>
          </cell>
          <cell r="P310">
            <v>0</v>
          </cell>
          <cell r="Q310" t="str">
            <v/>
          </cell>
          <cell r="R310">
            <v>29477271</v>
          </cell>
          <cell r="S310" t="str">
            <v>Average</v>
          </cell>
        </row>
        <row r="311">
          <cell r="A311" t="str">
            <v>1309504900400</v>
          </cell>
          <cell r="B311" t="str">
            <v>NASHVILLE C C SCH DISTRICT 49</v>
          </cell>
          <cell r="C311"/>
          <cell r="D311">
            <v>123539756</v>
          </cell>
          <cell r="E311">
            <v>0</v>
          </cell>
          <cell r="F311"/>
          <cell r="G311">
            <v>126219067</v>
          </cell>
          <cell r="H311">
            <v>132544384</v>
          </cell>
          <cell r="I311">
            <v>142253876</v>
          </cell>
          <cell r="J311"/>
          <cell r="K311">
            <v>133672442</v>
          </cell>
          <cell r="L311"/>
          <cell r="M311">
            <v>7.3254646534099854E-2</v>
          </cell>
          <cell r="N311">
            <v>0</v>
          </cell>
          <cell r="O311">
            <v>133672442</v>
          </cell>
          <cell r="P311">
            <v>128543116</v>
          </cell>
          <cell r="Q311" t="str">
            <v>PTELL</v>
          </cell>
          <cell r="R311">
            <v>128543116</v>
          </cell>
          <cell r="S311" t="str">
            <v>PTELL</v>
          </cell>
        </row>
        <row r="312">
          <cell r="A312" t="str">
            <v>1309509901600</v>
          </cell>
          <cell r="B312" t="str">
            <v>NASHVILLE COMM H S DISTRICT 99</v>
          </cell>
          <cell r="C312"/>
          <cell r="D312">
            <v>160578716</v>
          </cell>
          <cell r="E312">
            <v>0</v>
          </cell>
          <cell r="F312"/>
          <cell r="G312">
            <v>159337929</v>
          </cell>
          <cell r="H312">
            <v>167680295</v>
          </cell>
          <cell r="I312">
            <v>180532502</v>
          </cell>
          <cell r="J312"/>
          <cell r="K312">
            <v>169183575</v>
          </cell>
          <cell r="L312"/>
          <cell r="M312">
            <v>7.6647092015194748E-2</v>
          </cell>
          <cell r="N312">
            <v>0</v>
          </cell>
          <cell r="O312">
            <v>169183575</v>
          </cell>
          <cell r="P312">
            <v>0</v>
          </cell>
          <cell r="Q312" t="str">
            <v/>
          </cell>
          <cell r="R312">
            <v>169183575</v>
          </cell>
          <cell r="S312" t="str">
            <v>Average</v>
          </cell>
        </row>
        <row r="313">
          <cell r="A313" t="str">
            <v>1501629902500</v>
          </cell>
          <cell r="B313" t="str">
            <v>CITY OF CHICAGO SCHOOL DIST 299</v>
          </cell>
          <cell r="C313"/>
          <cell r="D313">
            <v>66594346071</v>
          </cell>
          <cell r="E313">
            <v>0</v>
          </cell>
          <cell r="F313"/>
          <cell r="G313">
            <v>87825670349</v>
          </cell>
          <cell r="H313">
            <v>89524130166</v>
          </cell>
          <cell r="I313">
            <v>96918460195</v>
          </cell>
          <cell r="J313"/>
          <cell r="K313">
            <v>91422753570</v>
          </cell>
          <cell r="L313"/>
          <cell r="M313">
            <v>8.2595943856578924E-2</v>
          </cell>
          <cell r="N313">
            <v>0</v>
          </cell>
          <cell r="O313">
            <v>91422753570</v>
          </cell>
          <cell r="P313">
            <v>68578857583</v>
          </cell>
          <cell r="Q313" t="str">
            <v>PTELL</v>
          </cell>
          <cell r="R313">
            <v>68578857583</v>
          </cell>
          <cell r="S313" t="str">
            <v>PTELL</v>
          </cell>
        </row>
        <row r="314">
          <cell r="A314" t="str">
            <v>1601942402600</v>
          </cell>
          <cell r="B314" t="str">
            <v>GENOA KINGSTON C U S DIST 424</v>
          </cell>
          <cell r="C314"/>
          <cell r="D314">
            <v>186731669</v>
          </cell>
          <cell r="E314">
            <v>0</v>
          </cell>
          <cell r="F314"/>
          <cell r="G314">
            <v>200434177</v>
          </cell>
          <cell r="H314">
            <v>213379803</v>
          </cell>
          <cell r="I314">
            <v>221931294</v>
          </cell>
          <cell r="J314"/>
          <cell r="K314">
            <v>211915091</v>
          </cell>
          <cell r="L314"/>
          <cell r="M314">
            <v>4.0076384361457114E-2</v>
          </cell>
          <cell r="N314">
            <v>0</v>
          </cell>
          <cell r="O314">
            <v>211915091</v>
          </cell>
          <cell r="P314">
            <v>191007824</v>
          </cell>
          <cell r="Q314" t="str">
            <v>PTELL</v>
          </cell>
          <cell r="R314">
            <v>191007824</v>
          </cell>
          <cell r="S314" t="str">
            <v>PTELL</v>
          </cell>
        </row>
        <row r="315">
          <cell r="A315" t="str">
            <v>1601942502600</v>
          </cell>
          <cell r="B315" t="str">
            <v>INDIAN CREEK COMM UNIT DIST 425</v>
          </cell>
          <cell r="C315"/>
          <cell r="D315">
            <v>168224752</v>
          </cell>
          <cell r="E315">
            <v>0</v>
          </cell>
          <cell r="F315"/>
          <cell r="G315">
            <v>179947817</v>
          </cell>
          <cell r="H315">
            <v>186734079</v>
          </cell>
          <cell r="I315">
            <v>195179271</v>
          </cell>
          <cell r="J315"/>
          <cell r="K315">
            <v>187287056</v>
          </cell>
          <cell r="L315"/>
          <cell r="M315">
            <v>4.5225767279469108E-2</v>
          </cell>
          <cell r="N315">
            <v>0</v>
          </cell>
          <cell r="O315">
            <v>187287056</v>
          </cell>
          <cell r="P315">
            <v>171034105</v>
          </cell>
          <cell r="Q315" t="str">
            <v>PTELL</v>
          </cell>
          <cell r="R315">
            <v>171034105</v>
          </cell>
          <cell r="S315" t="str">
            <v>PTELL</v>
          </cell>
        </row>
        <row r="316">
          <cell r="A316" t="str">
            <v>1601942602600</v>
          </cell>
          <cell r="B316" t="str">
            <v>HIAWATHA C U SCHOOL DIST 426</v>
          </cell>
          <cell r="C316"/>
          <cell r="D316">
            <v>80753786</v>
          </cell>
          <cell r="E316">
            <v>0</v>
          </cell>
          <cell r="F316"/>
          <cell r="G316">
            <v>81258861</v>
          </cell>
          <cell r="H316">
            <v>85872303</v>
          </cell>
          <cell r="I316">
            <v>90606766</v>
          </cell>
          <cell r="J316"/>
          <cell r="K316">
            <v>85912643</v>
          </cell>
          <cell r="L316"/>
          <cell r="M316">
            <v>5.5133760649228189E-2</v>
          </cell>
          <cell r="N316">
            <v>0</v>
          </cell>
          <cell r="O316">
            <v>85912643</v>
          </cell>
          <cell r="P316">
            <v>0</v>
          </cell>
          <cell r="Q316" t="str">
            <v/>
          </cell>
          <cell r="R316">
            <v>85912643</v>
          </cell>
          <cell r="S316" t="str">
            <v>Average</v>
          </cell>
        </row>
        <row r="317">
          <cell r="A317" t="str">
            <v>1601942702600</v>
          </cell>
          <cell r="B317" t="str">
            <v>SYCAMORE C U SCHOOL DIST 427</v>
          </cell>
          <cell r="C317"/>
          <cell r="D317">
            <v>523345606</v>
          </cell>
          <cell r="E317">
            <v>0</v>
          </cell>
          <cell r="F317"/>
          <cell r="G317">
            <v>590603476</v>
          </cell>
          <cell r="H317">
            <v>615065244</v>
          </cell>
          <cell r="I317">
            <v>643548057</v>
          </cell>
          <cell r="J317"/>
          <cell r="K317">
            <v>616405592</v>
          </cell>
          <cell r="L317"/>
          <cell r="M317">
            <v>4.6308604294994109E-2</v>
          </cell>
          <cell r="N317">
            <v>0</v>
          </cell>
          <cell r="O317">
            <v>616405592</v>
          </cell>
          <cell r="P317">
            <v>539726323</v>
          </cell>
          <cell r="Q317" t="str">
            <v>PTELL</v>
          </cell>
          <cell r="R317">
            <v>539726323</v>
          </cell>
          <cell r="S317" t="str">
            <v>PTELL</v>
          </cell>
        </row>
        <row r="318">
          <cell r="A318" t="str">
            <v>1601942802600</v>
          </cell>
          <cell r="B318" t="str">
            <v>DEKALB COMM UNIT SCH DIST 428</v>
          </cell>
          <cell r="C318"/>
          <cell r="D318">
            <v>715733672</v>
          </cell>
          <cell r="E318">
            <v>0</v>
          </cell>
          <cell r="F318"/>
          <cell r="G318">
            <v>765435480</v>
          </cell>
          <cell r="H318">
            <v>789969721</v>
          </cell>
          <cell r="I318">
            <v>870643402</v>
          </cell>
          <cell r="J318"/>
          <cell r="K318">
            <v>808682868</v>
          </cell>
          <cell r="L318"/>
          <cell r="M318">
            <v>0.10212249767988259</v>
          </cell>
          <cell r="N318">
            <v>0</v>
          </cell>
          <cell r="O318">
            <v>808682868</v>
          </cell>
          <cell r="P318">
            <v>806345554</v>
          </cell>
          <cell r="Q318" t="str">
            <v>PTELL</v>
          </cell>
          <cell r="R318">
            <v>806345554</v>
          </cell>
          <cell r="S318" t="str">
            <v>PTELL</v>
          </cell>
        </row>
        <row r="319">
          <cell r="A319" t="str">
            <v>1601942902600</v>
          </cell>
          <cell r="B319" t="str">
            <v>HINCKLEY BIG ROCK C U S D 429</v>
          </cell>
          <cell r="C319"/>
          <cell r="D319">
            <v>147436846</v>
          </cell>
          <cell r="E319">
            <v>0</v>
          </cell>
          <cell r="F319"/>
          <cell r="G319">
            <v>171179642</v>
          </cell>
          <cell r="H319">
            <v>177683549</v>
          </cell>
          <cell r="I319">
            <v>185826340</v>
          </cell>
          <cell r="J319"/>
          <cell r="K319">
            <v>178229844</v>
          </cell>
          <cell r="L319"/>
          <cell r="M319">
            <v>4.5827489634394911E-2</v>
          </cell>
          <cell r="N319">
            <v>0</v>
          </cell>
          <cell r="O319">
            <v>178229844</v>
          </cell>
          <cell r="P319">
            <v>149781091</v>
          </cell>
          <cell r="Q319" t="str">
            <v>PTELL</v>
          </cell>
          <cell r="R319">
            <v>149781091</v>
          </cell>
          <cell r="S319" t="str">
            <v>PTELL</v>
          </cell>
        </row>
        <row r="320">
          <cell r="A320" t="str">
            <v>1601943002600</v>
          </cell>
          <cell r="B320" t="str">
            <v>SANDWICH C U SCHOOL DIST 430</v>
          </cell>
          <cell r="C320"/>
          <cell r="D320">
            <v>305256417</v>
          </cell>
          <cell r="E320">
            <v>0</v>
          </cell>
          <cell r="F320"/>
          <cell r="G320">
            <v>327339626</v>
          </cell>
          <cell r="H320">
            <v>343965685</v>
          </cell>
          <cell r="I320">
            <v>352821625</v>
          </cell>
          <cell r="J320"/>
          <cell r="K320">
            <v>341375645</v>
          </cell>
          <cell r="L320"/>
          <cell r="M320">
            <v>2.5746579924099115E-2</v>
          </cell>
          <cell r="N320">
            <v>0</v>
          </cell>
          <cell r="O320">
            <v>341375645</v>
          </cell>
          <cell r="P320">
            <v>314566737</v>
          </cell>
          <cell r="Q320" t="str">
            <v>PTELL</v>
          </cell>
          <cell r="R320">
            <v>314566737</v>
          </cell>
          <cell r="S320" t="str">
            <v>PTELL</v>
          </cell>
        </row>
        <row r="321">
          <cell r="A321" t="str">
            <v>1601943202600</v>
          </cell>
          <cell r="B321" t="str">
            <v>SOMONAUK C U SCHOOL DIST 432</v>
          </cell>
          <cell r="C321"/>
          <cell r="D321">
            <v>143738246</v>
          </cell>
          <cell r="E321">
            <v>0</v>
          </cell>
          <cell r="F321"/>
          <cell r="G321">
            <v>143975583</v>
          </cell>
          <cell r="H321">
            <v>152806595</v>
          </cell>
          <cell r="I321">
            <v>159619417</v>
          </cell>
          <cell r="J321"/>
          <cell r="K321">
            <v>152133865</v>
          </cell>
          <cell r="L321"/>
          <cell r="M321">
            <v>4.458460709761905E-2</v>
          </cell>
          <cell r="N321">
            <v>0</v>
          </cell>
          <cell r="O321">
            <v>152133865</v>
          </cell>
          <cell r="P321">
            <v>0</v>
          </cell>
          <cell r="Q321" t="str">
            <v/>
          </cell>
          <cell r="R321">
            <v>152133865</v>
          </cell>
          <cell r="S321" t="str">
            <v>Average</v>
          </cell>
        </row>
        <row r="322">
          <cell r="A322" t="str">
            <v>1702001502600</v>
          </cell>
          <cell r="B322" t="str">
            <v>CLINTON C U SCHOOL DIST 15</v>
          </cell>
          <cell r="C322"/>
          <cell r="D322">
            <v>475977497</v>
          </cell>
          <cell r="E322">
            <v>0</v>
          </cell>
          <cell r="F322"/>
          <cell r="G322">
            <v>475606526</v>
          </cell>
          <cell r="H322">
            <v>485164472</v>
          </cell>
          <cell r="I322">
            <v>510420107</v>
          </cell>
          <cell r="J322"/>
          <cell r="K322">
            <v>490397035</v>
          </cell>
          <cell r="L322"/>
          <cell r="M322">
            <v>5.20558211855216E-2</v>
          </cell>
          <cell r="N322">
            <v>0</v>
          </cell>
          <cell r="O322">
            <v>490397035</v>
          </cell>
          <cell r="P322">
            <v>0</v>
          </cell>
          <cell r="Q322" t="str">
            <v/>
          </cell>
          <cell r="R322">
            <v>490397035</v>
          </cell>
          <cell r="S322" t="str">
            <v>Average</v>
          </cell>
        </row>
        <row r="323">
          <cell r="A323" t="str">
            <v>1702001802600</v>
          </cell>
          <cell r="B323" t="str">
            <v>BLUE RIDGE COMM UNIT SCH DIST 18</v>
          </cell>
          <cell r="C323"/>
          <cell r="D323">
            <v>157972120</v>
          </cell>
          <cell r="E323">
            <v>0</v>
          </cell>
          <cell r="F323"/>
          <cell r="G323">
            <v>158196150</v>
          </cell>
          <cell r="H323">
            <v>162401649</v>
          </cell>
          <cell r="I323">
            <v>168862047</v>
          </cell>
          <cell r="J323"/>
          <cell r="K323">
            <v>163153282</v>
          </cell>
          <cell r="L323"/>
          <cell r="M323">
            <v>3.9780371934523891E-2</v>
          </cell>
          <cell r="N323">
            <v>0</v>
          </cell>
          <cell r="O323">
            <v>163153282</v>
          </cell>
          <cell r="P323">
            <v>0</v>
          </cell>
          <cell r="Q323" t="str">
            <v/>
          </cell>
          <cell r="R323">
            <v>163153282</v>
          </cell>
          <cell r="S323" t="str">
            <v>Average</v>
          </cell>
        </row>
        <row r="324">
          <cell r="A324" t="str">
            <v>1705300502600</v>
          </cell>
          <cell r="B324" t="str">
            <v>WOODLAND C U S DIST 5</v>
          </cell>
          <cell r="C324"/>
          <cell r="D324">
            <v>52493441</v>
          </cell>
          <cell r="E324">
            <v>0</v>
          </cell>
          <cell r="F324"/>
          <cell r="G324">
            <v>56563045</v>
          </cell>
          <cell r="H324">
            <v>61879563</v>
          </cell>
          <cell r="I324">
            <v>67461500</v>
          </cell>
          <cell r="J324"/>
          <cell r="K324">
            <v>61968036</v>
          </cell>
          <cell r="L324"/>
          <cell r="M324">
            <v>9.0206470915122655E-2</v>
          </cell>
          <cell r="N324">
            <v>0</v>
          </cell>
          <cell r="O324">
            <v>61968036</v>
          </cell>
          <cell r="P324">
            <v>53517063</v>
          </cell>
          <cell r="Q324" t="str">
            <v>PTELL</v>
          </cell>
          <cell r="R324">
            <v>53517063</v>
          </cell>
          <cell r="S324" t="str">
            <v>PTELL</v>
          </cell>
        </row>
        <row r="325">
          <cell r="A325" t="str">
            <v>17053006J2600</v>
          </cell>
          <cell r="B325" t="str">
            <v>TRI POINT C U SCH DIST 6-J</v>
          </cell>
          <cell r="C325"/>
          <cell r="D325">
            <v>101331514</v>
          </cell>
          <cell r="E325">
            <v>0</v>
          </cell>
          <cell r="F325"/>
          <cell r="G325">
            <v>101876905</v>
          </cell>
          <cell r="H325">
            <v>104630749</v>
          </cell>
          <cell r="I325">
            <v>109473351</v>
          </cell>
          <cell r="J325"/>
          <cell r="K325">
            <v>105327002</v>
          </cell>
          <cell r="L325"/>
          <cell r="M325">
            <v>4.6282780600184752E-2</v>
          </cell>
          <cell r="N325">
            <v>0</v>
          </cell>
          <cell r="O325">
            <v>105327002</v>
          </cell>
          <cell r="P325">
            <v>0</v>
          </cell>
          <cell r="Q325" t="str">
            <v/>
          </cell>
          <cell r="R325">
            <v>105327002</v>
          </cell>
          <cell r="S325" t="str">
            <v>Average</v>
          </cell>
        </row>
        <row r="326">
          <cell r="A326" t="str">
            <v>1705300802600</v>
          </cell>
          <cell r="B326" t="str">
            <v>PRAIRIE CENTRAL C U SCHOOL DIST 8</v>
          </cell>
          <cell r="C326"/>
          <cell r="D326">
            <v>251930892</v>
          </cell>
          <cell r="E326">
            <v>0</v>
          </cell>
          <cell r="F326"/>
          <cell r="G326">
            <v>243321254</v>
          </cell>
          <cell r="H326">
            <v>278668526</v>
          </cell>
          <cell r="I326">
            <v>301029408</v>
          </cell>
          <cell r="J326"/>
          <cell r="K326">
            <v>274339729</v>
          </cell>
          <cell r="L326"/>
          <cell r="M326">
            <v>8.0241864127849158E-2</v>
          </cell>
          <cell r="N326">
            <v>0</v>
          </cell>
          <cell r="O326">
            <v>274339729</v>
          </cell>
          <cell r="P326">
            <v>0</v>
          </cell>
          <cell r="Q326" t="str">
            <v/>
          </cell>
          <cell r="R326">
            <v>274339729</v>
          </cell>
          <cell r="S326" t="str">
            <v>Average</v>
          </cell>
        </row>
        <row r="327">
          <cell r="A327" t="str">
            <v>1705307402700</v>
          </cell>
          <cell r="B327" t="str">
            <v>FLANAGAN-CORNELL UNIT 74</v>
          </cell>
          <cell r="C327"/>
          <cell r="D327">
            <v>44207906</v>
          </cell>
          <cell r="E327">
            <v>0</v>
          </cell>
          <cell r="F327"/>
          <cell r="G327">
            <v>46803456</v>
          </cell>
          <cell r="H327">
            <v>48418305</v>
          </cell>
          <cell r="I327">
            <v>50533164</v>
          </cell>
          <cell r="J327"/>
          <cell r="K327">
            <v>48584975</v>
          </cell>
          <cell r="L327"/>
          <cell r="M327">
            <v>4.367891441057261E-2</v>
          </cell>
          <cell r="N327">
            <v>0</v>
          </cell>
          <cell r="O327">
            <v>48584975</v>
          </cell>
          <cell r="P327">
            <v>44990385</v>
          </cell>
          <cell r="Q327" t="str">
            <v>PTELL</v>
          </cell>
          <cell r="R327">
            <v>44990385</v>
          </cell>
          <cell r="S327" t="str">
            <v>PTELL</v>
          </cell>
        </row>
        <row r="328">
          <cell r="A328" t="str">
            <v>1705309001700</v>
          </cell>
          <cell r="B328" t="str">
            <v>PONTIAC TWP H S DIST 90</v>
          </cell>
          <cell r="C328"/>
          <cell r="D328">
            <v>215817147</v>
          </cell>
          <cell r="E328">
            <v>0</v>
          </cell>
          <cell r="F328"/>
          <cell r="G328">
            <v>221585765</v>
          </cell>
          <cell r="H328">
            <v>232924962</v>
          </cell>
          <cell r="I328">
            <v>252483221</v>
          </cell>
          <cell r="J328"/>
          <cell r="K328">
            <v>235664649</v>
          </cell>
          <cell r="L328"/>
          <cell r="M328">
            <v>8.3968067793438128E-2</v>
          </cell>
          <cell r="N328">
            <v>0</v>
          </cell>
          <cell r="O328">
            <v>235664649</v>
          </cell>
          <cell r="P328">
            <v>220565124</v>
          </cell>
          <cell r="Q328" t="str">
            <v>PTELL</v>
          </cell>
          <cell r="R328">
            <v>220565124</v>
          </cell>
          <cell r="S328" t="str">
            <v>PTELL</v>
          </cell>
        </row>
        <row r="329">
          <cell r="A329" t="str">
            <v>1705323001700</v>
          </cell>
          <cell r="B329" t="str">
            <v>DWIGHT TWP H S DIST 230</v>
          </cell>
          <cell r="C329"/>
          <cell r="D329">
            <v>131642500</v>
          </cell>
          <cell r="E329">
            <v>0</v>
          </cell>
          <cell r="F329"/>
          <cell r="G329">
            <v>129391857</v>
          </cell>
          <cell r="H329">
            <v>146263093</v>
          </cell>
          <cell r="I329">
            <v>152615887</v>
          </cell>
          <cell r="J329"/>
          <cell r="K329">
            <v>142756946</v>
          </cell>
          <cell r="L329"/>
          <cell r="M329">
            <v>4.343401927101323E-2</v>
          </cell>
          <cell r="N329">
            <v>0</v>
          </cell>
          <cell r="O329">
            <v>142756946</v>
          </cell>
          <cell r="P329">
            <v>0</v>
          </cell>
          <cell r="Q329" t="str">
            <v/>
          </cell>
          <cell r="R329">
            <v>142756946</v>
          </cell>
          <cell r="S329" t="str">
            <v>Average</v>
          </cell>
        </row>
        <row r="330">
          <cell r="A330" t="str">
            <v>1705323200200</v>
          </cell>
          <cell r="B330" t="str">
            <v>DWIGHT COMMON SCHOOL DIST 232</v>
          </cell>
          <cell r="C330"/>
          <cell r="D330">
            <v>124661075</v>
          </cell>
          <cell r="E330">
            <v>0</v>
          </cell>
          <cell r="F330"/>
          <cell r="G330">
            <v>124492028</v>
          </cell>
          <cell r="H330">
            <v>133433753</v>
          </cell>
          <cell r="I330">
            <v>138382969</v>
          </cell>
          <cell r="J330"/>
          <cell r="K330">
            <v>132102917</v>
          </cell>
          <cell r="L330"/>
          <cell r="M330">
            <v>3.7091184866845497E-2</v>
          </cell>
          <cell r="N330">
            <v>0</v>
          </cell>
          <cell r="O330">
            <v>132102917</v>
          </cell>
          <cell r="P330">
            <v>0</v>
          </cell>
          <cell r="Q330" t="str">
            <v/>
          </cell>
          <cell r="R330">
            <v>132102917</v>
          </cell>
          <cell r="S330" t="str">
            <v>Average</v>
          </cell>
        </row>
        <row r="331">
          <cell r="A331" t="str">
            <v>1705342500400</v>
          </cell>
          <cell r="B331" t="str">
            <v>ROOKS CREEK C C SCH DIST 425</v>
          </cell>
          <cell r="C331"/>
          <cell r="D331">
            <v>18781694</v>
          </cell>
          <cell r="E331">
            <v>0</v>
          </cell>
          <cell r="F331"/>
          <cell r="G331">
            <v>20980307</v>
          </cell>
          <cell r="H331">
            <v>22531738</v>
          </cell>
          <cell r="I331">
            <v>23780888</v>
          </cell>
          <cell r="J331"/>
          <cell r="K331">
            <v>22430978</v>
          </cell>
          <cell r="L331"/>
          <cell r="M331">
            <v>5.5439575943941832E-2</v>
          </cell>
          <cell r="N331">
            <v>0</v>
          </cell>
          <cell r="O331">
            <v>22430978</v>
          </cell>
          <cell r="P331">
            <v>19157327</v>
          </cell>
          <cell r="Q331" t="str">
            <v>PTELL</v>
          </cell>
          <cell r="R331">
            <v>19157327</v>
          </cell>
          <cell r="S331" t="str">
            <v>PTELL</v>
          </cell>
        </row>
        <row r="332">
          <cell r="A332" t="str">
            <v>1705342600400</v>
          </cell>
          <cell r="B332" t="str">
            <v>CORNELL C C SCH DIST 426</v>
          </cell>
          <cell r="C332"/>
          <cell r="D332">
            <v>22445930</v>
          </cell>
          <cell r="E332">
            <v>0</v>
          </cell>
          <cell r="F332"/>
          <cell r="G332">
            <v>24572618</v>
          </cell>
          <cell r="H332">
            <v>26423208</v>
          </cell>
          <cell r="I332">
            <v>28569870</v>
          </cell>
          <cell r="J332"/>
          <cell r="K332">
            <v>26521899</v>
          </cell>
          <cell r="L332"/>
          <cell r="M332">
            <v>8.1241535849848362E-2</v>
          </cell>
          <cell r="N332">
            <v>0</v>
          </cell>
          <cell r="O332">
            <v>26521899</v>
          </cell>
          <cell r="P332">
            <v>22800575</v>
          </cell>
          <cell r="Q332" t="str">
            <v>PTELL</v>
          </cell>
          <cell r="R332">
            <v>22800575</v>
          </cell>
          <cell r="S332" t="str">
            <v>PTELL</v>
          </cell>
        </row>
        <row r="333">
          <cell r="A333" t="str">
            <v>1705342900400</v>
          </cell>
          <cell r="B333" t="str">
            <v>PONTIAC C C SCHOOL DIST 429</v>
          </cell>
          <cell r="C333"/>
          <cell r="D333">
            <v>187677773</v>
          </cell>
          <cell r="E333">
            <v>0</v>
          </cell>
          <cell r="F333"/>
          <cell r="G333">
            <v>186865788</v>
          </cell>
          <cell r="H333">
            <v>193344298</v>
          </cell>
          <cell r="I333">
            <v>204115709</v>
          </cell>
          <cell r="J333"/>
          <cell r="K333">
            <v>194775265</v>
          </cell>
          <cell r="L333"/>
          <cell r="M333">
            <v>5.5711035243459828E-2</v>
          </cell>
          <cell r="N333">
            <v>0</v>
          </cell>
          <cell r="O333">
            <v>194775265</v>
          </cell>
          <cell r="P333">
            <v>190980901</v>
          </cell>
          <cell r="Q333" t="str">
            <v>PTELL</v>
          </cell>
          <cell r="R333">
            <v>190980901</v>
          </cell>
          <cell r="S333" t="str">
            <v>PTELL</v>
          </cell>
        </row>
        <row r="334">
          <cell r="A334" t="str">
            <v>1705343500400</v>
          </cell>
          <cell r="B334" t="str">
            <v>ODELL COMM CONS SCHOOL DIST 435</v>
          </cell>
          <cell r="C334"/>
          <cell r="D334">
            <v>22457001</v>
          </cell>
          <cell r="E334">
            <v>0</v>
          </cell>
          <cell r="F334"/>
          <cell r="G334">
            <v>27429216</v>
          </cell>
          <cell r="H334">
            <v>29675615</v>
          </cell>
          <cell r="I334">
            <v>33575361</v>
          </cell>
          <cell r="J334"/>
          <cell r="K334">
            <v>30226731</v>
          </cell>
          <cell r="L334"/>
          <cell r="M334">
            <v>0.13141247451821975</v>
          </cell>
          <cell r="N334">
            <v>0</v>
          </cell>
          <cell r="O334">
            <v>30226731</v>
          </cell>
          <cell r="P334">
            <v>23189099</v>
          </cell>
          <cell r="Q334" t="str">
            <v>PTELL</v>
          </cell>
          <cell r="R334">
            <v>23189099</v>
          </cell>
          <cell r="S334" t="str">
            <v>PTELL</v>
          </cell>
        </row>
        <row r="335">
          <cell r="A335" t="str">
            <v>1705343800400</v>
          </cell>
          <cell r="B335" t="str">
            <v>SAUNEMIN C CONSOL SCH DIST 438</v>
          </cell>
          <cell r="C335"/>
          <cell r="D335">
            <v>7246438</v>
          </cell>
          <cell r="E335">
            <v>0</v>
          </cell>
          <cell r="F335"/>
          <cell r="G335">
            <v>21393384</v>
          </cell>
          <cell r="H335">
            <v>23308425</v>
          </cell>
          <cell r="I335">
            <v>27149613</v>
          </cell>
          <cell r="J335"/>
          <cell r="K335">
            <v>23950474</v>
          </cell>
          <cell r="L335"/>
          <cell r="M335">
            <v>0.16479826500503572</v>
          </cell>
          <cell r="N335">
            <v>0</v>
          </cell>
          <cell r="O335">
            <v>23950474</v>
          </cell>
          <cell r="P335">
            <v>7577600</v>
          </cell>
          <cell r="Q335" t="str">
            <v>PTELL</v>
          </cell>
          <cell r="R335">
            <v>7577600</v>
          </cell>
          <cell r="S335" t="str">
            <v>PTELL</v>
          </cell>
        </row>
        <row r="336">
          <cell r="A336" t="str">
            <v>1705402102600</v>
          </cell>
          <cell r="B336" t="str">
            <v>HARTSBURG EMDEN C U S DIST 21</v>
          </cell>
          <cell r="C336"/>
          <cell r="D336">
            <v>39979898</v>
          </cell>
          <cell r="E336">
            <v>0</v>
          </cell>
          <cell r="F336"/>
          <cell r="G336">
            <v>46337525</v>
          </cell>
          <cell r="H336">
            <v>47300875</v>
          </cell>
          <cell r="I336">
            <v>48744662</v>
          </cell>
          <cell r="J336"/>
          <cell r="K336">
            <v>47461021</v>
          </cell>
          <cell r="L336"/>
          <cell r="M336">
            <v>3.0523473402976162E-2</v>
          </cell>
          <cell r="N336">
            <v>0</v>
          </cell>
          <cell r="O336">
            <v>47461021</v>
          </cell>
          <cell r="P336">
            <v>40539616</v>
          </cell>
          <cell r="Q336" t="str">
            <v>PTELL</v>
          </cell>
          <cell r="R336">
            <v>40539616</v>
          </cell>
          <cell r="S336" t="str">
            <v>PTELL</v>
          </cell>
        </row>
        <row r="337">
          <cell r="A337" t="str">
            <v>1705402302600</v>
          </cell>
          <cell r="B337" t="str">
            <v>MT PULASKI COMM UNIT DIST 23</v>
          </cell>
          <cell r="C337"/>
          <cell r="D337">
            <v>143162080</v>
          </cell>
          <cell r="E337">
            <v>0</v>
          </cell>
          <cell r="F337"/>
          <cell r="G337">
            <v>148120431</v>
          </cell>
          <cell r="H337">
            <v>160952144</v>
          </cell>
          <cell r="I337">
            <v>164801785</v>
          </cell>
          <cell r="J337"/>
          <cell r="K337">
            <v>157958120</v>
          </cell>
          <cell r="L337"/>
          <cell r="M337">
            <v>2.39179230815341E-2</v>
          </cell>
          <cell r="N337">
            <v>0</v>
          </cell>
          <cell r="O337">
            <v>157958120</v>
          </cell>
          <cell r="P337">
            <v>0</v>
          </cell>
          <cell r="Q337" t="str">
            <v/>
          </cell>
          <cell r="R337">
            <v>157958120</v>
          </cell>
          <cell r="S337" t="str">
            <v>Average</v>
          </cell>
        </row>
        <row r="338">
          <cell r="A338" t="str">
            <v>1705402700200</v>
          </cell>
          <cell r="B338" t="str">
            <v>LINCOLN ELEM SCHOOL DIST 27</v>
          </cell>
          <cell r="C338"/>
          <cell r="D338">
            <v>119835248</v>
          </cell>
          <cell r="E338">
            <v>0</v>
          </cell>
          <cell r="F338"/>
          <cell r="G338">
            <v>120452121</v>
          </cell>
          <cell r="H338">
            <v>122864361</v>
          </cell>
          <cell r="I338">
            <v>124813731</v>
          </cell>
          <cell r="J338"/>
          <cell r="K338">
            <v>122710071</v>
          </cell>
          <cell r="L338"/>
          <cell r="M338">
            <v>1.586603294994551E-2</v>
          </cell>
          <cell r="N338">
            <v>0</v>
          </cell>
          <cell r="O338">
            <v>122710071</v>
          </cell>
          <cell r="P338">
            <v>122471623</v>
          </cell>
          <cell r="Q338" t="str">
            <v>PTELL</v>
          </cell>
          <cell r="R338">
            <v>122471623</v>
          </cell>
          <cell r="S338" t="str">
            <v>PTELL</v>
          </cell>
        </row>
        <row r="339">
          <cell r="A339" t="str">
            <v>1705406100400</v>
          </cell>
          <cell r="B339" t="str">
            <v>CHESTER-EAST LINCOLN CCS DIST 61</v>
          </cell>
          <cell r="C339"/>
          <cell r="D339">
            <v>86253663</v>
          </cell>
          <cell r="E339">
            <v>0</v>
          </cell>
          <cell r="F339"/>
          <cell r="G339">
            <v>83833447</v>
          </cell>
          <cell r="H339">
            <v>94346639</v>
          </cell>
          <cell r="I339">
            <v>97667405</v>
          </cell>
          <cell r="J339"/>
          <cell r="K339">
            <v>91949164</v>
          </cell>
          <cell r="L339"/>
          <cell r="M339">
            <v>3.5197501842116494E-2</v>
          </cell>
          <cell r="N339">
            <v>0</v>
          </cell>
          <cell r="O339">
            <v>91949164</v>
          </cell>
          <cell r="P339">
            <v>0</v>
          </cell>
          <cell r="Q339" t="str">
            <v/>
          </cell>
          <cell r="R339">
            <v>91949164</v>
          </cell>
          <cell r="S339" t="str">
            <v>Average</v>
          </cell>
        </row>
        <row r="340">
          <cell r="A340" t="str">
            <v>1705408800200</v>
          </cell>
          <cell r="B340" t="str">
            <v>NEW HOLLAND-MIDDLETOWN E DIST 88</v>
          </cell>
          <cell r="C340"/>
          <cell r="D340">
            <v>35114869</v>
          </cell>
          <cell r="E340">
            <v>0</v>
          </cell>
          <cell r="F340"/>
          <cell r="G340">
            <v>34872095</v>
          </cell>
          <cell r="H340">
            <v>36480947</v>
          </cell>
          <cell r="I340">
            <v>61886351</v>
          </cell>
          <cell r="J340"/>
          <cell r="K340">
            <v>44413131</v>
          </cell>
          <cell r="L340"/>
          <cell r="M340">
            <v>0.69640198759094718</v>
          </cell>
          <cell r="N340">
            <v>0</v>
          </cell>
          <cell r="O340">
            <v>44413131</v>
          </cell>
          <cell r="P340">
            <v>0</v>
          </cell>
          <cell r="Q340" t="str">
            <v/>
          </cell>
          <cell r="R340">
            <v>44413131</v>
          </cell>
          <cell r="S340" t="str">
            <v>Average</v>
          </cell>
        </row>
        <row r="341">
          <cell r="A341" t="str">
            <v>1705409200400</v>
          </cell>
          <cell r="B341" t="str">
            <v>WEST LINCOLN-BROADWELL E S D #92</v>
          </cell>
          <cell r="C341"/>
          <cell r="D341">
            <v>82847300</v>
          </cell>
          <cell r="E341">
            <v>0</v>
          </cell>
          <cell r="F341"/>
          <cell r="G341">
            <v>85926311</v>
          </cell>
          <cell r="H341">
            <v>88169897</v>
          </cell>
          <cell r="I341">
            <v>98147858</v>
          </cell>
          <cell r="J341"/>
          <cell r="K341">
            <v>90748022</v>
          </cell>
          <cell r="L341"/>
          <cell r="M341">
            <v>0.11316743400528187</v>
          </cell>
          <cell r="N341">
            <v>0</v>
          </cell>
          <cell r="O341">
            <v>90748022</v>
          </cell>
          <cell r="P341">
            <v>92068204</v>
          </cell>
          <cell r="Q341" t="str">
            <v>PTELL</v>
          </cell>
          <cell r="R341">
            <v>90748022</v>
          </cell>
          <cell r="S341" t="str">
            <v>Average</v>
          </cell>
        </row>
        <row r="342">
          <cell r="A342" t="str">
            <v>1705440401600</v>
          </cell>
          <cell r="B342" t="str">
            <v>LINCOLN COMM H S DIST 404</v>
          </cell>
          <cell r="C342"/>
          <cell r="D342">
            <v>327945055</v>
          </cell>
          <cell r="E342">
            <v>0</v>
          </cell>
          <cell r="F342"/>
          <cell r="G342">
            <v>327073736</v>
          </cell>
          <cell r="H342">
            <v>343547608</v>
          </cell>
          <cell r="I342">
            <v>383805597</v>
          </cell>
          <cell r="J342"/>
          <cell r="K342">
            <v>351475647</v>
          </cell>
          <cell r="L342"/>
          <cell r="M342">
            <v>0.11718314452650766</v>
          </cell>
          <cell r="N342">
            <v>0</v>
          </cell>
          <cell r="O342">
            <v>351475647</v>
          </cell>
          <cell r="P342">
            <v>0</v>
          </cell>
          <cell r="Q342" t="str">
            <v/>
          </cell>
          <cell r="R342">
            <v>351475647</v>
          </cell>
          <cell r="S342" t="str">
            <v>Average</v>
          </cell>
        </row>
        <row r="343">
          <cell r="A343" t="str">
            <v>1706400202600</v>
          </cell>
          <cell r="B343" t="str">
            <v>LEROY COMMUNITY UNIT SCH DIST 2</v>
          </cell>
          <cell r="C343"/>
          <cell r="D343">
            <v>111234325</v>
          </cell>
          <cell r="E343">
            <v>0</v>
          </cell>
          <cell r="F343"/>
          <cell r="G343">
            <v>111153842</v>
          </cell>
          <cell r="H343">
            <v>112868378</v>
          </cell>
          <cell r="I343">
            <v>118184945</v>
          </cell>
          <cell r="J343"/>
          <cell r="K343">
            <v>114069055</v>
          </cell>
          <cell r="L343"/>
          <cell r="M343">
            <v>4.7104132213187294E-2</v>
          </cell>
          <cell r="N343">
            <v>0</v>
          </cell>
          <cell r="O343">
            <v>114069055</v>
          </cell>
          <cell r="P343">
            <v>0</v>
          </cell>
          <cell r="Q343" t="str">
            <v/>
          </cell>
          <cell r="R343">
            <v>114069055</v>
          </cell>
          <cell r="S343" t="str">
            <v>Average</v>
          </cell>
        </row>
        <row r="344">
          <cell r="A344" t="str">
            <v>1706400302600</v>
          </cell>
          <cell r="B344" t="str">
            <v>TRI VALLEY C U SCHOOL DISTRICT 3</v>
          </cell>
          <cell r="C344"/>
          <cell r="D344">
            <v>170780154</v>
          </cell>
          <cell r="E344">
            <v>0</v>
          </cell>
          <cell r="F344"/>
          <cell r="G344">
            <v>171361648</v>
          </cell>
          <cell r="H344">
            <v>173593844</v>
          </cell>
          <cell r="I344">
            <v>176710596</v>
          </cell>
          <cell r="J344"/>
          <cell r="K344">
            <v>173888696</v>
          </cell>
          <cell r="L344"/>
          <cell r="M344">
            <v>1.7954277226558794E-2</v>
          </cell>
          <cell r="N344">
            <v>0</v>
          </cell>
          <cell r="O344">
            <v>173888696</v>
          </cell>
          <cell r="P344">
            <v>0</v>
          </cell>
          <cell r="Q344" t="str">
            <v/>
          </cell>
          <cell r="R344">
            <v>173888696</v>
          </cell>
          <cell r="S344" t="str">
            <v>Average</v>
          </cell>
        </row>
        <row r="345">
          <cell r="A345" t="str">
            <v>1706400402600</v>
          </cell>
          <cell r="B345" t="str">
            <v>HEYWORTH C U SCH DIST 4</v>
          </cell>
          <cell r="C345"/>
          <cell r="D345">
            <v>97981938</v>
          </cell>
          <cell r="E345">
            <v>0</v>
          </cell>
          <cell r="F345"/>
          <cell r="G345">
            <v>97671343</v>
          </cell>
          <cell r="H345">
            <v>100437385</v>
          </cell>
          <cell r="I345">
            <v>104738963</v>
          </cell>
          <cell r="J345"/>
          <cell r="K345">
            <v>100949230</v>
          </cell>
          <cell r="L345"/>
          <cell r="M345">
            <v>4.2828454763134266E-2</v>
          </cell>
          <cell r="N345">
            <v>0</v>
          </cell>
          <cell r="O345">
            <v>100949230</v>
          </cell>
          <cell r="P345">
            <v>0</v>
          </cell>
          <cell r="Q345" t="str">
            <v/>
          </cell>
          <cell r="R345">
            <v>100949230</v>
          </cell>
          <cell r="S345" t="str">
            <v>Average</v>
          </cell>
        </row>
        <row r="346">
          <cell r="A346" t="str">
            <v>1706400502600</v>
          </cell>
          <cell r="B346" t="str">
            <v>MCLEAN COUNTY UNIT DIST NO 5</v>
          </cell>
          <cell r="C346"/>
          <cell r="D346">
            <v>2255630558</v>
          </cell>
          <cell r="E346">
            <v>0</v>
          </cell>
          <cell r="F346"/>
          <cell r="G346">
            <v>2258116452</v>
          </cell>
          <cell r="H346">
            <v>2274537267</v>
          </cell>
          <cell r="I346">
            <v>2322811978</v>
          </cell>
          <cell r="J346"/>
          <cell r="K346">
            <v>2285155232</v>
          </cell>
          <cell r="L346"/>
          <cell r="M346">
            <v>2.1223970123677906E-2</v>
          </cell>
          <cell r="N346">
            <v>0</v>
          </cell>
          <cell r="O346">
            <v>2285155232</v>
          </cell>
          <cell r="P346">
            <v>0</v>
          </cell>
          <cell r="Q346" t="str">
            <v/>
          </cell>
          <cell r="R346">
            <v>2285155232</v>
          </cell>
          <cell r="S346" t="str">
            <v>Average</v>
          </cell>
        </row>
        <row r="347">
          <cell r="A347" t="str">
            <v>1706400702600</v>
          </cell>
          <cell r="B347" t="str">
            <v>LEXINGTON C U SCH DIST 7</v>
          </cell>
          <cell r="C347"/>
          <cell r="D347">
            <v>80440190</v>
          </cell>
          <cell r="E347">
            <v>0</v>
          </cell>
          <cell r="F347"/>
          <cell r="G347">
            <v>80408499</v>
          </cell>
          <cell r="H347">
            <v>81662107</v>
          </cell>
          <cell r="I347">
            <v>106000453</v>
          </cell>
          <cell r="J347"/>
          <cell r="K347">
            <v>89357020</v>
          </cell>
          <cell r="L347"/>
          <cell r="M347">
            <v>0.29803720347308699</v>
          </cell>
          <cell r="N347">
            <v>0</v>
          </cell>
          <cell r="O347">
            <v>89357020</v>
          </cell>
          <cell r="P347">
            <v>0</v>
          </cell>
          <cell r="Q347" t="str">
            <v/>
          </cell>
          <cell r="R347">
            <v>89357020</v>
          </cell>
          <cell r="S347" t="str">
            <v>Average</v>
          </cell>
        </row>
        <row r="348">
          <cell r="A348" t="str">
            <v>1706401602600</v>
          </cell>
          <cell r="B348" t="str">
            <v>OLYMPIA C U SCHOOL DIST 16</v>
          </cell>
          <cell r="C348"/>
          <cell r="D348">
            <v>306502662</v>
          </cell>
          <cell r="E348">
            <v>0</v>
          </cell>
          <cell r="F348"/>
          <cell r="G348">
            <v>306869068</v>
          </cell>
          <cell r="H348">
            <v>314153313</v>
          </cell>
          <cell r="I348">
            <v>324887833</v>
          </cell>
          <cell r="J348"/>
          <cell r="K348">
            <v>315303405</v>
          </cell>
          <cell r="L348"/>
          <cell r="M348">
            <v>3.4169685805605365E-2</v>
          </cell>
          <cell r="N348">
            <v>0</v>
          </cell>
          <cell r="O348">
            <v>315303405</v>
          </cell>
          <cell r="P348">
            <v>0</v>
          </cell>
          <cell r="Q348" t="str">
            <v/>
          </cell>
          <cell r="R348">
            <v>315303405</v>
          </cell>
          <cell r="S348" t="str">
            <v>Average</v>
          </cell>
        </row>
        <row r="349">
          <cell r="A349" t="str">
            <v>1706401902600</v>
          </cell>
          <cell r="B349" t="str">
            <v>RIDGEVIEW COMM UNIT SCH DIST 19</v>
          </cell>
          <cell r="C349"/>
          <cell r="D349">
            <v>127906655</v>
          </cell>
          <cell r="E349">
            <v>0</v>
          </cell>
          <cell r="F349"/>
          <cell r="G349">
            <v>124910885</v>
          </cell>
          <cell r="H349">
            <v>137780085</v>
          </cell>
          <cell r="I349">
            <v>148788864</v>
          </cell>
          <cell r="J349"/>
          <cell r="K349">
            <v>137159945</v>
          </cell>
          <cell r="L349"/>
          <cell r="M349">
            <v>7.990109020472734E-2</v>
          </cell>
          <cell r="N349">
            <v>0</v>
          </cell>
          <cell r="O349">
            <v>137159945</v>
          </cell>
          <cell r="P349">
            <v>0</v>
          </cell>
          <cell r="Q349" t="str">
            <v/>
          </cell>
          <cell r="R349">
            <v>137159945</v>
          </cell>
          <cell r="S349" t="str">
            <v>Average</v>
          </cell>
        </row>
        <row r="350">
          <cell r="A350" t="str">
            <v>1706408702500</v>
          </cell>
          <cell r="B350" t="str">
            <v>BLOOMINGTON SCH DIST 87</v>
          </cell>
          <cell r="C350"/>
          <cell r="D350">
            <v>846043489</v>
          </cell>
          <cell r="E350">
            <v>0</v>
          </cell>
          <cell r="F350"/>
          <cell r="G350">
            <v>849485811</v>
          </cell>
          <cell r="H350">
            <v>845450699</v>
          </cell>
          <cell r="I350">
            <v>866354430</v>
          </cell>
          <cell r="J350"/>
          <cell r="K350">
            <v>853763647</v>
          </cell>
          <cell r="L350"/>
          <cell r="M350">
            <v>2.4724955606193189E-2</v>
          </cell>
          <cell r="N350">
            <v>0</v>
          </cell>
          <cell r="O350">
            <v>853763647</v>
          </cell>
          <cell r="P350">
            <v>0</v>
          </cell>
          <cell r="Q350" t="str">
            <v/>
          </cell>
          <cell r="R350">
            <v>853763647</v>
          </cell>
          <cell r="S350" t="str">
            <v>Average</v>
          </cell>
        </row>
        <row r="351">
          <cell r="A351" t="str">
            <v>1902200200200</v>
          </cell>
          <cell r="B351" t="str">
            <v>BENSENVILLE SCHOOL DISTRICT 2</v>
          </cell>
          <cell r="C351"/>
          <cell r="D351">
            <v>635353097</v>
          </cell>
          <cell r="E351">
            <v>0</v>
          </cell>
          <cell r="F351"/>
          <cell r="G351">
            <v>715406023</v>
          </cell>
          <cell r="H351">
            <v>733090511</v>
          </cell>
          <cell r="I351">
            <v>755781480</v>
          </cell>
          <cell r="J351"/>
          <cell r="K351">
            <v>734759338</v>
          </cell>
          <cell r="L351"/>
          <cell r="M351">
            <v>3.095247948175938E-2</v>
          </cell>
          <cell r="N351">
            <v>0</v>
          </cell>
          <cell r="O351">
            <v>734759338</v>
          </cell>
          <cell r="P351">
            <v>645010464</v>
          </cell>
          <cell r="Q351" t="str">
            <v>PTELL</v>
          </cell>
          <cell r="R351">
            <v>645010464</v>
          </cell>
          <cell r="S351" t="str">
            <v>PTELL</v>
          </cell>
        </row>
        <row r="352">
          <cell r="A352" t="str">
            <v>1902200400200</v>
          </cell>
          <cell r="B352" t="str">
            <v>ADDISON SCHOOL DIST 4</v>
          </cell>
          <cell r="C352"/>
          <cell r="D352">
            <v>1105838367</v>
          </cell>
          <cell r="E352">
            <v>0</v>
          </cell>
          <cell r="F352"/>
          <cell r="G352">
            <v>1302883740</v>
          </cell>
          <cell r="H352">
            <v>1349709674</v>
          </cell>
          <cell r="I352">
            <v>1407190310</v>
          </cell>
          <cell r="J352"/>
          <cell r="K352">
            <v>1353261241</v>
          </cell>
          <cell r="L352"/>
          <cell r="M352">
            <v>4.2587407579031698E-2</v>
          </cell>
          <cell r="N352">
            <v>0</v>
          </cell>
          <cell r="O352">
            <v>1353261241</v>
          </cell>
          <cell r="P352">
            <v>1124969370</v>
          </cell>
          <cell r="Q352" t="str">
            <v>PTELL</v>
          </cell>
          <cell r="R352">
            <v>1124969370</v>
          </cell>
          <cell r="S352" t="str">
            <v>PTELL</v>
          </cell>
        </row>
        <row r="353">
          <cell r="A353" t="str">
            <v>1902200700200</v>
          </cell>
          <cell r="B353" t="str">
            <v>WOOD DALE SCHOOL DISTRICT 7</v>
          </cell>
          <cell r="C353"/>
          <cell r="D353">
            <v>533112189</v>
          </cell>
          <cell r="E353">
            <v>0</v>
          </cell>
          <cell r="F353"/>
          <cell r="G353">
            <v>574497655</v>
          </cell>
          <cell r="H353">
            <v>591709482</v>
          </cell>
          <cell r="I353">
            <v>610997761</v>
          </cell>
          <cell r="J353"/>
          <cell r="K353">
            <v>592401633</v>
          </cell>
          <cell r="L353"/>
          <cell r="M353">
            <v>3.2597549281794341E-2</v>
          </cell>
          <cell r="N353">
            <v>0</v>
          </cell>
          <cell r="O353">
            <v>592401633</v>
          </cell>
          <cell r="P353">
            <v>546599927</v>
          </cell>
          <cell r="Q353" t="str">
            <v>PTELL</v>
          </cell>
          <cell r="R353">
            <v>546599927</v>
          </cell>
          <cell r="S353" t="str">
            <v>PTELL</v>
          </cell>
        </row>
        <row r="354">
          <cell r="A354" t="str">
            <v>1902201000200</v>
          </cell>
          <cell r="B354" t="str">
            <v>ITASCA SCHOOL DIST 10</v>
          </cell>
          <cell r="C354"/>
          <cell r="D354">
            <v>489008912</v>
          </cell>
          <cell r="E354">
            <v>0</v>
          </cell>
          <cell r="F354"/>
          <cell r="G354">
            <v>559366008</v>
          </cell>
          <cell r="H354">
            <v>585165970</v>
          </cell>
          <cell r="I354">
            <v>612481679</v>
          </cell>
          <cell r="J354"/>
          <cell r="K354">
            <v>585671219</v>
          </cell>
          <cell r="L354"/>
          <cell r="M354">
            <v>4.6680276024936997E-2</v>
          </cell>
          <cell r="N354">
            <v>0</v>
          </cell>
          <cell r="O354">
            <v>585671219</v>
          </cell>
          <cell r="P354">
            <v>506711034</v>
          </cell>
          <cell r="Q354" t="str">
            <v>PTELL</v>
          </cell>
          <cell r="R354">
            <v>506711034</v>
          </cell>
          <cell r="S354" t="str">
            <v>PTELL</v>
          </cell>
        </row>
        <row r="355">
          <cell r="A355" t="str">
            <v>1902201100200</v>
          </cell>
          <cell r="B355" t="str">
            <v>MEDINAH SCHOOL DISTRICT 11</v>
          </cell>
          <cell r="C355"/>
          <cell r="D355">
            <v>290370696</v>
          </cell>
          <cell r="E355">
            <v>0</v>
          </cell>
          <cell r="F355"/>
          <cell r="G355">
            <v>350621820</v>
          </cell>
          <cell r="H355">
            <v>360838991</v>
          </cell>
          <cell r="I355">
            <v>369409940</v>
          </cell>
          <cell r="J355"/>
          <cell r="K355">
            <v>360290250</v>
          </cell>
          <cell r="L355"/>
          <cell r="M355">
            <v>2.3752834959013619E-2</v>
          </cell>
          <cell r="N355">
            <v>0</v>
          </cell>
          <cell r="O355">
            <v>360290250</v>
          </cell>
          <cell r="P355">
            <v>295277960</v>
          </cell>
          <cell r="Q355" t="str">
            <v>PTELL</v>
          </cell>
          <cell r="R355">
            <v>295277960</v>
          </cell>
          <cell r="S355" t="str">
            <v>PTELL</v>
          </cell>
        </row>
        <row r="356">
          <cell r="A356" t="str">
            <v>1902201200200</v>
          </cell>
          <cell r="B356" t="str">
            <v>ROSELLE SCHOOL DISTRICT 12</v>
          </cell>
          <cell r="C356"/>
          <cell r="D356">
            <v>262544907</v>
          </cell>
          <cell r="E356">
            <v>0</v>
          </cell>
          <cell r="F356"/>
          <cell r="G356">
            <v>292473928</v>
          </cell>
          <cell r="H356">
            <v>302684820</v>
          </cell>
          <cell r="I356">
            <v>308885661</v>
          </cell>
          <cell r="J356"/>
          <cell r="K356">
            <v>301348136</v>
          </cell>
          <cell r="L356"/>
          <cell r="M356">
            <v>2.0486131415510034E-2</v>
          </cell>
          <cell r="N356">
            <v>0</v>
          </cell>
          <cell r="O356">
            <v>301348136</v>
          </cell>
          <cell r="P356">
            <v>266719371</v>
          </cell>
          <cell r="Q356" t="str">
            <v>PTELL</v>
          </cell>
          <cell r="R356">
            <v>266719371</v>
          </cell>
          <cell r="S356" t="str">
            <v>PTELL</v>
          </cell>
        </row>
        <row r="357">
          <cell r="A357" t="str">
            <v>1902201300200</v>
          </cell>
          <cell r="B357" t="str">
            <v>BLOOMINGDALE SCHOOL DISTRICT 13</v>
          </cell>
          <cell r="C357"/>
          <cell r="D357">
            <v>529021970</v>
          </cell>
          <cell r="E357">
            <v>0</v>
          </cell>
          <cell r="F357"/>
          <cell r="G357">
            <v>594776618</v>
          </cell>
          <cell r="H357">
            <v>610980459</v>
          </cell>
          <cell r="I357">
            <v>625636464</v>
          </cell>
          <cell r="J357"/>
          <cell r="K357">
            <v>610464514</v>
          </cell>
          <cell r="L357"/>
          <cell r="M357">
            <v>2.3987682067586388E-2</v>
          </cell>
          <cell r="N357">
            <v>0</v>
          </cell>
          <cell r="O357">
            <v>610464514</v>
          </cell>
          <cell r="P357">
            <v>537010201</v>
          </cell>
          <cell r="Q357" t="str">
            <v>PTELL</v>
          </cell>
          <cell r="R357">
            <v>537010201</v>
          </cell>
          <cell r="S357" t="str">
            <v>PTELL</v>
          </cell>
        </row>
        <row r="358">
          <cell r="A358" t="str">
            <v>1902201500200</v>
          </cell>
          <cell r="B358" t="str">
            <v>MARQUARDT SCHOOL DISTRICT 15</v>
          </cell>
          <cell r="C358"/>
          <cell r="D358">
            <v>581514429</v>
          </cell>
          <cell r="E358">
            <v>0</v>
          </cell>
          <cell r="F358"/>
          <cell r="G358">
            <v>632217021</v>
          </cell>
          <cell r="H358">
            <v>645749886</v>
          </cell>
          <cell r="I358">
            <v>666196159</v>
          </cell>
          <cell r="J358"/>
          <cell r="K358">
            <v>648054355</v>
          </cell>
          <cell r="L358"/>
          <cell r="M358">
            <v>3.1662836406602168E-2</v>
          </cell>
          <cell r="N358">
            <v>0</v>
          </cell>
          <cell r="O358">
            <v>648054355</v>
          </cell>
          <cell r="P358">
            <v>640828900</v>
          </cell>
          <cell r="Q358" t="str">
            <v>PTELL</v>
          </cell>
          <cell r="R358">
            <v>640828900</v>
          </cell>
          <cell r="S358" t="str">
            <v>PTELL</v>
          </cell>
        </row>
        <row r="359">
          <cell r="A359" t="str">
            <v>1902201600200</v>
          </cell>
          <cell r="B359" t="str">
            <v>QUEEN BEE SCHOOL DISTRICT 16</v>
          </cell>
          <cell r="C359"/>
          <cell r="D359">
            <v>354255888</v>
          </cell>
          <cell r="E359">
            <v>0</v>
          </cell>
          <cell r="F359"/>
          <cell r="G359">
            <v>408019362</v>
          </cell>
          <cell r="H359">
            <v>421847008</v>
          </cell>
          <cell r="I359">
            <v>432214075</v>
          </cell>
          <cell r="J359"/>
          <cell r="K359">
            <v>420693482</v>
          </cell>
          <cell r="L359"/>
          <cell r="M359">
            <v>2.4575419058086575E-2</v>
          </cell>
          <cell r="N359">
            <v>0</v>
          </cell>
          <cell r="O359">
            <v>420693482</v>
          </cell>
          <cell r="P359">
            <v>392090416</v>
          </cell>
          <cell r="Q359" t="str">
            <v>PTELL</v>
          </cell>
          <cell r="R359">
            <v>392090416</v>
          </cell>
          <cell r="S359" t="str">
            <v>PTELL</v>
          </cell>
        </row>
        <row r="360">
          <cell r="A360" t="str">
            <v>1902202000200</v>
          </cell>
          <cell r="B360" t="str">
            <v>KEENEYVILLE SCHOOL DISTRICT 20</v>
          </cell>
          <cell r="C360"/>
          <cell r="D360">
            <v>386025876</v>
          </cell>
          <cell r="E360">
            <v>0</v>
          </cell>
          <cell r="F360"/>
          <cell r="G360">
            <v>453587951</v>
          </cell>
          <cell r="H360">
            <v>466286394</v>
          </cell>
          <cell r="I360">
            <v>477821416</v>
          </cell>
          <cell r="J360"/>
          <cell r="K360">
            <v>465898587</v>
          </cell>
          <cell r="L360"/>
          <cell r="M360">
            <v>2.4738062590777633E-2</v>
          </cell>
          <cell r="N360">
            <v>0</v>
          </cell>
          <cell r="O360">
            <v>465898587</v>
          </cell>
          <cell r="P360">
            <v>392279495</v>
          </cell>
          <cell r="Q360" t="str">
            <v>PTELL</v>
          </cell>
          <cell r="R360">
            <v>392279495</v>
          </cell>
          <cell r="S360" t="str">
            <v>PTELL</v>
          </cell>
        </row>
        <row r="361">
          <cell r="A361" t="str">
            <v>1902202500200</v>
          </cell>
          <cell r="B361" t="str">
            <v>BENJAMIN SCHOOL DISTRICT 25</v>
          </cell>
          <cell r="C361"/>
          <cell r="D361">
            <v>231634765</v>
          </cell>
          <cell r="E361">
            <v>0</v>
          </cell>
          <cell r="F361"/>
          <cell r="G361">
            <v>249726192</v>
          </cell>
          <cell r="H361">
            <v>259910831</v>
          </cell>
          <cell r="I361">
            <v>267971738</v>
          </cell>
          <cell r="J361"/>
          <cell r="K361">
            <v>259202920</v>
          </cell>
          <cell r="L361"/>
          <cell r="M361">
            <v>3.101412499427544E-2</v>
          </cell>
          <cell r="N361">
            <v>0</v>
          </cell>
          <cell r="O361">
            <v>259202920</v>
          </cell>
          <cell r="P361">
            <v>235410411</v>
          </cell>
          <cell r="Q361" t="str">
            <v>PTELL</v>
          </cell>
          <cell r="R361">
            <v>235410411</v>
          </cell>
          <cell r="S361" t="str">
            <v>PTELL</v>
          </cell>
        </row>
        <row r="362">
          <cell r="A362" t="str">
            <v>1902203300200</v>
          </cell>
          <cell r="B362" t="str">
            <v>WEST CHICAGO SCHOOL DIST 33</v>
          </cell>
          <cell r="C362"/>
          <cell r="D362">
            <v>716384759</v>
          </cell>
          <cell r="E362">
            <v>0</v>
          </cell>
          <cell r="F362"/>
          <cell r="G362">
            <v>807727981</v>
          </cell>
          <cell r="H362">
            <v>861831230</v>
          </cell>
          <cell r="I362">
            <v>915341690</v>
          </cell>
          <cell r="J362"/>
          <cell r="K362">
            <v>861633634</v>
          </cell>
          <cell r="L362"/>
          <cell r="M362">
            <v>6.2089256152854891E-2</v>
          </cell>
          <cell r="N362">
            <v>0</v>
          </cell>
          <cell r="O362">
            <v>861633634</v>
          </cell>
          <cell r="P362">
            <v>752992020</v>
          </cell>
          <cell r="Q362" t="str">
            <v>PTELL</v>
          </cell>
          <cell r="R362">
            <v>752992020</v>
          </cell>
          <cell r="S362" t="str">
            <v>PTELL</v>
          </cell>
        </row>
        <row r="363">
          <cell r="A363" t="str">
            <v>1902203400200</v>
          </cell>
          <cell r="B363" t="str">
            <v>WINFIELD SCHOOL DISTRICT 34</v>
          </cell>
          <cell r="C363"/>
          <cell r="D363">
            <v>132594678</v>
          </cell>
          <cell r="E363">
            <v>0</v>
          </cell>
          <cell r="F363"/>
          <cell r="G363">
            <v>158132955</v>
          </cell>
          <cell r="H363">
            <v>166367037</v>
          </cell>
          <cell r="I363">
            <v>170044323</v>
          </cell>
          <cell r="J363"/>
          <cell r="K363">
            <v>164848105</v>
          </cell>
          <cell r="L363"/>
          <cell r="M363">
            <v>2.2103453101710288E-2</v>
          </cell>
          <cell r="N363">
            <v>0</v>
          </cell>
          <cell r="O363">
            <v>164848105</v>
          </cell>
          <cell r="P363">
            <v>136055399</v>
          </cell>
          <cell r="Q363" t="str">
            <v>PTELL</v>
          </cell>
          <cell r="R363">
            <v>136055399</v>
          </cell>
          <cell r="S363" t="str">
            <v>PTELL</v>
          </cell>
        </row>
        <row r="364">
          <cell r="A364" t="str">
            <v>1902204100200</v>
          </cell>
          <cell r="B364" t="str">
            <v>GLEN ELLYN SCHOOL DISTRICT 41</v>
          </cell>
          <cell r="C364"/>
          <cell r="D364">
            <v>1341407312</v>
          </cell>
          <cell r="E364">
            <v>0</v>
          </cell>
          <cell r="F364"/>
          <cell r="G364">
            <v>1464462063</v>
          </cell>
          <cell r="H364">
            <v>1504726912</v>
          </cell>
          <cell r="I364">
            <v>1524926924</v>
          </cell>
          <cell r="J364"/>
          <cell r="K364">
            <v>1498038633</v>
          </cell>
          <cell r="L364"/>
          <cell r="M364">
            <v>1.3424370787089373E-2</v>
          </cell>
          <cell r="N364">
            <v>0</v>
          </cell>
          <cell r="O364">
            <v>1498038633</v>
          </cell>
          <cell r="P364">
            <v>1373869368</v>
          </cell>
          <cell r="Q364" t="str">
            <v>PTELL</v>
          </cell>
          <cell r="R364">
            <v>1373869368</v>
          </cell>
          <cell r="S364" t="str">
            <v>PTELL</v>
          </cell>
        </row>
        <row r="365">
          <cell r="A365" t="str">
            <v>1902204400200</v>
          </cell>
          <cell r="B365" t="str">
            <v>LOMBARD SCHOOL DISTRICT 44</v>
          </cell>
          <cell r="C365"/>
          <cell r="D365">
            <v>1140825505</v>
          </cell>
          <cell r="E365">
            <v>0</v>
          </cell>
          <cell r="F365"/>
          <cell r="G365">
            <v>1291692846</v>
          </cell>
          <cell r="H365">
            <v>1344261291</v>
          </cell>
          <cell r="I365">
            <v>1380998201</v>
          </cell>
          <cell r="J365"/>
          <cell r="K365">
            <v>1338984113</v>
          </cell>
          <cell r="L365"/>
          <cell r="M365">
            <v>2.7328697364090059E-2</v>
          </cell>
          <cell r="N365">
            <v>0</v>
          </cell>
          <cell r="O365">
            <v>1338984113</v>
          </cell>
          <cell r="P365">
            <v>1167520821</v>
          </cell>
          <cell r="Q365" t="str">
            <v>PTELL</v>
          </cell>
          <cell r="R365">
            <v>1167520821</v>
          </cell>
          <cell r="S365" t="str">
            <v>PTELL</v>
          </cell>
        </row>
        <row r="366">
          <cell r="A366" t="str">
            <v>1902204500200</v>
          </cell>
          <cell r="B366" t="str">
            <v>VILLA PARK SCHOOL DIST 45</v>
          </cell>
          <cell r="C366"/>
          <cell r="D366">
            <v>1021545223</v>
          </cell>
          <cell r="E366">
            <v>0</v>
          </cell>
          <cell r="F366"/>
          <cell r="G366">
            <v>1180243160</v>
          </cell>
          <cell r="H366">
            <v>1253180638</v>
          </cell>
          <cell r="I366">
            <v>1275218847</v>
          </cell>
          <cell r="J366"/>
          <cell r="K366">
            <v>1236214215</v>
          </cell>
          <cell r="L366"/>
          <cell r="M366">
            <v>1.7585819898376057E-2</v>
          </cell>
          <cell r="N366">
            <v>0</v>
          </cell>
          <cell r="O366">
            <v>1236214215</v>
          </cell>
          <cell r="P366">
            <v>1041158891</v>
          </cell>
          <cell r="Q366" t="str">
            <v>PTELL</v>
          </cell>
          <cell r="R366">
            <v>1041158891</v>
          </cell>
          <cell r="S366" t="str">
            <v>PTELL</v>
          </cell>
        </row>
        <row r="367">
          <cell r="A367" t="str">
            <v>1902204800200</v>
          </cell>
          <cell r="B367" t="str">
            <v>SALT CREEK SCHOOL DIST 48</v>
          </cell>
          <cell r="C367"/>
          <cell r="D367">
            <v>638596982</v>
          </cell>
          <cell r="E367">
            <v>0</v>
          </cell>
          <cell r="F367"/>
          <cell r="G367">
            <v>728305691</v>
          </cell>
          <cell r="H367">
            <v>752054780</v>
          </cell>
          <cell r="I367">
            <v>772591107</v>
          </cell>
          <cell r="J367"/>
          <cell r="K367">
            <v>750983859</v>
          </cell>
          <cell r="L367"/>
          <cell r="M367">
            <v>2.730695628315799E-2</v>
          </cell>
          <cell r="N367">
            <v>0</v>
          </cell>
          <cell r="O367">
            <v>750983859</v>
          </cell>
          <cell r="P367">
            <v>653093133</v>
          </cell>
          <cell r="Q367" t="str">
            <v>PTELL</v>
          </cell>
          <cell r="R367">
            <v>653093133</v>
          </cell>
          <cell r="S367" t="str">
            <v>PTELL</v>
          </cell>
        </row>
        <row r="368">
          <cell r="A368" t="str">
            <v>1902205300200</v>
          </cell>
          <cell r="B368" t="str">
            <v>BUTLER SCHOOL DISTRICT 53</v>
          </cell>
          <cell r="C368"/>
          <cell r="D368">
            <v>860201548</v>
          </cell>
          <cell r="E368">
            <v>0</v>
          </cell>
          <cell r="F368"/>
          <cell r="G368">
            <v>934069734</v>
          </cell>
          <cell r="H368">
            <v>955234183</v>
          </cell>
          <cell r="I368">
            <v>969008837</v>
          </cell>
          <cell r="J368"/>
          <cell r="K368">
            <v>952770918</v>
          </cell>
          <cell r="L368"/>
          <cell r="M368">
            <v>1.4420185379819055E-2</v>
          </cell>
          <cell r="N368">
            <v>0</v>
          </cell>
          <cell r="O368">
            <v>952770918</v>
          </cell>
          <cell r="P368">
            <v>877405578</v>
          </cell>
          <cell r="Q368" t="str">
            <v>PTELL</v>
          </cell>
          <cell r="R368">
            <v>877405578</v>
          </cell>
          <cell r="S368" t="str">
            <v>PTELL</v>
          </cell>
        </row>
        <row r="369">
          <cell r="A369" t="str">
            <v>1902205800200</v>
          </cell>
          <cell r="B369" t="str">
            <v>DOWNERS GROVE GRADE SCH DIST 58</v>
          </cell>
          <cell r="C369"/>
          <cell r="D369">
            <v>2653449762</v>
          </cell>
          <cell r="E369">
            <v>0</v>
          </cell>
          <cell r="F369"/>
          <cell r="G369">
            <v>2950378221</v>
          </cell>
          <cell r="H369">
            <v>3083671873</v>
          </cell>
          <cell r="I369">
            <v>3222039148</v>
          </cell>
          <cell r="J369"/>
          <cell r="K369">
            <v>3085363081</v>
          </cell>
          <cell r="L369"/>
          <cell r="M369">
            <v>4.4870946293448261E-2</v>
          </cell>
          <cell r="N369">
            <v>0</v>
          </cell>
          <cell r="O369">
            <v>3085363081</v>
          </cell>
          <cell r="P369">
            <v>2771528276</v>
          </cell>
          <cell r="Q369" t="str">
            <v>PTELL</v>
          </cell>
          <cell r="R369">
            <v>2771528276</v>
          </cell>
          <cell r="S369" t="str">
            <v>PTELL</v>
          </cell>
        </row>
        <row r="370">
          <cell r="A370" t="str">
            <v>1902206000200</v>
          </cell>
          <cell r="B370" t="str">
            <v>MAERCKER SCHOOL DISTRICT 60</v>
          </cell>
          <cell r="C370"/>
          <cell r="D370">
            <v>615630497</v>
          </cell>
          <cell r="E370">
            <v>0</v>
          </cell>
          <cell r="F370"/>
          <cell r="G370">
            <v>671544202</v>
          </cell>
          <cell r="H370">
            <v>698712905</v>
          </cell>
          <cell r="I370">
            <v>710327293</v>
          </cell>
          <cell r="J370"/>
          <cell r="K370">
            <v>693528133</v>
          </cell>
          <cell r="L370"/>
          <cell r="M370">
            <v>1.6622546852773531E-2</v>
          </cell>
          <cell r="N370">
            <v>0</v>
          </cell>
          <cell r="O370">
            <v>693528133</v>
          </cell>
          <cell r="P370">
            <v>626219341</v>
          </cell>
          <cell r="Q370" t="str">
            <v>PTELL</v>
          </cell>
          <cell r="R370">
            <v>626219341</v>
          </cell>
          <cell r="S370" t="str">
            <v>PTELL</v>
          </cell>
        </row>
        <row r="371">
          <cell r="A371" t="str">
            <v>1902206100200</v>
          </cell>
          <cell r="B371" t="str">
            <v>DARIEN SCHOOL DIST 61</v>
          </cell>
          <cell r="C371"/>
          <cell r="D371">
            <v>471503466</v>
          </cell>
          <cell r="E371">
            <v>0</v>
          </cell>
          <cell r="F371"/>
          <cell r="G371">
            <v>530441355</v>
          </cell>
          <cell r="H371">
            <v>551232900</v>
          </cell>
          <cell r="I371">
            <v>562881036</v>
          </cell>
          <cell r="J371"/>
          <cell r="K371">
            <v>548185097</v>
          </cell>
          <cell r="L371"/>
          <cell r="M371">
            <v>2.1131060936312038E-2</v>
          </cell>
          <cell r="N371">
            <v>0</v>
          </cell>
          <cell r="O371">
            <v>548185097</v>
          </cell>
          <cell r="P371">
            <v>478481717</v>
          </cell>
          <cell r="Q371" t="str">
            <v>PTELL</v>
          </cell>
          <cell r="R371">
            <v>478481717</v>
          </cell>
          <cell r="S371" t="str">
            <v>PTELL</v>
          </cell>
        </row>
        <row r="372">
          <cell r="A372" t="str">
            <v>1902206200200</v>
          </cell>
          <cell r="B372" t="str">
            <v>GOWER SCHOOL DIST 62</v>
          </cell>
          <cell r="C372"/>
          <cell r="D372">
            <v>730907193</v>
          </cell>
          <cell r="E372">
            <v>0</v>
          </cell>
          <cell r="F372"/>
          <cell r="G372">
            <v>779140316</v>
          </cell>
          <cell r="H372">
            <v>807864105</v>
          </cell>
          <cell r="I372">
            <v>826714989</v>
          </cell>
          <cell r="J372"/>
          <cell r="K372">
            <v>804573137</v>
          </cell>
          <cell r="L372"/>
          <cell r="M372">
            <v>2.3334226490976474E-2</v>
          </cell>
          <cell r="N372">
            <v>0</v>
          </cell>
          <cell r="O372">
            <v>804573137</v>
          </cell>
          <cell r="P372">
            <v>745817699</v>
          </cell>
          <cell r="Q372" t="str">
            <v>PTELL</v>
          </cell>
          <cell r="R372">
            <v>745817699</v>
          </cell>
          <cell r="S372" t="str">
            <v>PTELL</v>
          </cell>
        </row>
        <row r="373">
          <cell r="A373" t="str">
            <v>1902206300200</v>
          </cell>
          <cell r="B373" t="str">
            <v>CASS SCHOOL DIST 63</v>
          </cell>
          <cell r="C373"/>
          <cell r="D373">
            <v>339371062</v>
          </cell>
          <cell r="E373">
            <v>0</v>
          </cell>
          <cell r="F373"/>
          <cell r="G373">
            <v>353326094</v>
          </cell>
          <cell r="H373">
            <v>368778025</v>
          </cell>
          <cell r="I373">
            <v>375891461</v>
          </cell>
          <cell r="J373"/>
          <cell r="K373">
            <v>365998527</v>
          </cell>
          <cell r="L373"/>
          <cell r="M373">
            <v>1.928920791850328E-2</v>
          </cell>
          <cell r="N373">
            <v>0</v>
          </cell>
          <cell r="O373">
            <v>365998527</v>
          </cell>
          <cell r="P373">
            <v>344834936</v>
          </cell>
          <cell r="Q373" t="str">
            <v>PTELL</v>
          </cell>
          <cell r="R373">
            <v>344834936</v>
          </cell>
          <cell r="S373" t="str">
            <v>PTELL</v>
          </cell>
        </row>
        <row r="374">
          <cell r="A374" t="str">
            <v>1902206600200</v>
          </cell>
          <cell r="B374" t="str">
            <v>CENTER CASS SCHOOL DIST 66</v>
          </cell>
          <cell r="C374"/>
          <cell r="D374">
            <v>527849945</v>
          </cell>
          <cell r="E374">
            <v>0</v>
          </cell>
          <cell r="F374"/>
          <cell r="G374">
            <v>568237520</v>
          </cell>
          <cell r="H374">
            <v>592294474</v>
          </cell>
          <cell r="I374">
            <v>604306807</v>
          </cell>
          <cell r="J374"/>
          <cell r="K374">
            <v>588279600</v>
          </cell>
          <cell r="L374"/>
          <cell r="M374">
            <v>2.0281014811561453E-2</v>
          </cell>
          <cell r="N374">
            <v>0</v>
          </cell>
          <cell r="O374">
            <v>588279600</v>
          </cell>
          <cell r="P374">
            <v>537562383</v>
          </cell>
          <cell r="Q374" t="str">
            <v>PTELL</v>
          </cell>
          <cell r="R374">
            <v>537562383</v>
          </cell>
          <cell r="S374" t="str">
            <v>PTELL</v>
          </cell>
        </row>
        <row r="375">
          <cell r="A375" t="str">
            <v>1902206800200</v>
          </cell>
          <cell r="B375" t="str">
            <v>WOODRIDGE SCHOOL DIST 68</v>
          </cell>
          <cell r="C375"/>
          <cell r="D375">
            <v>837246123</v>
          </cell>
          <cell r="E375">
            <v>0</v>
          </cell>
          <cell r="F375"/>
          <cell r="G375">
            <v>920406330</v>
          </cell>
          <cell r="H375">
            <v>964152005</v>
          </cell>
          <cell r="I375">
            <v>985609562</v>
          </cell>
          <cell r="J375"/>
          <cell r="K375">
            <v>956722632</v>
          </cell>
          <cell r="L375"/>
          <cell r="M375">
            <v>2.2255367295533447E-2</v>
          </cell>
          <cell r="N375">
            <v>0</v>
          </cell>
          <cell r="O375">
            <v>956722632</v>
          </cell>
          <cell r="P375">
            <v>851981654</v>
          </cell>
          <cell r="Q375" t="str">
            <v>PTELL</v>
          </cell>
          <cell r="R375">
            <v>851981654</v>
          </cell>
          <cell r="S375" t="str">
            <v>PTELL</v>
          </cell>
        </row>
        <row r="376">
          <cell r="A376" t="str">
            <v>1902208601700</v>
          </cell>
          <cell r="B376" t="str">
            <v>HINSDALE TWP H S DIST 86</v>
          </cell>
          <cell r="C376"/>
          <cell r="D376">
            <v>5897137916</v>
          </cell>
          <cell r="E376">
            <v>0</v>
          </cell>
          <cell r="F376"/>
          <cell r="G376">
            <v>5937500700</v>
          </cell>
          <cell r="H376">
            <v>6148573074</v>
          </cell>
          <cell r="I376">
            <v>6238463818</v>
          </cell>
          <cell r="J376"/>
          <cell r="K376">
            <v>6108179197</v>
          </cell>
          <cell r="L376"/>
          <cell r="M376">
            <v>1.4619773225126673E-2</v>
          </cell>
          <cell r="N376">
            <v>0</v>
          </cell>
          <cell r="O376">
            <v>6108179197</v>
          </cell>
          <cell r="P376">
            <v>6054001784</v>
          </cell>
          <cell r="Q376" t="str">
            <v>PTELL</v>
          </cell>
          <cell r="R376">
            <v>6054001784</v>
          </cell>
          <cell r="S376" t="str">
            <v>PTELL</v>
          </cell>
        </row>
        <row r="377">
          <cell r="A377" t="str">
            <v>1902208701700</v>
          </cell>
          <cell r="B377" t="str">
            <v>GLENBARD TWP H S DIST 87</v>
          </cell>
          <cell r="C377"/>
          <cell r="D377">
            <v>5324051266</v>
          </cell>
          <cell r="E377">
            <v>0</v>
          </cell>
          <cell r="F377"/>
          <cell r="G377">
            <v>5988267231</v>
          </cell>
          <cell r="H377">
            <v>6164096135</v>
          </cell>
          <cell r="I377">
            <v>6300603064</v>
          </cell>
          <cell r="J377"/>
          <cell r="K377">
            <v>6150988810</v>
          </cell>
          <cell r="L377"/>
          <cell r="M377">
            <v>2.2145489948624884E-2</v>
          </cell>
          <cell r="N377">
            <v>0</v>
          </cell>
          <cell r="O377">
            <v>6150988810</v>
          </cell>
          <cell r="P377">
            <v>5441712798</v>
          </cell>
          <cell r="Q377" t="str">
            <v>PTELL</v>
          </cell>
          <cell r="R377">
            <v>5441712798</v>
          </cell>
          <cell r="S377" t="str">
            <v>PTELL</v>
          </cell>
        </row>
        <row r="378">
          <cell r="A378" t="str">
            <v>1902208801600</v>
          </cell>
          <cell r="B378" t="str">
            <v>DU PAGE HIGH SCHOOL DIST 88</v>
          </cell>
          <cell r="C378"/>
          <cell r="D378">
            <v>2772025461</v>
          </cell>
          <cell r="E378">
            <v>0</v>
          </cell>
          <cell r="F378"/>
          <cell r="G378">
            <v>3211432591</v>
          </cell>
          <cell r="H378">
            <v>3354945092</v>
          </cell>
          <cell r="I378">
            <v>3455000264</v>
          </cell>
          <cell r="J378"/>
          <cell r="K378">
            <v>3340459316</v>
          </cell>
          <cell r="L378"/>
          <cell r="M378">
            <v>2.9823192110829337E-2</v>
          </cell>
          <cell r="N378">
            <v>0</v>
          </cell>
          <cell r="O378">
            <v>3340459316</v>
          </cell>
          <cell r="P378">
            <v>2825248349</v>
          </cell>
          <cell r="Q378" t="str">
            <v>PTELL</v>
          </cell>
          <cell r="R378">
            <v>2825248349</v>
          </cell>
          <cell r="S378" t="str">
            <v>PTELL</v>
          </cell>
        </row>
        <row r="379">
          <cell r="A379" t="str">
            <v>1902208900400</v>
          </cell>
          <cell r="B379" t="str">
            <v>GLEN ELLYN C C SCHOOL DIST 89</v>
          </cell>
          <cell r="C379"/>
          <cell r="D379">
            <v>847937954</v>
          </cell>
          <cell r="E379">
            <v>0</v>
          </cell>
          <cell r="F379"/>
          <cell r="G379">
            <v>874511370</v>
          </cell>
          <cell r="H379">
            <v>897554627</v>
          </cell>
          <cell r="I379">
            <v>902936566</v>
          </cell>
          <cell r="J379"/>
          <cell r="K379">
            <v>891667521</v>
          </cell>
          <cell r="L379"/>
          <cell r="M379">
            <v>5.9962244504144259E-3</v>
          </cell>
          <cell r="N379">
            <v>0</v>
          </cell>
          <cell r="O379">
            <v>891667521</v>
          </cell>
          <cell r="P379">
            <v>861759342</v>
          </cell>
          <cell r="Q379" t="str">
            <v>PTELL</v>
          </cell>
          <cell r="R379">
            <v>861759342</v>
          </cell>
          <cell r="S379" t="str">
            <v>PTELL</v>
          </cell>
        </row>
        <row r="380">
          <cell r="A380" t="str">
            <v>1902209300400</v>
          </cell>
          <cell r="B380" t="str">
            <v>COMMUNITY CONSOLIDATED S D 93</v>
          </cell>
          <cell r="C380"/>
          <cell r="D380">
            <v>1180154672</v>
          </cell>
          <cell r="E380">
            <v>0</v>
          </cell>
          <cell r="F380"/>
          <cell r="G380">
            <v>1317364569</v>
          </cell>
          <cell r="H380">
            <v>1349956411</v>
          </cell>
          <cell r="I380">
            <v>1393331139</v>
          </cell>
          <cell r="J380"/>
          <cell r="K380">
            <v>1353550706</v>
          </cell>
          <cell r="L380"/>
          <cell r="M380">
            <v>3.2130465581380906E-2</v>
          </cell>
          <cell r="N380">
            <v>0</v>
          </cell>
          <cell r="O380">
            <v>1353550706</v>
          </cell>
          <cell r="P380">
            <v>1208832430</v>
          </cell>
          <cell r="Q380" t="str">
            <v>PTELL</v>
          </cell>
          <cell r="R380">
            <v>1208832430</v>
          </cell>
          <cell r="S380" t="str">
            <v>PTELL</v>
          </cell>
        </row>
        <row r="381">
          <cell r="A381" t="str">
            <v>1902209401600</v>
          </cell>
          <cell r="B381" t="str">
            <v>COMMUNITY HIGH SCH DISTRICT 94</v>
          </cell>
          <cell r="C381"/>
          <cell r="D381">
            <v>1080530039</v>
          </cell>
          <cell r="E381">
            <v>0</v>
          </cell>
          <cell r="F381"/>
          <cell r="G381">
            <v>1215587128</v>
          </cell>
          <cell r="H381">
            <v>1288109099</v>
          </cell>
          <cell r="I381">
            <v>1353357751</v>
          </cell>
          <cell r="J381"/>
          <cell r="K381">
            <v>1285684659</v>
          </cell>
          <cell r="L381"/>
          <cell r="M381">
            <v>5.0654600647301228E-2</v>
          </cell>
          <cell r="N381">
            <v>0</v>
          </cell>
          <cell r="O381">
            <v>1285684659</v>
          </cell>
          <cell r="P381">
            <v>1124723717</v>
          </cell>
          <cell r="Q381" t="str">
            <v>PTELL</v>
          </cell>
          <cell r="R381">
            <v>1124723717</v>
          </cell>
          <cell r="S381" t="str">
            <v>PTELL</v>
          </cell>
        </row>
        <row r="382">
          <cell r="A382" t="str">
            <v>1902209901600</v>
          </cell>
          <cell r="B382" t="str">
            <v>COMMUNITY HIGH SCHOOL DIST 99</v>
          </cell>
          <cell r="C382"/>
          <cell r="D382">
            <v>4389352112</v>
          </cell>
          <cell r="E382">
            <v>0</v>
          </cell>
          <cell r="F382"/>
          <cell r="G382">
            <v>4836979450</v>
          </cell>
          <cell r="H382">
            <v>5053240913</v>
          </cell>
          <cell r="I382">
            <v>5232663664</v>
          </cell>
          <cell r="J382"/>
          <cell r="K382">
            <v>5040961342</v>
          </cell>
          <cell r="L382"/>
          <cell r="M382">
            <v>3.5506470815277358E-2</v>
          </cell>
          <cell r="N382">
            <v>0</v>
          </cell>
          <cell r="O382">
            <v>5040961342</v>
          </cell>
          <cell r="P382">
            <v>4538151148</v>
          </cell>
          <cell r="Q382" t="str">
            <v>PTELL</v>
          </cell>
          <cell r="R382">
            <v>4538151148</v>
          </cell>
          <cell r="S382" t="str">
            <v>PTELL</v>
          </cell>
        </row>
        <row r="383">
          <cell r="A383" t="str">
            <v>1902210001600</v>
          </cell>
          <cell r="B383" t="str">
            <v>FENTON COMM H S DIST 100</v>
          </cell>
          <cell r="C383"/>
          <cell r="D383">
            <v>1170041712</v>
          </cell>
          <cell r="E383">
            <v>0</v>
          </cell>
          <cell r="F383"/>
          <cell r="G383">
            <v>1289903678</v>
          </cell>
          <cell r="H383">
            <v>1324732516</v>
          </cell>
          <cell r="I383">
            <v>1366702738</v>
          </cell>
          <cell r="J383"/>
          <cell r="K383">
            <v>1327112977</v>
          </cell>
          <cell r="L383"/>
          <cell r="M383">
            <v>3.1682035047141545E-2</v>
          </cell>
          <cell r="N383">
            <v>0</v>
          </cell>
          <cell r="O383">
            <v>1327112977</v>
          </cell>
          <cell r="P383">
            <v>1193091533</v>
          </cell>
          <cell r="Q383" t="str">
            <v>PTELL</v>
          </cell>
          <cell r="R383">
            <v>1193091533</v>
          </cell>
          <cell r="S383" t="str">
            <v>PTELL</v>
          </cell>
        </row>
        <row r="384">
          <cell r="A384" t="str">
            <v>1902210801600</v>
          </cell>
          <cell r="B384" t="str">
            <v>LAKE PARK COMM H S DIST 108</v>
          </cell>
          <cell r="C384"/>
          <cell r="D384">
            <v>1959936043</v>
          </cell>
          <cell r="E384">
            <v>0</v>
          </cell>
          <cell r="F384"/>
          <cell r="G384">
            <v>2250826325</v>
          </cell>
          <cell r="H384">
            <v>2326024110</v>
          </cell>
          <cell r="I384">
            <v>2394311663</v>
          </cell>
          <cell r="J384"/>
          <cell r="K384">
            <v>2323720699</v>
          </cell>
          <cell r="L384"/>
          <cell r="M384">
            <v>2.9358058975579578E-2</v>
          </cell>
          <cell r="N384">
            <v>0</v>
          </cell>
          <cell r="O384">
            <v>2323720699</v>
          </cell>
          <cell r="P384">
            <v>2001290693</v>
          </cell>
          <cell r="Q384" t="str">
            <v>PTELL</v>
          </cell>
          <cell r="R384">
            <v>2001290693</v>
          </cell>
          <cell r="S384" t="str">
            <v>PTELL</v>
          </cell>
        </row>
        <row r="385">
          <cell r="A385" t="str">
            <v>1902218000400</v>
          </cell>
          <cell r="B385" t="str">
            <v>COMMUNITY CONS SCH DIST 180</v>
          </cell>
          <cell r="C385"/>
          <cell r="D385">
            <v>302497411</v>
          </cell>
          <cell r="E385">
            <v>0</v>
          </cell>
          <cell r="F385"/>
          <cell r="G385">
            <v>324083265</v>
          </cell>
          <cell r="H385">
            <v>334512811</v>
          </cell>
          <cell r="I385">
            <v>340567225</v>
          </cell>
          <cell r="J385"/>
          <cell r="K385">
            <v>333054434</v>
          </cell>
          <cell r="L385"/>
          <cell r="M385">
            <v>1.8099199196290272E-2</v>
          </cell>
          <cell r="N385">
            <v>0</v>
          </cell>
          <cell r="O385">
            <v>333054434</v>
          </cell>
          <cell r="P385">
            <v>307609617</v>
          </cell>
          <cell r="Q385" t="str">
            <v>PTELL</v>
          </cell>
          <cell r="R385">
            <v>307609617</v>
          </cell>
          <cell r="S385" t="str">
            <v>PTELL</v>
          </cell>
        </row>
        <row r="386">
          <cell r="A386" t="str">
            <v>1902218100400</v>
          </cell>
          <cell r="B386" t="str">
            <v>HINSDALE C C SCHOOL DIST 181</v>
          </cell>
          <cell r="C386"/>
          <cell r="D386">
            <v>2784661241</v>
          </cell>
          <cell r="E386">
            <v>0</v>
          </cell>
          <cell r="F386"/>
          <cell r="G386">
            <v>2756084256</v>
          </cell>
          <cell r="H386">
            <v>2859349806</v>
          </cell>
          <cell r="I386">
            <v>2888429455</v>
          </cell>
          <cell r="J386"/>
          <cell r="K386">
            <v>2834621172</v>
          </cell>
          <cell r="L386"/>
          <cell r="M386">
            <v>1.0170021498936531E-2</v>
          </cell>
          <cell r="N386">
            <v>0</v>
          </cell>
          <cell r="O386">
            <v>2834621172</v>
          </cell>
          <cell r="P386">
            <v>2888429455</v>
          </cell>
          <cell r="Q386" t="str">
            <v>REAL</v>
          </cell>
          <cell r="R386">
            <v>2834621172</v>
          </cell>
          <cell r="S386" t="str">
            <v>Average</v>
          </cell>
        </row>
        <row r="387">
          <cell r="A387" t="str">
            <v>1902220002600</v>
          </cell>
          <cell r="B387" t="str">
            <v>COMMUNITY UNIT SCHOOL DIST 200</v>
          </cell>
          <cell r="C387"/>
          <cell r="D387">
            <v>3079132788</v>
          </cell>
          <cell r="E387">
            <v>0</v>
          </cell>
          <cell r="F387"/>
          <cell r="G387">
            <v>3334269463</v>
          </cell>
          <cell r="H387">
            <v>3417462032</v>
          </cell>
          <cell r="I387">
            <v>3463415711</v>
          </cell>
          <cell r="J387"/>
          <cell r="K387">
            <v>3405049069</v>
          </cell>
          <cell r="L387"/>
          <cell r="M387">
            <v>1.3446727006680611E-2</v>
          </cell>
          <cell r="N387">
            <v>0</v>
          </cell>
          <cell r="O387">
            <v>3405049069</v>
          </cell>
          <cell r="P387">
            <v>3142870836</v>
          </cell>
          <cell r="Q387" t="str">
            <v>PTELL</v>
          </cell>
          <cell r="R387">
            <v>3142870836</v>
          </cell>
          <cell r="S387" t="str">
            <v>PTELL</v>
          </cell>
        </row>
        <row r="388">
          <cell r="A388" t="str">
            <v>1902220102600</v>
          </cell>
          <cell r="B388" t="str">
            <v>WESTMONT C U SCHOOL DIST 201</v>
          </cell>
          <cell r="C388"/>
          <cell r="D388">
            <v>487862085</v>
          </cell>
          <cell r="E388">
            <v>0</v>
          </cell>
          <cell r="F388"/>
          <cell r="G388">
            <v>545151149</v>
          </cell>
          <cell r="H388">
            <v>564518552</v>
          </cell>
          <cell r="I388">
            <v>576273888</v>
          </cell>
          <cell r="J388"/>
          <cell r="K388">
            <v>561981196</v>
          </cell>
          <cell r="L388"/>
          <cell r="M388">
            <v>2.0823648679662878E-2</v>
          </cell>
          <cell r="N388">
            <v>0</v>
          </cell>
          <cell r="O388">
            <v>561981196</v>
          </cell>
          <cell r="P388">
            <v>498643837</v>
          </cell>
          <cell r="Q388" t="str">
            <v>PTELL</v>
          </cell>
          <cell r="R388">
            <v>498643837</v>
          </cell>
          <cell r="S388" t="str">
            <v>PTELL</v>
          </cell>
        </row>
        <row r="389">
          <cell r="A389" t="str">
            <v>1902220202600</v>
          </cell>
          <cell r="B389" t="str">
            <v>LISLE C U SCH DIST 202</v>
          </cell>
          <cell r="C389"/>
          <cell r="D389">
            <v>613135667</v>
          </cell>
          <cell r="E389">
            <v>0</v>
          </cell>
          <cell r="F389"/>
          <cell r="G389">
            <v>631727771</v>
          </cell>
          <cell r="H389">
            <v>660993571</v>
          </cell>
          <cell r="I389">
            <v>667511519</v>
          </cell>
          <cell r="J389"/>
          <cell r="K389">
            <v>653410954</v>
          </cell>
          <cell r="L389"/>
          <cell r="M389">
            <v>9.8608341835143207E-3</v>
          </cell>
          <cell r="N389">
            <v>0</v>
          </cell>
          <cell r="O389">
            <v>653410954</v>
          </cell>
          <cell r="P389">
            <v>622577956</v>
          </cell>
          <cell r="Q389" t="str">
            <v>PTELL</v>
          </cell>
          <cell r="R389">
            <v>622577956</v>
          </cell>
          <cell r="S389" t="str">
            <v>PTELL</v>
          </cell>
        </row>
        <row r="390">
          <cell r="A390" t="str">
            <v>1902220302600</v>
          </cell>
          <cell r="B390" t="str">
            <v>NAPERVILLE C U DIST 203</v>
          </cell>
          <cell r="C390"/>
          <cell r="D390">
            <v>4765059269</v>
          </cell>
          <cell r="E390">
            <v>0</v>
          </cell>
          <cell r="F390"/>
          <cell r="G390">
            <v>5025550514</v>
          </cell>
          <cell r="H390">
            <v>5254428211</v>
          </cell>
          <cell r="I390">
            <v>5333623674</v>
          </cell>
          <cell r="J390"/>
          <cell r="K390">
            <v>5204534133</v>
          </cell>
          <cell r="L390"/>
          <cell r="M390">
            <v>1.5072137218319301E-2</v>
          </cell>
          <cell r="N390">
            <v>0</v>
          </cell>
          <cell r="O390">
            <v>5204534133</v>
          </cell>
          <cell r="P390">
            <v>4860360454</v>
          </cell>
          <cell r="Q390" t="str">
            <v>PTELL</v>
          </cell>
          <cell r="R390">
            <v>4860360454</v>
          </cell>
          <cell r="S390" t="str">
            <v>PTELL</v>
          </cell>
        </row>
        <row r="391">
          <cell r="A391" t="str">
            <v>1902220402600</v>
          </cell>
          <cell r="B391" t="str">
            <v>INDIAN PRAIRIE C U SCH DIST 204</v>
          </cell>
          <cell r="C391"/>
          <cell r="D391">
            <v>5313604481</v>
          </cell>
          <cell r="E391">
            <v>0</v>
          </cell>
          <cell r="F391"/>
          <cell r="G391">
            <v>5754006515</v>
          </cell>
          <cell r="H391">
            <v>5985804080</v>
          </cell>
          <cell r="I391">
            <v>6095279842</v>
          </cell>
          <cell r="J391"/>
          <cell r="K391">
            <v>5945030146</v>
          </cell>
          <cell r="L391"/>
          <cell r="M391">
            <v>1.8289232413366927E-2</v>
          </cell>
          <cell r="N391">
            <v>0</v>
          </cell>
          <cell r="O391">
            <v>5945030146</v>
          </cell>
          <cell r="P391">
            <v>5437411465</v>
          </cell>
          <cell r="Q391" t="str">
            <v>PTELL</v>
          </cell>
          <cell r="R391">
            <v>5437411465</v>
          </cell>
          <cell r="S391" t="str">
            <v>PTELL</v>
          </cell>
        </row>
        <row r="392">
          <cell r="A392" t="str">
            <v>1902220502600</v>
          </cell>
          <cell r="B392" t="str">
            <v>ELMHURST SCHOOL DIST 205</v>
          </cell>
          <cell r="C392"/>
          <cell r="D392">
            <v>2384211808</v>
          </cell>
          <cell r="E392">
            <v>0</v>
          </cell>
          <cell r="F392"/>
          <cell r="G392">
            <v>2817370111</v>
          </cell>
          <cell r="H392">
            <v>2963515824</v>
          </cell>
          <cell r="I392">
            <v>3047008303</v>
          </cell>
          <cell r="J392"/>
          <cell r="K392">
            <v>2942631413</v>
          </cell>
          <cell r="L392"/>
          <cell r="M392">
            <v>2.8173454760672133E-2</v>
          </cell>
          <cell r="N392">
            <v>0</v>
          </cell>
          <cell r="O392">
            <v>2942631413</v>
          </cell>
          <cell r="P392">
            <v>2440002364</v>
          </cell>
          <cell r="Q392" t="str">
            <v>PTELL</v>
          </cell>
          <cell r="R392">
            <v>2440002364</v>
          </cell>
          <cell r="S392" t="str">
            <v>PTELL</v>
          </cell>
        </row>
        <row r="393">
          <cell r="A393" t="str">
            <v>2002400102600</v>
          </cell>
          <cell r="B393" t="str">
            <v>EDWARDS COUNTY C U SCH DIST 1</v>
          </cell>
          <cell r="C393"/>
          <cell r="D393">
            <v>80593584</v>
          </cell>
          <cell r="E393">
            <v>0</v>
          </cell>
          <cell r="F393"/>
          <cell r="G393">
            <v>80782252</v>
          </cell>
          <cell r="H393">
            <v>81669977</v>
          </cell>
          <cell r="I393">
            <v>89899251</v>
          </cell>
          <cell r="J393"/>
          <cell r="K393">
            <v>84117160</v>
          </cell>
          <cell r="L393"/>
          <cell r="M393">
            <v>0.10076253602961098</v>
          </cell>
          <cell r="N393">
            <v>0</v>
          </cell>
          <cell r="O393">
            <v>84117160</v>
          </cell>
          <cell r="P393">
            <v>0</v>
          </cell>
          <cell r="Q393" t="str">
            <v/>
          </cell>
          <cell r="R393">
            <v>84117160</v>
          </cell>
          <cell r="S393" t="str">
            <v>Average</v>
          </cell>
        </row>
        <row r="394">
          <cell r="A394" t="str">
            <v>2003000702600</v>
          </cell>
          <cell r="B394" t="str">
            <v>GALLATIN C U SCHOOL DISTRICT 7</v>
          </cell>
          <cell r="C394"/>
          <cell r="D394">
            <v>73679512</v>
          </cell>
          <cell r="E394">
            <v>0</v>
          </cell>
          <cell r="F394"/>
          <cell r="G394">
            <v>74993089</v>
          </cell>
          <cell r="H394">
            <v>74768782</v>
          </cell>
          <cell r="I394">
            <v>78294635</v>
          </cell>
          <cell r="J394"/>
          <cell r="K394">
            <v>76018835</v>
          </cell>
          <cell r="L394"/>
          <cell r="M394">
            <v>4.7156753202158626E-2</v>
          </cell>
          <cell r="N394">
            <v>0</v>
          </cell>
          <cell r="O394">
            <v>76018835</v>
          </cell>
          <cell r="P394">
            <v>0</v>
          </cell>
          <cell r="Q394" t="str">
            <v/>
          </cell>
          <cell r="R394">
            <v>76018835</v>
          </cell>
          <cell r="S394" t="str">
            <v>Average</v>
          </cell>
        </row>
        <row r="395">
          <cell r="A395" t="str">
            <v>2003301002600</v>
          </cell>
          <cell r="B395" t="str">
            <v>HAMILTON CO C U SCHOOL DIST 10</v>
          </cell>
          <cell r="C395"/>
          <cell r="D395">
            <v>109738612</v>
          </cell>
          <cell r="E395">
            <v>0</v>
          </cell>
          <cell r="F395"/>
          <cell r="G395">
            <v>110456395</v>
          </cell>
          <cell r="H395">
            <v>118153212</v>
          </cell>
          <cell r="I395">
            <v>128139979</v>
          </cell>
          <cell r="J395"/>
          <cell r="K395">
            <v>118916529</v>
          </cell>
          <cell r="L395"/>
          <cell r="M395">
            <v>8.4523872275262396E-2</v>
          </cell>
          <cell r="N395">
            <v>0</v>
          </cell>
          <cell r="O395">
            <v>118916529</v>
          </cell>
          <cell r="P395">
            <v>0</v>
          </cell>
          <cell r="Q395" t="str">
            <v/>
          </cell>
          <cell r="R395">
            <v>118916529</v>
          </cell>
          <cell r="S395" t="str">
            <v>Average</v>
          </cell>
        </row>
        <row r="396">
          <cell r="A396" t="str">
            <v>2003500102600</v>
          </cell>
          <cell r="B396" t="str">
            <v>HARDIN CO COMM UNIT DIST 1</v>
          </cell>
          <cell r="C396"/>
          <cell r="D396">
            <v>33735787</v>
          </cell>
          <cell r="E396">
            <v>0</v>
          </cell>
          <cell r="F396"/>
          <cell r="G396">
            <v>32473486</v>
          </cell>
          <cell r="H396">
            <v>35271411</v>
          </cell>
          <cell r="I396">
            <v>36678511</v>
          </cell>
          <cell r="J396"/>
          <cell r="K396">
            <v>34807803</v>
          </cell>
          <cell r="L396"/>
          <cell r="M396">
            <v>3.9893499015392381E-2</v>
          </cell>
          <cell r="N396">
            <v>0</v>
          </cell>
          <cell r="O396">
            <v>34807803</v>
          </cell>
          <cell r="P396">
            <v>0</v>
          </cell>
          <cell r="Q396" t="str">
            <v/>
          </cell>
          <cell r="R396">
            <v>34807803</v>
          </cell>
          <cell r="S396" t="str">
            <v>Average</v>
          </cell>
        </row>
        <row r="397">
          <cell r="A397" t="str">
            <v>2007600102600</v>
          </cell>
          <cell r="B397" t="str">
            <v>POPE CO COMM UNIT DIST 1</v>
          </cell>
          <cell r="C397"/>
          <cell r="D397">
            <v>55971660</v>
          </cell>
          <cell r="E397">
            <v>0</v>
          </cell>
          <cell r="F397"/>
          <cell r="G397">
            <v>55706214</v>
          </cell>
          <cell r="H397">
            <v>60098917</v>
          </cell>
          <cell r="I397">
            <v>63446940</v>
          </cell>
          <cell r="J397"/>
          <cell r="K397">
            <v>59750690</v>
          </cell>
          <cell r="L397"/>
          <cell r="M397">
            <v>5.570854130366442E-2</v>
          </cell>
          <cell r="N397">
            <v>0</v>
          </cell>
          <cell r="O397">
            <v>59750690</v>
          </cell>
          <cell r="P397">
            <v>0</v>
          </cell>
          <cell r="Q397" t="str">
            <v/>
          </cell>
          <cell r="R397">
            <v>59750690</v>
          </cell>
          <cell r="S397" t="str">
            <v>Average</v>
          </cell>
        </row>
        <row r="398">
          <cell r="A398" t="str">
            <v>2008300102600</v>
          </cell>
          <cell r="B398" t="str">
            <v>GALATIA C U SCHOOL DIST 1</v>
          </cell>
          <cell r="C398"/>
          <cell r="D398">
            <v>43464725</v>
          </cell>
          <cell r="E398">
            <v>0</v>
          </cell>
          <cell r="F398"/>
          <cell r="G398">
            <v>43089452</v>
          </cell>
          <cell r="H398">
            <v>45256960</v>
          </cell>
          <cell r="I398">
            <v>44849311</v>
          </cell>
          <cell r="J398"/>
          <cell r="K398">
            <v>44398574</v>
          </cell>
          <cell r="L398"/>
          <cell r="M398">
            <v>-9.0074322269988964E-3</v>
          </cell>
          <cell r="N398">
            <v>0</v>
          </cell>
          <cell r="O398">
            <v>44398574</v>
          </cell>
          <cell r="P398">
            <v>0</v>
          </cell>
          <cell r="Q398" t="str">
            <v/>
          </cell>
          <cell r="R398">
            <v>44398574</v>
          </cell>
          <cell r="S398" t="str">
            <v>Average</v>
          </cell>
        </row>
        <row r="399">
          <cell r="A399" t="str">
            <v>2008300202600</v>
          </cell>
          <cell r="B399" t="str">
            <v>CARRIER MILLS-STONEFORT CUSD 2</v>
          </cell>
          <cell r="C399"/>
          <cell r="D399">
            <v>19978031</v>
          </cell>
          <cell r="E399">
            <v>0</v>
          </cell>
          <cell r="F399"/>
          <cell r="G399">
            <v>19993276</v>
          </cell>
          <cell r="H399">
            <v>20761065</v>
          </cell>
          <cell r="I399">
            <v>22130997</v>
          </cell>
          <cell r="J399"/>
          <cell r="K399">
            <v>20961779</v>
          </cell>
          <cell r="L399"/>
          <cell r="M399">
            <v>6.5985632239964565E-2</v>
          </cell>
          <cell r="N399">
            <v>0</v>
          </cell>
          <cell r="O399">
            <v>20961779</v>
          </cell>
          <cell r="P399">
            <v>0</v>
          </cell>
          <cell r="Q399" t="str">
            <v/>
          </cell>
          <cell r="R399">
            <v>20961779</v>
          </cell>
          <cell r="S399" t="str">
            <v>Average</v>
          </cell>
        </row>
        <row r="400">
          <cell r="A400" t="str">
            <v>2008300302600</v>
          </cell>
          <cell r="B400" t="str">
            <v>HARRISBURG C U SCHOOL DIST 3</v>
          </cell>
          <cell r="C400"/>
          <cell r="D400">
            <v>134671826</v>
          </cell>
          <cell r="E400">
            <v>0</v>
          </cell>
          <cell r="F400"/>
          <cell r="G400">
            <v>135367481</v>
          </cell>
          <cell r="H400">
            <v>137735395</v>
          </cell>
          <cell r="I400">
            <v>144089210</v>
          </cell>
          <cell r="J400"/>
          <cell r="K400">
            <v>139064029</v>
          </cell>
          <cell r="L400"/>
          <cell r="M400">
            <v>4.6130589744197564E-2</v>
          </cell>
          <cell r="N400">
            <v>0</v>
          </cell>
          <cell r="O400">
            <v>139064029</v>
          </cell>
          <cell r="P400">
            <v>0</v>
          </cell>
          <cell r="Q400" t="str">
            <v/>
          </cell>
          <cell r="R400">
            <v>139064029</v>
          </cell>
          <cell r="S400" t="str">
            <v>Average</v>
          </cell>
        </row>
        <row r="401">
          <cell r="A401" t="str">
            <v>2008300402600</v>
          </cell>
          <cell r="B401" t="str">
            <v>ELDORADO COMM UNIT DISTRICT 4</v>
          </cell>
          <cell r="C401"/>
          <cell r="D401">
            <v>63214789</v>
          </cell>
          <cell r="E401">
            <v>0</v>
          </cell>
          <cell r="F401"/>
          <cell r="G401">
            <v>64796135</v>
          </cell>
          <cell r="H401">
            <v>61732515</v>
          </cell>
          <cell r="I401">
            <v>65419061</v>
          </cell>
          <cell r="J401"/>
          <cell r="K401">
            <v>63982570</v>
          </cell>
          <cell r="L401"/>
          <cell r="M401">
            <v>5.9718059437558958E-2</v>
          </cell>
          <cell r="N401">
            <v>0</v>
          </cell>
          <cell r="O401">
            <v>63982570</v>
          </cell>
          <cell r="P401">
            <v>0</v>
          </cell>
          <cell r="Q401" t="str">
            <v/>
          </cell>
          <cell r="R401">
            <v>63982570</v>
          </cell>
          <cell r="S401" t="str">
            <v>Average</v>
          </cell>
        </row>
        <row r="402">
          <cell r="A402" t="str">
            <v>2009301702400</v>
          </cell>
          <cell r="B402" t="str">
            <v>ALLENDALE C C SCHOOL DIST 17</v>
          </cell>
          <cell r="C402"/>
          <cell r="D402">
            <v>14103102</v>
          </cell>
          <cell r="E402">
            <v>0</v>
          </cell>
          <cell r="F402"/>
          <cell r="G402">
            <v>14041700</v>
          </cell>
          <cell r="H402">
            <v>15335619</v>
          </cell>
          <cell r="I402">
            <v>16566794</v>
          </cell>
          <cell r="J402"/>
          <cell r="K402">
            <v>15314704</v>
          </cell>
          <cell r="L402"/>
          <cell r="M402">
            <v>8.0282054477227166E-2</v>
          </cell>
          <cell r="N402">
            <v>0</v>
          </cell>
          <cell r="O402">
            <v>15314704</v>
          </cell>
          <cell r="P402">
            <v>0</v>
          </cell>
          <cell r="Q402" t="str">
            <v/>
          </cell>
          <cell r="R402">
            <v>15314704</v>
          </cell>
          <cell r="S402" t="str">
            <v>Average</v>
          </cell>
        </row>
        <row r="403">
          <cell r="A403" t="str">
            <v>2009334802600</v>
          </cell>
          <cell r="B403" t="str">
            <v>WABASH C U SCH DIST 348</v>
          </cell>
          <cell r="C403"/>
          <cell r="D403">
            <v>141614683</v>
          </cell>
          <cell r="E403">
            <v>0</v>
          </cell>
          <cell r="F403"/>
          <cell r="G403">
            <v>142998915</v>
          </cell>
          <cell r="H403">
            <v>152749865</v>
          </cell>
          <cell r="I403">
            <v>159846856</v>
          </cell>
          <cell r="J403"/>
          <cell r="K403">
            <v>151865212</v>
          </cell>
          <cell r="L403"/>
          <cell r="M403">
            <v>4.6461520604289895E-2</v>
          </cell>
          <cell r="N403">
            <v>0</v>
          </cell>
          <cell r="O403">
            <v>151865212</v>
          </cell>
          <cell r="P403">
            <v>0</v>
          </cell>
          <cell r="Q403" t="str">
            <v/>
          </cell>
          <cell r="R403">
            <v>151865212</v>
          </cell>
          <cell r="S403" t="str">
            <v>Average</v>
          </cell>
        </row>
        <row r="404">
          <cell r="A404" t="str">
            <v>2009600600400</v>
          </cell>
          <cell r="B404" t="str">
            <v>NEW HOPE C C SCHOOL DIST 6</v>
          </cell>
          <cell r="C404"/>
          <cell r="D404">
            <v>23413221</v>
          </cell>
          <cell r="E404">
            <v>0</v>
          </cell>
          <cell r="F404"/>
          <cell r="G404">
            <v>23501401</v>
          </cell>
          <cell r="H404">
            <v>25146888</v>
          </cell>
          <cell r="I404">
            <v>27977977</v>
          </cell>
          <cell r="J404"/>
          <cell r="K404">
            <v>25542089</v>
          </cell>
          <cell r="L404"/>
          <cell r="M404">
            <v>0.11258208172717038</v>
          </cell>
          <cell r="N404">
            <v>0</v>
          </cell>
          <cell r="O404">
            <v>25542089</v>
          </cell>
          <cell r="P404">
            <v>0</v>
          </cell>
          <cell r="Q404" t="str">
            <v/>
          </cell>
          <cell r="R404">
            <v>25542089</v>
          </cell>
          <cell r="S404" t="str">
            <v>Average</v>
          </cell>
        </row>
        <row r="405">
          <cell r="A405" t="str">
            <v>2009601400400</v>
          </cell>
          <cell r="B405" t="str">
            <v>GEFF C C SCHOOL DISTRICT 14</v>
          </cell>
          <cell r="C405"/>
          <cell r="D405">
            <v>7980006</v>
          </cell>
          <cell r="E405">
            <v>0</v>
          </cell>
          <cell r="F405"/>
          <cell r="G405">
            <v>8023107</v>
          </cell>
          <cell r="H405">
            <v>8518170</v>
          </cell>
          <cell r="I405">
            <v>9250905</v>
          </cell>
          <cell r="J405"/>
          <cell r="K405">
            <v>8597394</v>
          </cell>
          <cell r="L405"/>
          <cell r="M405">
            <v>8.6020236740990144E-2</v>
          </cell>
          <cell r="N405">
            <v>0</v>
          </cell>
          <cell r="O405">
            <v>8597394</v>
          </cell>
          <cell r="P405">
            <v>0</v>
          </cell>
          <cell r="Q405" t="str">
            <v/>
          </cell>
          <cell r="R405">
            <v>8597394</v>
          </cell>
          <cell r="S405" t="str">
            <v>Average</v>
          </cell>
        </row>
        <row r="406">
          <cell r="A406" t="str">
            <v>2009601700400</v>
          </cell>
          <cell r="B406" t="str">
            <v>JASPER COMM CONS SCHOOL DIST 17</v>
          </cell>
          <cell r="C406"/>
          <cell r="D406">
            <v>13298242</v>
          </cell>
          <cell r="E406">
            <v>0</v>
          </cell>
          <cell r="F406"/>
          <cell r="G406">
            <v>13454722</v>
          </cell>
          <cell r="H406">
            <v>13916612</v>
          </cell>
          <cell r="I406">
            <v>15136608</v>
          </cell>
          <cell r="J406"/>
          <cell r="K406">
            <v>14169314</v>
          </cell>
          <cell r="L406"/>
          <cell r="M406">
            <v>8.7664727593181446E-2</v>
          </cell>
          <cell r="N406">
            <v>0</v>
          </cell>
          <cell r="O406">
            <v>14169314</v>
          </cell>
          <cell r="P406">
            <v>0</v>
          </cell>
          <cell r="Q406" t="str">
            <v/>
          </cell>
          <cell r="R406">
            <v>14169314</v>
          </cell>
          <cell r="S406" t="str">
            <v>Average</v>
          </cell>
        </row>
        <row r="407">
          <cell r="A407" t="str">
            <v>2009610002600</v>
          </cell>
          <cell r="B407" t="str">
            <v>WAYNE CITY C U SCHOOL DIST 100</v>
          </cell>
          <cell r="C407"/>
          <cell r="D407">
            <v>53803366</v>
          </cell>
          <cell r="E407">
            <v>0</v>
          </cell>
          <cell r="F407"/>
          <cell r="G407">
            <v>53193040</v>
          </cell>
          <cell r="H407">
            <v>58879380</v>
          </cell>
          <cell r="I407">
            <v>65630545</v>
          </cell>
          <cell r="J407"/>
          <cell r="K407">
            <v>59234322</v>
          </cell>
          <cell r="L407"/>
          <cell r="M407">
            <v>0.11466093902483349</v>
          </cell>
          <cell r="N407">
            <v>0</v>
          </cell>
          <cell r="O407">
            <v>59234322</v>
          </cell>
          <cell r="P407">
            <v>0</v>
          </cell>
          <cell r="Q407" t="str">
            <v/>
          </cell>
          <cell r="R407">
            <v>59234322</v>
          </cell>
          <cell r="S407" t="str">
            <v>Average</v>
          </cell>
        </row>
        <row r="408">
          <cell r="A408" t="str">
            <v>2009611200400</v>
          </cell>
          <cell r="B408" t="str">
            <v>FAIRFIELD PUBLIC SCHOOL DIST 112</v>
          </cell>
          <cell r="C408"/>
          <cell r="D408">
            <v>60047387</v>
          </cell>
          <cell r="E408">
            <v>0</v>
          </cell>
          <cell r="F408"/>
          <cell r="G408">
            <v>59587211</v>
          </cell>
          <cell r="H408">
            <v>61315387</v>
          </cell>
          <cell r="I408">
            <v>64507463</v>
          </cell>
          <cell r="J408"/>
          <cell r="K408">
            <v>61803354</v>
          </cell>
          <cell r="L408"/>
          <cell r="M408">
            <v>5.2059950302523576E-2</v>
          </cell>
          <cell r="N408">
            <v>0</v>
          </cell>
          <cell r="O408">
            <v>61803354</v>
          </cell>
          <cell r="P408">
            <v>0</v>
          </cell>
          <cell r="Q408" t="str">
            <v/>
          </cell>
          <cell r="R408">
            <v>61803354</v>
          </cell>
          <cell r="S408" t="str">
            <v>Average</v>
          </cell>
        </row>
        <row r="409">
          <cell r="A409" t="str">
            <v>2009620002600</v>
          </cell>
          <cell r="B409" t="str">
            <v>NORTH WAYNE C U SCHOOL DIST 200</v>
          </cell>
          <cell r="C409"/>
          <cell r="D409">
            <v>40693768</v>
          </cell>
          <cell r="E409">
            <v>0</v>
          </cell>
          <cell r="F409"/>
          <cell r="G409">
            <v>40526530</v>
          </cell>
          <cell r="H409">
            <v>44685488</v>
          </cell>
          <cell r="I409">
            <v>49399725</v>
          </cell>
          <cell r="J409"/>
          <cell r="K409">
            <v>44870581</v>
          </cell>
          <cell r="L409"/>
          <cell r="M409">
            <v>0.10549816531040233</v>
          </cell>
          <cell r="N409">
            <v>0</v>
          </cell>
          <cell r="O409">
            <v>44870581</v>
          </cell>
          <cell r="P409">
            <v>0</v>
          </cell>
          <cell r="Q409" t="str">
            <v/>
          </cell>
          <cell r="R409">
            <v>44870581</v>
          </cell>
          <cell r="S409" t="str">
            <v>Average</v>
          </cell>
        </row>
        <row r="410">
          <cell r="A410" t="str">
            <v>2009622501600</v>
          </cell>
          <cell r="B410" t="str">
            <v>FAIRFIELD COMM H S DIST 225</v>
          </cell>
          <cell r="C410"/>
          <cell r="D410">
            <v>104415550</v>
          </cell>
          <cell r="E410">
            <v>0</v>
          </cell>
          <cell r="F410"/>
          <cell r="G410">
            <v>104068993</v>
          </cell>
          <cell r="H410">
            <v>108897057</v>
          </cell>
          <cell r="I410">
            <v>116601472</v>
          </cell>
          <cell r="J410"/>
          <cell r="K410">
            <v>109855841</v>
          </cell>
          <cell r="L410"/>
          <cell r="M410">
            <v>7.0749524479802969E-2</v>
          </cell>
          <cell r="N410">
            <v>0</v>
          </cell>
          <cell r="O410">
            <v>109855841</v>
          </cell>
          <cell r="P410">
            <v>0</v>
          </cell>
          <cell r="Q410" t="str">
            <v/>
          </cell>
          <cell r="R410">
            <v>109855841</v>
          </cell>
          <cell r="S410" t="str">
            <v>Average</v>
          </cell>
        </row>
        <row r="411">
          <cell r="A411" t="str">
            <v>2009700102600</v>
          </cell>
          <cell r="B411" t="str">
            <v>GRAYVILLE C U SCHOOL DIST 1</v>
          </cell>
          <cell r="C411"/>
          <cell r="D411">
            <v>25786960</v>
          </cell>
          <cell r="E411">
            <v>0</v>
          </cell>
          <cell r="F411"/>
          <cell r="G411">
            <v>25271121</v>
          </cell>
          <cell r="H411">
            <v>27925174</v>
          </cell>
          <cell r="I411">
            <v>27715267</v>
          </cell>
          <cell r="J411"/>
          <cell r="K411">
            <v>26970521</v>
          </cell>
          <cell r="L411"/>
          <cell r="M411">
            <v>-7.5167660548865339E-3</v>
          </cell>
          <cell r="N411">
            <v>0</v>
          </cell>
          <cell r="O411">
            <v>26970521</v>
          </cell>
          <cell r="P411">
            <v>0</v>
          </cell>
          <cell r="Q411" t="str">
            <v/>
          </cell>
          <cell r="R411">
            <v>26970521</v>
          </cell>
          <cell r="S411" t="str">
            <v>Average</v>
          </cell>
        </row>
        <row r="412">
          <cell r="A412" t="str">
            <v>2009700302600</v>
          </cell>
          <cell r="B412" t="str">
            <v>NORRIS CITY-OMAHA-ENFIELD CUSD 3</v>
          </cell>
          <cell r="C412"/>
          <cell r="D412">
            <v>59300496</v>
          </cell>
          <cell r="E412">
            <v>0</v>
          </cell>
          <cell r="F412"/>
          <cell r="G412">
            <v>59735151</v>
          </cell>
          <cell r="H412">
            <v>63246539</v>
          </cell>
          <cell r="I412">
            <v>66174826</v>
          </cell>
          <cell r="J412"/>
          <cell r="K412">
            <v>63052172</v>
          </cell>
          <cell r="L412"/>
          <cell r="M412">
            <v>4.6299561150689998E-2</v>
          </cell>
          <cell r="N412">
            <v>0</v>
          </cell>
          <cell r="O412">
            <v>63052172</v>
          </cell>
          <cell r="P412">
            <v>0</v>
          </cell>
          <cell r="Q412" t="str">
            <v/>
          </cell>
          <cell r="R412">
            <v>63052172</v>
          </cell>
          <cell r="S412" t="str">
            <v>Average</v>
          </cell>
        </row>
        <row r="413">
          <cell r="A413" t="str">
            <v>2009700502600</v>
          </cell>
          <cell r="B413" t="str">
            <v>CARMI-WHITE COUNTY C U S DIST 5</v>
          </cell>
          <cell r="C413"/>
          <cell r="D413">
            <v>154380683</v>
          </cell>
          <cell r="E413">
            <v>0</v>
          </cell>
          <cell r="F413"/>
          <cell r="G413">
            <v>156698128</v>
          </cell>
          <cell r="H413">
            <v>163698977</v>
          </cell>
          <cell r="I413">
            <v>161854617</v>
          </cell>
          <cell r="J413"/>
          <cell r="K413">
            <v>160750574</v>
          </cell>
          <cell r="L413"/>
          <cell r="M413">
            <v>-1.1266777800327976E-2</v>
          </cell>
          <cell r="N413">
            <v>0</v>
          </cell>
          <cell r="O413">
            <v>160750574</v>
          </cell>
          <cell r="P413">
            <v>0</v>
          </cell>
          <cell r="Q413" t="str">
            <v/>
          </cell>
          <cell r="R413">
            <v>160750574</v>
          </cell>
          <cell r="S413" t="str">
            <v>Average</v>
          </cell>
        </row>
        <row r="414">
          <cell r="A414" t="str">
            <v>2102804700400</v>
          </cell>
          <cell r="B414" t="str">
            <v>BENTON COMM CONS SCH DIST 47</v>
          </cell>
          <cell r="C414"/>
          <cell r="D414">
            <v>111566711</v>
          </cell>
          <cell r="E414">
            <v>0</v>
          </cell>
          <cell r="F414"/>
          <cell r="G414">
            <v>110741448</v>
          </cell>
          <cell r="H414">
            <v>114277114</v>
          </cell>
          <cell r="I414">
            <v>114932765</v>
          </cell>
          <cell r="J414"/>
          <cell r="K414">
            <v>113317109</v>
          </cell>
          <cell r="L414"/>
          <cell r="M414">
            <v>5.7373780020380984E-3</v>
          </cell>
          <cell r="N414">
            <v>0</v>
          </cell>
          <cell r="O414">
            <v>113317109</v>
          </cell>
          <cell r="P414">
            <v>113920768</v>
          </cell>
          <cell r="Q414" t="str">
            <v>PTELL</v>
          </cell>
          <cell r="R414">
            <v>113317109</v>
          </cell>
          <cell r="S414" t="str">
            <v>Average</v>
          </cell>
        </row>
        <row r="415">
          <cell r="A415" t="str">
            <v>2102809100400</v>
          </cell>
          <cell r="B415" t="str">
            <v>AKIN COMM CONS SCHOOL DIST 91</v>
          </cell>
          <cell r="C415"/>
          <cell r="D415">
            <v>41274419</v>
          </cell>
          <cell r="E415">
            <v>0</v>
          </cell>
          <cell r="F415"/>
          <cell r="G415">
            <v>56737199</v>
          </cell>
          <cell r="H415">
            <v>57648115</v>
          </cell>
          <cell r="I415">
            <v>58708834</v>
          </cell>
          <cell r="J415"/>
          <cell r="K415">
            <v>57698049</v>
          </cell>
          <cell r="L415"/>
          <cell r="M415">
            <v>1.8399890438742014E-2</v>
          </cell>
          <cell r="N415">
            <v>0</v>
          </cell>
          <cell r="O415">
            <v>57698049</v>
          </cell>
          <cell r="P415">
            <v>41885280</v>
          </cell>
          <cell r="Q415" t="str">
            <v>PTELL</v>
          </cell>
          <cell r="R415">
            <v>41885280</v>
          </cell>
          <cell r="S415" t="str">
            <v>PTELL</v>
          </cell>
        </row>
        <row r="416">
          <cell r="A416" t="str">
            <v>2102809902600</v>
          </cell>
          <cell r="B416" t="str">
            <v>CHRISTOPHER UNIT 99</v>
          </cell>
          <cell r="C416"/>
          <cell r="D416">
            <v>30968078</v>
          </cell>
          <cell r="E416">
            <v>0</v>
          </cell>
          <cell r="F416"/>
          <cell r="G416">
            <v>35699941</v>
          </cell>
          <cell r="H416">
            <v>36365429</v>
          </cell>
          <cell r="I416">
            <v>36882433</v>
          </cell>
          <cell r="J416"/>
          <cell r="K416">
            <v>36315934</v>
          </cell>
          <cell r="L416"/>
          <cell r="M416">
            <v>1.4216909141921577E-2</v>
          </cell>
          <cell r="N416">
            <v>0</v>
          </cell>
          <cell r="O416">
            <v>36315934</v>
          </cell>
          <cell r="P416">
            <v>31491438</v>
          </cell>
          <cell r="Q416" t="str">
            <v>PTELL</v>
          </cell>
          <cell r="R416">
            <v>31491438</v>
          </cell>
          <cell r="S416" t="str">
            <v>PTELL</v>
          </cell>
        </row>
        <row r="417">
          <cell r="A417" t="str">
            <v>2102810301300</v>
          </cell>
          <cell r="B417" t="str">
            <v>BENTON CONS HIGH SCHOOL DIST 103</v>
          </cell>
          <cell r="C417"/>
          <cell r="D417">
            <v>126279066</v>
          </cell>
          <cell r="E417">
            <v>0</v>
          </cell>
          <cell r="F417"/>
          <cell r="G417">
            <v>158451814</v>
          </cell>
          <cell r="H417">
            <v>184425550</v>
          </cell>
          <cell r="I417">
            <v>187514341</v>
          </cell>
          <cell r="J417"/>
          <cell r="K417">
            <v>176797235</v>
          </cell>
          <cell r="L417"/>
          <cell r="M417">
            <v>1.6748172907712626E-2</v>
          </cell>
          <cell r="N417">
            <v>0</v>
          </cell>
          <cell r="O417">
            <v>176797235</v>
          </cell>
          <cell r="P417">
            <v>128956182</v>
          </cell>
          <cell r="Q417" t="str">
            <v>PTELL</v>
          </cell>
          <cell r="R417">
            <v>128956182</v>
          </cell>
          <cell r="S417" t="str">
            <v>PTELL</v>
          </cell>
        </row>
        <row r="418">
          <cell r="A418" t="str">
            <v>2102811500400</v>
          </cell>
          <cell r="B418" t="str">
            <v>EWING NORTHERN C C DISTRICT 115</v>
          </cell>
          <cell r="C418"/>
          <cell r="D418">
            <v>22347603</v>
          </cell>
          <cell r="E418">
            <v>0</v>
          </cell>
          <cell r="F418"/>
          <cell r="G418">
            <v>27245274</v>
          </cell>
          <cell r="H418">
            <v>29763319</v>
          </cell>
          <cell r="I418">
            <v>31292526</v>
          </cell>
          <cell r="J418"/>
          <cell r="K418">
            <v>29433706</v>
          </cell>
          <cell r="L418"/>
          <cell r="M418">
            <v>5.1378913756224567E-2</v>
          </cell>
          <cell r="N418">
            <v>0</v>
          </cell>
          <cell r="O418">
            <v>29433706</v>
          </cell>
          <cell r="P418">
            <v>22975570</v>
          </cell>
          <cell r="Q418" t="str">
            <v>PTELL</v>
          </cell>
          <cell r="R418">
            <v>22975570</v>
          </cell>
          <cell r="S418" t="str">
            <v>PTELL</v>
          </cell>
        </row>
        <row r="419">
          <cell r="A419" t="str">
            <v>2102816802600</v>
          </cell>
          <cell r="B419" t="str">
            <v>FRANKFORT COMM UNIT SCH DIST 168</v>
          </cell>
          <cell r="C419"/>
          <cell r="D419">
            <v>82739305</v>
          </cell>
          <cell r="E419">
            <v>0</v>
          </cell>
          <cell r="F419"/>
          <cell r="G419">
            <v>99801748</v>
          </cell>
          <cell r="H419">
            <v>100640014</v>
          </cell>
          <cell r="I419">
            <v>102515246</v>
          </cell>
          <cell r="J419"/>
          <cell r="K419">
            <v>100985669</v>
          </cell>
          <cell r="L419"/>
          <cell r="M419">
            <v>1.8633065770439976E-2</v>
          </cell>
          <cell r="N419">
            <v>0</v>
          </cell>
          <cell r="O419">
            <v>100985669</v>
          </cell>
          <cell r="P419">
            <v>85411784</v>
          </cell>
          <cell r="Q419" t="str">
            <v>PTELL</v>
          </cell>
          <cell r="R419">
            <v>85411784</v>
          </cell>
          <cell r="S419" t="str">
            <v>PTELL</v>
          </cell>
        </row>
        <row r="420">
          <cell r="A420" t="str">
            <v>2102817402600</v>
          </cell>
          <cell r="B420" t="str">
            <v>THOMPSONVILLE CUSD 174</v>
          </cell>
          <cell r="C420"/>
          <cell r="D420">
            <v>22890576</v>
          </cell>
          <cell r="E420">
            <v>0</v>
          </cell>
          <cell r="F420"/>
          <cell r="G420">
            <v>22760198</v>
          </cell>
          <cell r="H420">
            <v>23708541</v>
          </cell>
          <cell r="I420">
            <v>25295788</v>
          </cell>
          <cell r="J420"/>
          <cell r="K420">
            <v>23921509</v>
          </cell>
          <cell r="L420"/>
          <cell r="M420">
            <v>6.6948320438613235E-2</v>
          </cell>
          <cell r="N420">
            <v>0</v>
          </cell>
          <cell r="O420">
            <v>23921509</v>
          </cell>
          <cell r="P420">
            <v>0</v>
          </cell>
          <cell r="Q420" t="str">
            <v/>
          </cell>
          <cell r="R420">
            <v>23921509</v>
          </cell>
          <cell r="S420" t="str">
            <v>Average</v>
          </cell>
        </row>
        <row r="421">
          <cell r="A421" t="str">
            <v>2102818802600</v>
          </cell>
          <cell r="B421" t="str">
            <v>ZEIGLER-ROYALTON C U S DIST 188</v>
          </cell>
          <cell r="C421"/>
          <cell r="D421">
            <v>23143001</v>
          </cell>
          <cell r="E421">
            <v>0</v>
          </cell>
          <cell r="F421"/>
          <cell r="G421">
            <v>27528107</v>
          </cell>
          <cell r="H421">
            <v>28061154</v>
          </cell>
          <cell r="I421">
            <v>29626039</v>
          </cell>
          <cell r="J421"/>
          <cell r="K421">
            <v>28405100</v>
          </cell>
          <cell r="L421"/>
          <cell r="M421">
            <v>5.5766950995671812E-2</v>
          </cell>
          <cell r="N421">
            <v>0</v>
          </cell>
          <cell r="O421">
            <v>28405100</v>
          </cell>
          <cell r="P421">
            <v>23814148</v>
          </cell>
          <cell r="Q421" t="str">
            <v>PTELL</v>
          </cell>
          <cell r="R421">
            <v>23814148</v>
          </cell>
          <cell r="S421" t="str">
            <v>PTELL</v>
          </cell>
        </row>
        <row r="422">
          <cell r="A422" t="str">
            <v>2102819602600</v>
          </cell>
          <cell r="B422" t="str">
            <v>SESSER-VALIER COMM UNIT S D 196</v>
          </cell>
          <cell r="C422"/>
          <cell r="D422">
            <v>33292640</v>
          </cell>
          <cell r="E422">
            <v>0</v>
          </cell>
          <cell r="F422"/>
          <cell r="G422">
            <v>36477462</v>
          </cell>
          <cell r="H422">
            <v>38855846</v>
          </cell>
          <cell r="I422">
            <v>40521817</v>
          </cell>
          <cell r="J422"/>
          <cell r="K422">
            <v>38618375</v>
          </cell>
          <cell r="L422"/>
          <cell r="M422">
            <v>4.2875684652445865E-2</v>
          </cell>
          <cell r="N422">
            <v>0</v>
          </cell>
          <cell r="O422">
            <v>38618375</v>
          </cell>
          <cell r="P422">
            <v>33861944</v>
          </cell>
          <cell r="Q422" t="str">
            <v>PTELL</v>
          </cell>
          <cell r="R422">
            <v>33861944</v>
          </cell>
          <cell r="S422" t="str">
            <v>PTELL</v>
          </cell>
        </row>
        <row r="423">
          <cell r="A423" t="str">
            <v>2104400102600</v>
          </cell>
          <cell r="B423" t="str">
            <v>GOREVILLE COMM UNIT DIST 1</v>
          </cell>
          <cell r="C423"/>
          <cell r="D423">
            <v>66055402</v>
          </cell>
          <cell r="E423">
            <v>0</v>
          </cell>
          <cell r="F423"/>
          <cell r="G423">
            <v>67783745</v>
          </cell>
          <cell r="H423">
            <v>66313944</v>
          </cell>
          <cell r="I423">
            <v>68680789</v>
          </cell>
          <cell r="J423"/>
          <cell r="K423">
            <v>67592826</v>
          </cell>
          <cell r="L423"/>
          <cell r="M423">
            <v>3.5691513085091123E-2</v>
          </cell>
          <cell r="N423">
            <v>0</v>
          </cell>
          <cell r="O423">
            <v>67592826</v>
          </cell>
          <cell r="P423">
            <v>0</v>
          </cell>
          <cell r="Q423" t="str">
            <v/>
          </cell>
          <cell r="R423">
            <v>67592826</v>
          </cell>
          <cell r="S423" t="str">
            <v>Average</v>
          </cell>
        </row>
        <row r="424">
          <cell r="A424" t="str">
            <v>2104403200300</v>
          </cell>
          <cell r="B424" t="str">
            <v>NEW SIMPSON HILL CONS DIST 32</v>
          </cell>
          <cell r="C424"/>
          <cell r="D424">
            <v>23242126</v>
          </cell>
          <cell r="E424">
            <v>0</v>
          </cell>
          <cell r="F424"/>
          <cell r="G424">
            <v>23375032</v>
          </cell>
          <cell r="H424">
            <v>24800993</v>
          </cell>
          <cell r="I424">
            <v>25581963</v>
          </cell>
          <cell r="J424"/>
          <cell r="K424">
            <v>24585996</v>
          </cell>
          <cell r="L424"/>
          <cell r="M424">
            <v>3.1489464958116796E-2</v>
          </cell>
          <cell r="N424">
            <v>0</v>
          </cell>
          <cell r="O424">
            <v>24585996</v>
          </cell>
          <cell r="P424">
            <v>0</v>
          </cell>
          <cell r="Q424" t="str">
            <v/>
          </cell>
          <cell r="R424">
            <v>24585996</v>
          </cell>
          <cell r="S424" t="str">
            <v>Average</v>
          </cell>
        </row>
        <row r="425">
          <cell r="A425" t="str">
            <v>2104404300300</v>
          </cell>
          <cell r="B425" t="str">
            <v>BUNCOMBE CONS SCHOOL DIST 43</v>
          </cell>
          <cell r="C425"/>
          <cell r="D425">
            <v>8361969</v>
          </cell>
          <cell r="E425">
            <v>0</v>
          </cell>
          <cell r="F425"/>
          <cell r="G425">
            <v>8285936</v>
          </cell>
          <cell r="H425">
            <v>9089614</v>
          </cell>
          <cell r="I425">
            <v>9887597</v>
          </cell>
          <cell r="J425"/>
          <cell r="K425">
            <v>9087716</v>
          </cell>
          <cell r="L425"/>
          <cell r="M425">
            <v>8.779063665409774E-2</v>
          </cell>
          <cell r="N425">
            <v>0</v>
          </cell>
          <cell r="O425">
            <v>9087716</v>
          </cell>
          <cell r="P425">
            <v>0</v>
          </cell>
          <cell r="Q425" t="str">
            <v/>
          </cell>
          <cell r="R425">
            <v>9087716</v>
          </cell>
          <cell r="S425" t="str">
            <v>Average</v>
          </cell>
        </row>
        <row r="426">
          <cell r="A426" t="str">
            <v>2104405500200</v>
          </cell>
          <cell r="B426" t="str">
            <v>VIENNA SCHOOL DIST 55</v>
          </cell>
          <cell r="C426"/>
          <cell r="D426">
            <v>38783222</v>
          </cell>
          <cell r="E426">
            <v>0</v>
          </cell>
          <cell r="F426"/>
          <cell r="G426">
            <v>38330707</v>
          </cell>
          <cell r="H426">
            <v>40471752</v>
          </cell>
          <cell r="I426">
            <v>42555928</v>
          </cell>
          <cell r="J426"/>
          <cell r="K426">
            <v>40452796</v>
          </cell>
          <cell r="L426"/>
          <cell r="M426">
            <v>5.1497054044015687E-2</v>
          </cell>
          <cell r="N426">
            <v>0</v>
          </cell>
          <cell r="O426">
            <v>40452796</v>
          </cell>
          <cell r="P426">
            <v>0</v>
          </cell>
          <cell r="Q426" t="str">
            <v/>
          </cell>
          <cell r="R426">
            <v>40452796</v>
          </cell>
          <cell r="S426" t="str">
            <v>Average</v>
          </cell>
        </row>
        <row r="427">
          <cell r="A427" t="str">
            <v>2104406400200</v>
          </cell>
          <cell r="B427" t="str">
            <v>CYPRESS SCHOOL DIST 64</v>
          </cell>
          <cell r="C427"/>
          <cell r="D427">
            <v>8627729</v>
          </cell>
          <cell r="E427">
            <v>0</v>
          </cell>
          <cell r="F427"/>
          <cell r="G427">
            <v>8372858</v>
          </cell>
          <cell r="H427">
            <v>9673918</v>
          </cell>
          <cell r="I427">
            <v>10430301</v>
          </cell>
          <cell r="J427"/>
          <cell r="K427">
            <v>9492359</v>
          </cell>
          <cell r="L427"/>
          <cell r="M427">
            <v>7.8187865557677871E-2</v>
          </cell>
          <cell r="N427">
            <v>0</v>
          </cell>
          <cell r="O427">
            <v>9492359</v>
          </cell>
          <cell r="P427">
            <v>0</v>
          </cell>
          <cell r="Q427" t="str">
            <v/>
          </cell>
          <cell r="R427">
            <v>9492359</v>
          </cell>
          <cell r="S427" t="str">
            <v>Average</v>
          </cell>
        </row>
        <row r="428">
          <cell r="A428" t="str">
            <v>2104413301700</v>
          </cell>
          <cell r="B428" t="str">
            <v>VIENNA H S DISTRICT 133</v>
          </cell>
          <cell r="C428"/>
          <cell r="D428">
            <v>78963236</v>
          </cell>
          <cell r="E428">
            <v>0</v>
          </cell>
          <cell r="F428"/>
          <cell r="G428">
            <v>78318200</v>
          </cell>
          <cell r="H428">
            <v>83961287</v>
          </cell>
          <cell r="I428">
            <v>88379692</v>
          </cell>
          <cell r="J428"/>
          <cell r="K428">
            <v>83553060</v>
          </cell>
          <cell r="L428"/>
          <cell r="M428">
            <v>5.2624312440565611E-2</v>
          </cell>
          <cell r="N428">
            <v>0</v>
          </cell>
          <cell r="O428">
            <v>83553060</v>
          </cell>
          <cell r="P428">
            <v>0</v>
          </cell>
          <cell r="Q428" t="str">
            <v/>
          </cell>
          <cell r="R428">
            <v>83553060</v>
          </cell>
          <cell r="S428" t="str">
            <v>Average</v>
          </cell>
        </row>
        <row r="429">
          <cell r="A429" t="str">
            <v>2106100102600</v>
          </cell>
          <cell r="B429" t="str">
            <v>MASSAC UNIT DISTRICT #1</v>
          </cell>
          <cell r="C429"/>
          <cell r="D429">
            <v>140728725</v>
          </cell>
          <cell r="E429">
            <v>0</v>
          </cell>
          <cell r="F429"/>
          <cell r="G429">
            <v>138383795</v>
          </cell>
          <cell r="H429">
            <v>144114662</v>
          </cell>
          <cell r="I429">
            <v>145498027</v>
          </cell>
          <cell r="J429"/>
          <cell r="K429">
            <v>142665495</v>
          </cell>
          <cell r="L429"/>
          <cell r="M429">
            <v>9.5990580056316555E-3</v>
          </cell>
          <cell r="N429">
            <v>0</v>
          </cell>
          <cell r="O429">
            <v>142665495</v>
          </cell>
          <cell r="P429">
            <v>143599590</v>
          </cell>
          <cell r="Q429" t="str">
            <v>PTELL</v>
          </cell>
          <cell r="R429">
            <v>142665495</v>
          </cell>
          <cell r="S429" t="str">
            <v>Average</v>
          </cell>
        </row>
        <row r="430">
          <cell r="A430" t="str">
            <v>2106103802600</v>
          </cell>
          <cell r="B430" t="str">
            <v>JOPPA-MAPLE GROVE UNIT DIST 38</v>
          </cell>
          <cell r="C430"/>
          <cell r="D430">
            <v>30784208</v>
          </cell>
          <cell r="E430">
            <v>0</v>
          </cell>
          <cell r="F430"/>
          <cell r="G430">
            <v>31116023</v>
          </cell>
          <cell r="H430">
            <v>30227233</v>
          </cell>
          <cell r="I430">
            <v>29435893</v>
          </cell>
          <cell r="J430"/>
          <cell r="K430">
            <v>30259716</v>
          </cell>
          <cell r="L430"/>
          <cell r="M430">
            <v>-2.6179703580542751E-2</v>
          </cell>
          <cell r="N430">
            <v>0</v>
          </cell>
          <cell r="O430">
            <v>30259716</v>
          </cell>
          <cell r="P430">
            <v>26052675</v>
          </cell>
          <cell r="Q430" t="str">
            <v>PTELL</v>
          </cell>
          <cell r="R430">
            <v>26052675</v>
          </cell>
          <cell r="S430" t="str">
            <v>PTELL</v>
          </cell>
        </row>
        <row r="431">
          <cell r="A431" t="str">
            <v>2110000102600</v>
          </cell>
          <cell r="B431" t="str">
            <v>JOHNSTON CITY C U SCH DIST 1</v>
          </cell>
          <cell r="C431"/>
          <cell r="D431">
            <v>79839032</v>
          </cell>
          <cell r="E431">
            <v>0</v>
          </cell>
          <cell r="F431"/>
          <cell r="G431">
            <v>79409506</v>
          </cell>
          <cell r="H431">
            <v>81215444</v>
          </cell>
          <cell r="I431">
            <v>85166135</v>
          </cell>
          <cell r="J431"/>
          <cell r="K431">
            <v>81930362</v>
          </cell>
          <cell r="L431"/>
          <cell r="M431">
            <v>4.8644577994303648E-2</v>
          </cell>
          <cell r="N431">
            <v>0</v>
          </cell>
          <cell r="O431">
            <v>81930362</v>
          </cell>
          <cell r="P431">
            <v>82345977</v>
          </cell>
          <cell r="Q431" t="str">
            <v>PTELL</v>
          </cell>
          <cell r="R431">
            <v>81930362</v>
          </cell>
          <cell r="S431" t="str">
            <v>Average</v>
          </cell>
        </row>
        <row r="432">
          <cell r="A432" t="str">
            <v>2110000202600</v>
          </cell>
          <cell r="B432" t="str">
            <v>MARION COMM UNIT SCH DIST 2</v>
          </cell>
          <cell r="C432"/>
          <cell r="D432">
            <v>575775995</v>
          </cell>
          <cell r="E432">
            <v>0</v>
          </cell>
          <cell r="F432"/>
          <cell r="G432">
            <v>577505006</v>
          </cell>
          <cell r="H432">
            <v>598557731</v>
          </cell>
          <cell r="I432">
            <v>619410442</v>
          </cell>
          <cell r="J432"/>
          <cell r="K432">
            <v>598491060</v>
          </cell>
          <cell r="L432"/>
          <cell r="M432">
            <v>3.4838261908607775E-2</v>
          </cell>
          <cell r="N432">
            <v>0</v>
          </cell>
          <cell r="O432">
            <v>598491060</v>
          </cell>
          <cell r="P432">
            <v>594258404</v>
          </cell>
          <cell r="Q432" t="str">
            <v>PTELL</v>
          </cell>
          <cell r="R432">
            <v>594258404</v>
          </cell>
          <cell r="S432" t="str">
            <v>PTELL</v>
          </cell>
        </row>
        <row r="433">
          <cell r="A433" t="str">
            <v>2110000302600</v>
          </cell>
          <cell r="B433" t="str">
            <v>CRAB ORCHARD C U SCH DIST 3</v>
          </cell>
          <cell r="C433"/>
          <cell r="D433">
            <v>34998700</v>
          </cell>
          <cell r="E433">
            <v>0</v>
          </cell>
          <cell r="F433"/>
          <cell r="G433">
            <v>35812835</v>
          </cell>
          <cell r="H433">
            <v>37194393</v>
          </cell>
          <cell r="I433">
            <v>41157212</v>
          </cell>
          <cell r="J433"/>
          <cell r="K433">
            <v>38054813</v>
          </cell>
          <cell r="L433"/>
          <cell r="M433">
            <v>0.10654345132074074</v>
          </cell>
          <cell r="N433">
            <v>0</v>
          </cell>
          <cell r="O433">
            <v>38054813</v>
          </cell>
          <cell r="P433">
            <v>37389111</v>
          </cell>
          <cell r="Q433" t="str">
            <v>PTELL</v>
          </cell>
          <cell r="R433">
            <v>37389111</v>
          </cell>
          <cell r="S433" t="str">
            <v>PTELL</v>
          </cell>
        </row>
        <row r="434">
          <cell r="A434" t="str">
            <v>2110000402600</v>
          </cell>
          <cell r="B434" t="str">
            <v>HERRIN C U SCH DIST 4</v>
          </cell>
          <cell r="C434"/>
          <cell r="D434">
            <v>174124953</v>
          </cell>
          <cell r="E434">
            <v>0</v>
          </cell>
          <cell r="F434"/>
          <cell r="G434">
            <v>173038511</v>
          </cell>
          <cell r="H434">
            <v>179030327</v>
          </cell>
          <cell r="I434">
            <v>184251537</v>
          </cell>
          <cell r="J434"/>
          <cell r="K434">
            <v>178773458</v>
          </cell>
          <cell r="L434"/>
          <cell r="M434">
            <v>2.9163829880062723E-2</v>
          </cell>
          <cell r="N434">
            <v>0</v>
          </cell>
          <cell r="O434">
            <v>178773458</v>
          </cell>
          <cell r="P434">
            <v>179505414</v>
          </cell>
          <cell r="Q434" t="str">
            <v>PTELL</v>
          </cell>
          <cell r="R434">
            <v>178773458</v>
          </cell>
          <cell r="S434" t="str">
            <v>Average</v>
          </cell>
        </row>
        <row r="435">
          <cell r="A435" t="str">
            <v>2110000502600</v>
          </cell>
          <cell r="B435" t="str">
            <v>CARTERVILLE C U SCH DIST 5</v>
          </cell>
          <cell r="C435"/>
          <cell r="D435">
            <v>203755424</v>
          </cell>
          <cell r="E435">
            <v>0</v>
          </cell>
          <cell r="F435"/>
          <cell r="G435">
            <v>201470255</v>
          </cell>
          <cell r="H435">
            <v>210080439</v>
          </cell>
          <cell r="I435">
            <v>219520098</v>
          </cell>
          <cell r="J435"/>
          <cell r="K435">
            <v>210356931</v>
          </cell>
          <cell r="L435"/>
          <cell r="M435">
            <v>4.4933545669142476E-2</v>
          </cell>
          <cell r="N435">
            <v>0</v>
          </cell>
          <cell r="O435">
            <v>210356931</v>
          </cell>
          <cell r="P435">
            <v>213107797</v>
          </cell>
          <cell r="Q435" t="str">
            <v>PTELL</v>
          </cell>
          <cell r="R435">
            <v>210356931</v>
          </cell>
          <cell r="S435" t="str">
            <v>Average</v>
          </cell>
        </row>
        <row r="436">
          <cell r="A436" t="str">
            <v>2403200102600</v>
          </cell>
          <cell r="B436" t="str">
            <v>COAL CITY C U SCHOOL DISTRICT 1</v>
          </cell>
          <cell r="C436"/>
          <cell r="D436">
            <v>812941142</v>
          </cell>
          <cell r="E436">
            <v>0</v>
          </cell>
          <cell r="F436"/>
          <cell r="G436">
            <v>809561545</v>
          </cell>
          <cell r="H436">
            <v>829454754</v>
          </cell>
          <cell r="I436">
            <v>844675524</v>
          </cell>
          <cell r="J436"/>
          <cell r="K436">
            <v>827897274</v>
          </cell>
          <cell r="L436"/>
          <cell r="M436">
            <v>1.8350331861501392E-2</v>
          </cell>
          <cell r="N436">
            <v>0</v>
          </cell>
          <cell r="O436">
            <v>827897274</v>
          </cell>
          <cell r="P436">
            <v>0</v>
          </cell>
          <cell r="Q436" t="str">
            <v/>
          </cell>
          <cell r="R436">
            <v>827897274</v>
          </cell>
          <cell r="S436" t="str">
            <v>Average</v>
          </cell>
        </row>
        <row r="437">
          <cell r="A437" t="str">
            <v>24032002C0200</v>
          </cell>
          <cell r="B437" t="str">
            <v>MAZON-VERONA-KINSMAN ESD 2C</v>
          </cell>
          <cell r="C437"/>
          <cell r="D437">
            <v>101075122</v>
          </cell>
          <cell r="E437">
            <v>0</v>
          </cell>
          <cell r="F437"/>
          <cell r="G437">
            <v>99350647</v>
          </cell>
          <cell r="H437">
            <v>105703381</v>
          </cell>
          <cell r="I437">
            <v>110158094</v>
          </cell>
          <cell r="J437"/>
          <cell r="K437">
            <v>105070707</v>
          </cell>
          <cell r="L437"/>
          <cell r="M437">
            <v>4.214352424545436E-2</v>
          </cell>
          <cell r="N437">
            <v>0</v>
          </cell>
          <cell r="O437">
            <v>105070707</v>
          </cell>
          <cell r="P437">
            <v>0</v>
          </cell>
          <cell r="Q437" t="str">
            <v/>
          </cell>
          <cell r="R437">
            <v>105070707</v>
          </cell>
          <cell r="S437" t="str">
            <v>Average</v>
          </cell>
        </row>
        <row r="438">
          <cell r="A438" t="str">
            <v>24032024C0400</v>
          </cell>
          <cell r="B438" t="str">
            <v>NETTLE CREEK C C SCH DIST 24C</v>
          </cell>
          <cell r="C438"/>
          <cell r="D438">
            <v>42226438</v>
          </cell>
          <cell r="E438">
            <v>0</v>
          </cell>
          <cell r="F438"/>
          <cell r="G438">
            <v>43771580</v>
          </cell>
          <cell r="H438">
            <v>40676206</v>
          </cell>
          <cell r="I438">
            <v>45446940</v>
          </cell>
          <cell r="J438"/>
          <cell r="K438">
            <v>43298242</v>
          </cell>
          <cell r="L438"/>
          <cell r="M438">
            <v>0.11728561901766354</v>
          </cell>
          <cell r="N438">
            <v>0</v>
          </cell>
          <cell r="O438">
            <v>43298242</v>
          </cell>
          <cell r="P438">
            <v>0</v>
          </cell>
          <cell r="Q438" t="str">
            <v/>
          </cell>
          <cell r="R438">
            <v>43298242</v>
          </cell>
          <cell r="S438" t="str">
            <v>Average</v>
          </cell>
        </row>
        <row r="439">
          <cell r="A439" t="str">
            <v>2403205400200</v>
          </cell>
          <cell r="B439" t="str">
            <v>MORRIS SCHOOL DISTRICT 54</v>
          </cell>
          <cell r="C439"/>
          <cell r="D439">
            <v>233970550</v>
          </cell>
          <cell r="E439">
            <v>0</v>
          </cell>
          <cell r="F439"/>
          <cell r="G439">
            <v>235560462</v>
          </cell>
          <cell r="H439">
            <v>238000589</v>
          </cell>
          <cell r="I439">
            <v>246326474</v>
          </cell>
          <cell r="J439"/>
          <cell r="K439">
            <v>239962508</v>
          </cell>
          <cell r="L439"/>
          <cell r="M439">
            <v>3.4982623509389715E-2</v>
          </cell>
          <cell r="N439">
            <v>0</v>
          </cell>
          <cell r="O439">
            <v>239962508</v>
          </cell>
          <cell r="P439">
            <v>0</v>
          </cell>
          <cell r="Q439" t="str">
            <v/>
          </cell>
          <cell r="R439">
            <v>239962508</v>
          </cell>
          <cell r="S439" t="str">
            <v>Average</v>
          </cell>
        </row>
        <row r="440">
          <cell r="A440" t="str">
            <v>24032060C0400</v>
          </cell>
          <cell r="B440" t="str">
            <v>SARATOGA COMM CONS S DIST 60C</v>
          </cell>
          <cell r="C440"/>
          <cell r="D440">
            <v>232297543</v>
          </cell>
          <cell r="E440">
            <v>0</v>
          </cell>
          <cell r="F440"/>
          <cell r="G440">
            <v>227175202</v>
          </cell>
          <cell r="H440">
            <v>230256777</v>
          </cell>
          <cell r="I440">
            <v>266372607</v>
          </cell>
          <cell r="J440"/>
          <cell r="K440">
            <v>241268195</v>
          </cell>
          <cell r="L440"/>
          <cell r="M440">
            <v>0.15685023681192237</v>
          </cell>
          <cell r="N440">
            <v>0</v>
          </cell>
          <cell r="O440">
            <v>241268195</v>
          </cell>
          <cell r="P440">
            <v>0</v>
          </cell>
          <cell r="Q440" t="str">
            <v/>
          </cell>
          <cell r="R440">
            <v>241268195</v>
          </cell>
          <cell r="S440" t="str">
            <v>Average</v>
          </cell>
        </row>
        <row r="441">
          <cell r="A441" t="str">
            <v>24032072C0400</v>
          </cell>
          <cell r="B441" t="str">
            <v>GARDNER COMM CONS SCH DIST 72C</v>
          </cell>
          <cell r="C441"/>
          <cell r="D441">
            <v>23360761</v>
          </cell>
          <cell r="E441">
            <v>0</v>
          </cell>
          <cell r="F441"/>
          <cell r="G441">
            <v>23133554</v>
          </cell>
          <cell r="H441">
            <v>24522504</v>
          </cell>
          <cell r="I441">
            <v>25723370</v>
          </cell>
          <cell r="J441"/>
          <cell r="K441">
            <v>24459809</v>
          </cell>
          <cell r="L441"/>
          <cell r="M441">
            <v>4.8969958369667305E-2</v>
          </cell>
          <cell r="N441">
            <v>0</v>
          </cell>
          <cell r="O441">
            <v>24459809</v>
          </cell>
          <cell r="P441">
            <v>0</v>
          </cell>
          <cell r="Q441" t="str">
            <v/>
          </cell>
          <cell r="R441">
            <v>24459809</v>
          </cell>
          <cell r="S441" t="str">
            <v>Average</v>
          </cell>
        </row>
        <row r="442">
          <cell r="A442" t="str">
            <v>2403207301700</v>
          </cell>
          <cell r="B442" t="str">
            <v>GARDNER S WILMINGTON THS DIST 73</v>
          </cell>
          <cell r="C442"/>
          <cell r="D442">
            <v>61931846</v>
          </cell>
          <cell r="E442">
            <v>0</v>
          </cell>
          <cell r="F442"/>
          <cell r="G442">
            <v>61463794</v>
          </cell>
          <cell r="H442">
            <v>65567162</v>
          </cell>
          <cell r="I442">
            <v>68800327</v>
          </cell>
          <cell r="J442"/>
          <cell r="K442">
            <v>65277094</v>
          </cell>
          <cell r="L442"/>
          <cell r="M442">
            <v>4.9310735761294654E-2</v>
          </cell>
          <cell r="N442">
            <v>0</v>
          </cell>
          <cell r="O442">
            <v>65277094</v>
          </cell>
          <cell r="P442">
            <v>0</v>
          </cell>
          <cell r="Q442" t="str">
            <v/>
          </cell>
          <cell r="R442">
            <v>65277094</v>
          </cell>
          <cell r="S442" t="str">
            <v>Average</v>
          </cell>
        </row>
        <row r="443">
          <cell r="A443" t="str">
            <v>2403207400300</v>
          </cell>
          <cell r="B443" t="str">
            <v>SOUTH WILMINGTON CONS SCH DIST 74</v>
          </cell>
          <cell r="C443"/>
          <cell r="D443">
            <v>19687255</v>
          </cell>
          <cell r="E443">
            <v>0</v>
          </cell>
          <cell r="F443"/>
          <cell r="G443">
            <v>19738035</v>
          </cell>
          <cell r="H443">
            <v>20859919</v>
          </cell>
          <cell r="I443">
            <v>21866029</v>
          </cell>
          <cell r="J443"/>
          <cell r="K443">
            <v>20821328</v>
          </cell>
          <cell r="L443"/>
          <cell r="M443">
            <v>4.8231730909405739E-2</v>
          </cell>
          <cell r="N443">
            <v>0</v>
          </cell>
          <cell r="O443">
            <v>20821328</v>
          </cell>
          <cell r="P443">
            <v>0</v>
          </cell>
          <cell r="Q443" t="str">
            <v/>
          </cell>
          <cell r="R443">
            <v>20821328</v>
          </cell>
          <cell r="S443" t="str">
            <v>Average</v>
          </cell>
        </row>
        <row r="444">
          <cell r="A444" t="str">
            <v>2403207500200</v>
          </cell>
          <cell r="B444" t="str">
            <v>BRACEVILLE SCHOOL DIST 75</v>
          </cell>
          <cell r="C444"/>
          <cell r="D444">
            <v>19058176</v>
          </cell>
          <cell r="E444">
            <v>0</v>
          </cell>
          <cell r="F444"/>
          <cell r="G444">
            <v>18763801</v>
          </cell>
          <cell r="H444">
            <v>20373255</v>
          </cell>
          <cell r="I444">
            <v>21413871</v>
          </cell>
          <cell r="J444"/>
          <cell r="K444">
            <v>20183642</v>
          </cell>
          <cell r="L444"/>
          <cell r="M444">
            <v>5.1077552408782985E-2</v>
          </cell>
          <cell r="N444">
            <v>0</v>
          </cell>
          <cell r="O444">
            <v>20183642</v>
          </cell>
          <cell r="P444">
            <v>0</v>
          </cell>
          <cell r="Q444" t="str">
            <v/>
          </cell>
          <cell r="R444">
            <v>20183642</v>
          </cell>
          <cell r="S444" t="str">
            <v>Average</v>
          </cell>
        </row>
        <row r="445">
          <cell r="A445" t="str">
            <v>2403210101600</v>
          </cell>
          <cell r="B445" t="str">
            <v>MORRIS COMM HIGH SCH DIST 101</v>
          </cell>
          <cell r="C445"/>
          <cell r="D445">
            <v>475152615</v>
          </cell>
          <cell r="E445">
            <v>0</v>
          </cell>
          <cell r="F445"/>
          <cell r="G445">
            <v>472998629</v>
          </cell>
          <cell r="H445">
            <v>474452445</v>
          </cell>
          <cell r="I445">
            <v>515237074</v>
          </cell>
          <cell r="J445"/>
          <cell r="K445">
            <v>487562716</v>
          </cell>
          <cell r="L445"/>
          <cell r="M445">
            <v>8.5961468698933563E-2</v>
          </cell>
          <cell r="N445">
            <v>0</v>
          </cell>
          <cell r="O445">
            <v>487562716</v>
          </cell>
          <cell r="P445">
            <v>0</v>
          </cell>
          <cell r="Q445" t="str">
            <v/>
          </cell>
          <cell r="R445">
            <v>487562716</v>
          </cell>
          <cell r="S445" t="str">
            <v>Average</v>
          </cell>
        </row>
        <row r="446">
          <cell r="A446" t="str">
            <v>2403211101600</v>
          </cell>
          <cell r="B446" t="str">
            <v>MINOOKA COMM H S DISTRICT 111</v>
          </cell>
          <cell r="C446"/>
          <cell r="D446">
            <v>1490589976</v>
          </cell>
          <cell r="E446">
            <v>0</v>
          </cell>
          <cell r="F446"/>
          <cell r="G446">
            <v>1482915937</v>
          </cell>
          <cell r="H446">
            <v>1592673857</v>
          </cell>
          <cell r="I446">
            <v>1600728840</v>
          </cell>
          <cell r="J446"/>
          <cell r="K446">
            <v>1558772878</v>
          </cell>
          <cell r="L446"/>
          <cell r="M446">
            <v>5.0575219556705511E-3</v>
          </cell>
          <cell r="N446">
            <v>0</v>
          </cell>
          <cell r="O446">
            <v>1558772878</v>
          </cell>
          <cell r="P446">
            <v>0</v>
          </cell>
          <cell r="Q446" t="str">
            <v/>
          </cell>
          <cell r="R446">
            <v>1558772878</v>
          </cell>
          <cell r="S446" t="str">
            <v>Average</v>
          </cell>
        </row>
        <row r="447">
          <cell r="A447" t="str">
            <v>2403220100400</v>
          </cell>
          <cell r="B447" t="str">
            <v>MINOOKA COMM CONS S DIST 201</v>
          </cell>
          <cell r="C447"/>
          <cell r="D447">
            <v>987433329</v>
          </cell>
          <cell r="E447">
            <v>0</v>
          </cell>
          <cell r="F447"/>
          <cell r="G447">
            <v>983970756</v>
          </cell>
          <cell r="H447">
            <v>1062699995</v>
          </cell>
          <cell r="I447">
            <v>1100475057</v>
          </cell>
          <cell r="J447"/>
          <cell r="K447">
            <v>1049048603</v>
          </cell>
          <cell r="L447"/>
          <cell r="M447">
            <v>3.5546308626829344E-2</v>
          </cell>
          <cell r="N447">
            <v>0</v>
          </cell>
          <cell r="O447">
            <v>1049048603</v>
          </cell>
          <cell r="P447">
            <v>0</v>
          </cell>
          <cell r="Q447" t="str">
            <v/>
          </cell>
          <cell r="R447">
            <v>1049048603</v>
          </cell>
          <cell r="S447" t="str">
            <v>Average</v>
          </cell>
        </row>
        <row r="448">
          <cell r="A448" t="str">
            <v>2404701801600</v>
          </cell>
          <cell r="B448" t="str">
            <v>NEWARK COMM H S DIST 18</v>
          </cell>
          <cell r="C448"/>
          <cell r="D448">
            <v>121058092</v>
          </cell>
          <cell r="E448">
            <v>0</v>
          </cell>
          <cell r="F448"/>
          <cell r="G448">
            <v>121482854</v>
          </cell>
          <cell r="H448">
            <v>125480182</v>
          </cell>
          <cell r="I448">
            <v>131856006</v>
          </cell>
          <cell r="J448"/>
          <cell r="K448">
            <v>126273014</v>
          </cell>
          <cell r="L448"/>
          <cell r="M448">
            <v>5.0811402234019712E-2</v>
          </cell>
          <cell r="N448">
            <v>0</v>
          </cell>
          <cell r="O448">
            <v>126273014</v>
          </cell>
          <cell r="P448">
            <v>0</v>
          </cell>
          <cell r="Q448" t="str">
            <v/>
          </cell>
          <cell r="R448">
            <v>126273014</v>
          </cell>
          <cell r="S448" t="str">
            <v>Average</v>
          </cell>
        </row>
        <row r="449">
          <cell r="A449" t="str">
            <v>2404706600400</v>
          </cell>
          <cell r="B449" t="str">
            <v>NEWARK COMM CONS SCH DIST 66</v>
          </cell>
          <cell r="C449"/>
          <cell r="D449">
            <v>79705176</v>
          </cell>
          <cell r="E449">
            <v>0</v>
          </cell>
          <cell r="F449"/>
          <cell r="G449">
            <v>82337841</v>
          </cell>
          <cell r="H449">
            <v>84844678</v>
          </cell>
          <cell r="I449">
            <v>89096526</v>
          </cell>
          <cell r="J449"/>
          <cell r="K449">
            <v>85426348</v>
          </cell>
          <cell r="L449"/>
          <cell r="M449">
            <v>5.0113314119714147E-2</v>
          </cell>
          <cell r="N449">
            <v>0</v>
          </cell>
          <cell r="O449">
            <v>85426348</v>
          </cell>
          <cell r="P449">
            <v>83331761</v>
          </cell>
          <cell r="Q449" t="str">
            <v>PTELL</v>
          </cell>
          <cell r="R449">
            <v>83331761</v>
          </cell>
          <cell r="S449" t="str">
            <v>PTELL</v>
          </cell>
        </row>
        <row r="450">
          <cell r="A450" t="str">
            <v>2404708802600</v>
          </cell>
          <cell r="B450" t="str">
            <v>PLANO COMM UNIT SCHOOL DIST 88</v>
          </cell>
          <cell r="C450"/>
          <cell r="D450">
            <v>214542338</v>
          </cell>
          <cell r="E450">
            <v>0</v>
          </cell>
          <cell r="F450"/>
          <cell r="G450">
            <v>260637154</v>
          </cell>
          <cell r="H450">
            <v>275292458</v>
          </cell>
          <cell r="I450">
            <v>290927767</v>
          </cell>
          <cell r="J450"/>
          <cell r="K450">
            <v>275619126</v>
          </cell>
          <cell r="L450"/>
          <cell r="M450">
            <v>5.6795268252499677E-2</v>
          </cell>
          <cell r="N450">
            <v>0</v>
          </cell>
          <cell r="O450">
            <v>275619126</v>
          </cell>
          <cell r="P450">
            <v>252130155</v>
          </cell>
          <cell r="Q450" t="str">
            <v>PTELL</v>
          </cell>
          <cell r="R450">
            <v>252130155</v>
          </cell>
          <cell r="S450" t="str">
            <v>PTELL</v>
          </cell>
        </row>
        <row r="451">
          <cell r="A451" t="str">
            <v>2404709000400</v>
          </cell>
          <cell r="B451" t="str">
            <v>LISBON COMM CONS SCH DIST 90</v>
          </cell>
          <cell r="C451"/>
          <cell r="D451">
            <v>33968707</v>
          </cell>
          <cell r="E451">
            <v>0</v>
          </cell>
          <cell r="F451"/>
          <cell r="G451">
            <v>33924616</v>
          </cell>
          <cell r="H451">
            <v>35395774</v>
          </cell>
          <cell r="I451">
            <v>37193865</v>
          </cell>
          <cell r="J451"/>
          <cell r="K451">
            <v>35504752</v>
          </cell>
          <cell r="L451"/>
          <cell r="M451">
            <v>5.0799595454530812E-2</v>
          </cell>
          <cell r="N451">
            <v>0</v>
          </cell>
          <cell r="O451">
            <v>35504752</v>
          </cell>
          <cell r="P451">
            <v>0</v>
          </cell>
          <cell r="Q451" t="str">
            <v/>
          </cell>
          <cell r="R451">
            <v>35504752</v>
          </cell>
          <cell r="S451" t="str">
            <v>Average</v>
          </cell>
        </row>
        <row r="452">
          <cell r="A452" t="str">
            <v>2404711502600</v>
          </cell>
          <cell r="B452" t="str">
            <v>YORKVILLE COMM UNIT SCH DIST 115</v>
          </cell>
          <cell r="C452"/>
          <cell r="D452">
            <v>860133561</v>
          </cell>
          <cell r="E452">
            <v>0</v>
          </cell>
          <cell r="F452"/>
          <cell r="G452">
            <v>926607436</v>
          </cell>
          <cell r="H452">
            <v>974933178</v>
          </cell>
          <cell r="I452">
            <v>1037119558</v>
          </cell>
          <cell r="J452"/>
          <cell r="K452">
            <v>979553391</v>
          </cell>
          <cell r="L452"/>
          <cell r="M452">
            <v>6.378527411239665E-2</v>
          </cell>
          <cell r="N452">
            <v>0</v>
          </cell>
          <cell r="O452">
            <v>979553391</v>
          </cell>
          <cell r="P452">
            <v>900387811</v>
          </cell>
          <cell r="Q452" t="str">
            <v>PTELL</v>
          </cell>
          <cell r="R452">
            <v>900387811</v>
          </cell>
          <cell r="S452" t="str">
            <v>PTELL</v>
          </cell>
        </row>
        <row r="453">
          <cell r="A453" t="str">
            <v>2404730802600</v>
          </cell>
          <cell r="B453" t="str">
            <v>OSWEGO COMM UNIT SCHOOL DIST 308</v>
          </cell>
          <cell r="C453"/>
          <cell r="D453">
            <v>1872279002</v>
          </cell>
          <cell r="E453">
            <v>0</v>
          </cell>
          <cell r="F453"/>
          <cell r="G453">
            <v>2133111490</v>
          </cell>
          <cell r="H453">
            <v>2211849378</v>
          </cell>
          <cell r="I453">
            <v>2317001674</v>
          </cell>
          <cell r="J453"/>
          <cell r="K453">
            <v>2220654181</v>
          </cell>
          <cell r="L453"/>
          <cell r="M453">
            <v>4.7540441517351817E-2</v>
          </cell>
          <cell r="N453">
            <v>0</v>
          </cell>
          <cell r="O453">
            <v>2220654181</v>
          </cell>
          <cell r="P453">
            <v>1928821827</v>
          </cell>
          <cell r="Q453" t="str">
            <v>PTELL</v>
          </cell>
          <cell r="R453">
            <v>1928821827</v>
          </cell>
          <cell r="S453" t="str">
            <v>PTELL</v>
          </cell>
        </row>
        <row r="454">
          <cell r="A454" t="str">
            <v>2602900102600</v>
          </cell>
          <cell r="B454" t="str">
            <v>ASTORIA COMM UNIT SCH DIST 1</v>
          </cell>
          <cell r="C454"/>
          <cell r="D454">
            <v>29465663</v>
          </cell>
          <cell r="E454">
            <v>0</v>
          </cell>
          <cell r="F454"/>
          <cell r="G454">
            <v>29576815</v>
          </cell>
          <cell r="H454">
            <v>30901111</v>
          </cell>
          <cell r="I454">
            <v>32681288</v>
          </cell>
          <cell r="J454"/>
          <cell r="K454">
            <v>31053071</v>
          </cell>
          <cell r="L454"/>
          <cell r="M454">
            <v>5.7608834840922066E-2</v>
          </cell>
          <cell r="N454">
            <v>0</v>
          </cell>
          <cell r="O454">
            <v>31053071</v>
          </cell>
          <cell r="P454">
            <v>0</v>
          </cell>
          <cell r="Q454" t="str">
            <v/>
          </cell>
          <cell r="R454">
            <v>31053071</v>
          </cell>
          <cell r="S454" t="str">
            <v>Average</v>
          </cell>
        </row>
        <row r="455">
          <cell r="A455" t="str">
            <v>2602900202600</v>
          </cell>
          <cell r="B455" t="str">
            <v>V I T COMM UNIT SCH DISTRICT 2</v>
          </cell>
          <cell r="C455"/>
          <cell r="D455">
            <v>45229729</v>
          </cell>
          <cell r="E455">
            <v>0</v>
          </cell>
          <cell r="F455"/>
          <cell r="G455">
            <v>45087202</v>
          </cell>
          <cell r="H455">
            <v>48449631</v>
          </cell>
          <cell r="I455">
            <v>53260852</v>
          </cell>
          <cell r="J455"/>
          <cell r="K455">
            <v>48932562</v>
          </cell>
          <cell r="L455"/>
          <cell r="M455">
            <v>9.9303563323320257E-2</v>
          </cell>
          <cell r="N455">
            <v>0</v>
          </cell>
          <cell r="O455">
            <v>48932562</v>
          </cell>
          <cell r="P455">
            <v>0</v>
          </cell>
          <cell r="Q455" t="str">
            <v/>
          </cell>
          <cell r="R455">
            <v>48932562</v>
          </cell>
          <cell r="S455" t="str">
            <v>Average</v>
          </cell>
        </row>
        <row r="456">
          <cell r="A456" t="str">
            <v>2602900302600</v>
          </cell>
          <cell r="B456" t="str">
            <v>COMM UNIT SCH DIST 3 FULTON CTY</v>
          </cell>
          <cell r="C456"/>
          <cell r="D456">
            <v>49162750</v>
          </cell>
          <cell r="E456">
            <v>0</v>
          </cell>
          <cell r="F456"/>
          <cell r="G456">
            <v>49519693</v>
          </cell>
          <cell r="H456">
            <v>50725811</v>
          </cell>
          <cell r="I456">
            <v>53591201</v>
          </cell>
          <cell r="J456"/>
          <cell r="K456">
            <v>51278902</v>
          </cell>
          <cell r="L456"/>
          <cell r="M456">
            <v>5.6487810515242425E-2</v>
          </cell>
          <cell r="N456">
            <v>0</v>
          </cell>
          <cell r="O456">
            <v>51278902</v>
          </cell>
          <cell r="P456">
            <v>0</v>
          </cell>
          <cell r="Q456" t="str">
            <v/>
          </cell>
          <cell r="R456">
            <v>51278902</v>
          </cell>
          <cell r="S456" t="str">
            <v>Average</v>
          </cell>
        </row>
        <row r="457">
          <cell r="A457" t="str">
            <v>2602900402600</v>
          </cell>
          <cell r="B457" t="str">
            <v>SPOON RIVER VALLEY C U S DIST 4</v>
          </cell>
          <cell r="C457"/>
          <cell r="D457">
            <v>50053599</v>
          </cell>
          <cell r="E457">
            <v>0</v>
          </cell>
          <cell r="F457"/>
          <cell r="G457">
            <v>50148855</v>
          </cell>
          <cell r="H457">
            <v>52295168</v>
          </cell>
          <cell r="I457">
            <v>55576068</v>
          </cell>
          <cell r="J457"/>
          <cell r="K457">
            <v>52673364</v>
          </cell>
          <cell r="L457"/>
          <cell r="M457">
            <v>6.2738109953103124E-2</v>
          </cell>
          <cell r="N457">
            <v>0</v>
          </cell>
          <cell r="O457">
            <v>52673364</v>
          </cell>
          <cell r="P457">
            <v>0</v>
          </cell>
          <cell r="Q457" t="str">
            <v/>
          </cell>
          <cell r="R457">
            <v>52673364</v>
          </cell>
          <cell r="S457" t="str">
            <v>Average</v>
          </cell>
        </row>
        <row r="458">
          <cell r="A458" t="str">
            <v>2602906602500</v>
          </cell>
          <cell r="B458" t="str">
            <v>CANTON UNION SCHOOL DIST 66</v>
          </cell>
          <cell r="C458"/>
          <cell r="D458">
            <v>219266943</v>
          </cell>
          <cell r="E458">
            <v>0</v>
          </cell>
          <cell r="F458"/>
          <cell r="G458">
            <v>222396477</v>
          </cell>
          <cell r="H458">
            <v>220542879</v>
          </cell>
          <cell r="I458">
            <v>213832143</v>
          </cell>
          <cell r="J458"/>
          <cell r="K458">
            <v>218923833</v>
          </cell>
          <cell r="L458"/>
          <cell r="M458">
            <v>-3.042825971270648E-2</v>
          </cell>
          <cell r="N458">
            <v>0</v>
          </cell>
          <cell r="O458">
            <v>218923833</v>
          </cell>
          <cell r="P458">
            <v>0</v>
          </cell>
          <cell r="Q458" t="str">
            <v/>
          </cell>
          <cell r="R458">
            <v>218923833</v>
          </cell>
          <cell r="S458" t="str">
            <v>Average</v>
          </cell>
        </row>
        <row r="459">
          <cell r="A459" t="str">
            <v>2602909702600</v>
          </cell>
          <cell r="B459" t="str">
            <v>LEWISTOWN SCHOOL DIST 97</v>
          </cell>
          <cell r="C459"/>
          <cell r="D459">
            <v>65398700</v>
          </cell>
          <cell r="E459">
            <v>0</v>
          </cell>
          <cell r="F459"/>
          <cell r="G459">
            <v>65650352</v>
          </cell>
          <cell r="H459">
            <v>68007836</v>
          </cell>
          <cell r="I459">
            <v>71881853</v>
          </cell>
          <cell r="J459"/>
          <cell r="K459">
            <v>68513347</v>
          </cell>
          <cell r="L459"/>
          <cell r="M459">
            <v>5.6964273940432394E-2</v>
          </cell>
          <cell r="N459">
            <v>0</v>
          </cell>
          <cell r="O459">
            <v>68513347</v>
          </cell>
          <cell r="P459">
            <v>0</v>
          </cell>
          <cell r="Q459" t="str">
            <v/>
          </cell>
          <cell r="R459">
            <v>68513347</v>
          </cell>
          <cell r="S459" t="str">
            <v>Average</v>
          </cell>
        </row>
        <row r="460">
          <cell r="A460" t="str">
            <v>2603430701600</v>
          </cell>
          <cell r="B460" t="str">
            <v>ILLINI WEST H S DIST 307</v>
          </cell>
          <cell r="C460"/>
          <cell r="D460">
            <v>156308545</v>
          </cell>
          <cell r="E460">
            <v>0</v>
          </cell>
          <cell r="F460"/>
          <cell r="G460">
            <v>155424454</v>
          </cell>
          <cell r="H460">
            <v>161266576</v>
          </cell>
          <cell r="I460">
            <v>173442724</v>
          </cell>
          <cell r="J460"/>
          <cell r="K460">
            <v>163377918</v>
          </cell>
          <cell r="L460"/>
          <cell r="M460">
            <v>7.5503233850515925E-2</v>
          </cell>
          <cell r="N460">
            <v>0</v>
          </cell>
          <cell r="O460">
            <v>163377918</v>
          </cell>
          <cell r="P460">
            <v>0</v>
          </cell>
          <cell r="Q460" t="str">
            <v/>
          </cell>
          <cell r="R460">
            <v>163377918</v>
          </cell>
          <cell r="S460" t="str">
            <v>Average</v>
          </cell>
        </row>
        <row r="461">
          <cell r="A461" t="str">
            <v>2603431602600</v>
          </cell>
          <cell r="B461" t="str">
            <v>WARSAW COMM UNIT SCH DISTRICT 316</v>
          </cell>
          <cell r="C461"/>
          <cell r="D461">
            <v>41520017</v>
          </cell>
          <cell r="E461">
            <v>0</v>
          </cell>
          <cell r="F461"/>
          <cell r="G461">
            <v>40926732</v>
          </cell>
          <cell r="H461">
            <v>43596863</v>
          </cell>
          <cell r="I461">
            <v>47468813</v>
          </cell>
          <cell r="J461"/>
          <cell r="K461">
            <v>43997469</v>
          </cell>
          <cell r="L461"/>
          <cell r="M461">
            <v>8.8812582685134936E-2</v>
          </cell>
          <cell r="N461">
            <v>0</v>
          </cell>
          <cell r="O461">
            <v>43997469</v>
          </cell>
          <cell r="P461">
            <v>0</v>
          </cell>
          <cell r="Q461" t="str">
            <v/>
          </cell>
          <cell r="R461">
            <v>43997469</v>
          </cell>
          <cell r="S461" t="str">
            <v>Average</v>
          </cell>
        </row>
        <row r="462">
          <cell r="A462" t="str">
            <v>2603431700400</v>
          </cell>
          <cell r="B462" t="str">
            <v>CARTHAGE ESD 317</v>
          </cell>
          <cell r="C462"/>
          <cell r="D462">
            <v>85282741</v>
          </cell>
          <cell r="E462">
            <v>0</v>
          </cell>
          <cell r="F462"/>
          <cell r="G462">
            <v>84810134</v>
          </cell>
          <cell r="H462">
            <v>87348789</v>
          </cell>
          <cell r="I462">
            <v>94797707</v>
          </cell>
          <cell r="J462"/>
          <cell r="K462">
            <v>88985543</v>
          </cell>
          <cell r="L462"/>
          <cell r="M462">
            <v>8.5277862295263185E-2</v>
          </cell>
          <cell r="N462">
            <v>0</v>
          </cell>
          <cell r="O462">
            <v>88985543</v>
          </cell>
          <cell r="P462">
            <v>0</v>
          </cell>
          <cell r="Q462" t="str">
            <v/>
          </cell>
          <cell r="R462">
            <v>88985543</v>
          </cell>
          <cell r="S462" t="str">
            <v>Average</v>
          </cell>
        </row>
        <row r="463">
          <cell r="A463" t="str">
            <v>2603432502600</v>
          </cell>
          <cell r="B463" t="str">
            <v>NAUVOO-COLUSA C U S DIST 325</v>
          </cell>
          <cell r="C463"/>
          <cell r="D463">
            <v>58307827</v>
          </cell>
          <cell r="E463">
            <v>0</v>
          </cell>
          <cell r="F463"/>
          <cell r="G463">
            <v>58268672</v>
          </cell>
          <cell r="H463">
            <v>58752530</v>
          </cell>
          <cell r="I463">
            <v>62435088</v>
          </cell>
          <cell r="J463"/>
          <cell r="K463">
            <v>59818763</v>
          </cell>
          <cell r="L463"/>
          <cell r="M463">
            <v>6.2679139094095185E-2</v>
          </cell>
          <cell r="N463">
            <v>0</v>
          </cell>
          <cell r="O463">
            <v>59818763</v>
          </cell>
          <cell r="P463">
            <v>0</v>
          </cell>
          <cell r="Q463" t="str">
            <v/>
          </cell>
          <cell r="R463">
            <v>59818763</v>
          </cell>
          <cell r="S463" t="str">
            <v>Average</v>
          </cell>
        </row>
        <row r="464">
          <cell r="A464" t="str">
            <v>2603432700400</v>
          </cell>
          <cell r="B464" t="str">
            <v>DALLAS ESD 327</v>
          </cell>
          <cell r="C464"/>
          <cell r="D464">
            <v>24534009</v>
          </cell>
          <cell r="E464">
            <v>0</v>
          </cell>
          <cell r="F464"/>
          <cell r="G464">
            <v>24317638</v>
          </cell>
          <cell r="H464">
            <v>25845687</v>
          </cell>
          <cell r="I464">
            <v>27902919</v>
          </cell>
          <cell r="J464"/>
          <cell r="K464">
            <v>26022081</v>
          </cell>
          <cell r="L464"/>
          <cell r="M464">
            <v>7.959672343010267E-2</v>
          </cell>
          <cell r="N464">
            <v>0</v>
          </cell>
          <cell r="O464">
            <v>26022081</v>
          </cell>
          <cell r="P464">
            <v>0</v>
          </cell>
          <cell r="Q464" t="str">
            <v/>
          </cell>
          <cell r="R464">
            <v>26022081</v>
          </cell>
          <cell r="S464" t="str">
            <v>Average</v>
          </cell>
        </row>
        <row r="465">
          <cell r="A465" t="str">
            <v>2603432802400</v>
          </cell>
          <cell r="B465" t="str">
            <v>HAMILTON C C SCHOOL DIST 328</v>
          </cell>
          <cell r="C465"/>
          <cell r="D465">
            <v>74241836</v>
          </cell>
          <cell r="E465">
            <v>0</v>
          </cell>
          <cell r="F465"/>
          <cell r="G465">
            <v>73548849</v>
          </cell>
          <cell r="H465">
            <v>75262537</v>
          </cell>
          <cell r="I465">
            <v>76929736</v>
          </cell>
          <cell r="J465"/>
          <cell r="K465">
            <v>75247041</v>
          </cell>
          <cell r="L465"/>
          <cell r="M465">
            <v>2.2151777849316986E-2</v>
          </cell>
          <cell r="N465">
            <v>0</v>
          </cell>
          <cell r="O465">
            <v>75247041</v>
          </cell>
          <cell r="P465">
            <v>0</v>
          </cell>
          <cell r="Q465" t="str">
            <v/>
          </cell>
          <cell r="R465">
            <v>75247041</v>
          </cell>
          <cell r="S465" t="str">
            <v>Average</v>
          </cell>
        </row>
        <row r="466">
          <cell r="A466" t="str">
            <v>2603433702600</v>
          </cell>
          <cell r="B466" t="str">
            <v>SOUTHEASTERN C U SCH DIST 337</v>
          </cell>
          <cell r="C466"/>
          <cell r="D466">
            <v>74068935</v>
          </cell>
          <cell r="E466">
            <v>0</v>
          </cell>
          <cell r="F466"/>
          <cell r="G466">
            <v>73493312</v>
          </cell>
          <cell r="H466">
            <v>79057633</v>
          </cell>
          <cell r="I466">
            <v>85115920</v>
          </cell>
          <cell r="J466"/>
          <cell r="K466">
            <v>79222288</v>
          </cell>
          <cell r="L466"/>
          <cell r="M466">
            <v>7.6631272277023529E-2</v>
          </cell>
          <cell r="N466">
            <v>0</v>
          </cell>
          <cell r="O466">
            <v>79222288</v>
          </cell>
          <cell r="P466">
            <v>0</v>
          </cell>
          <cell r="Q466" t="str">
            <v/>
          </cell>
          <cell r="R466">
            <v>79222288</v>
          </cell>
          <cell r="S466" t="str">
            <v>Average</v>
          </cell>
        </row>
        <row r="467">
          <cell r="A467" t="str">
            <v>2603434700400</v>
          </cell>
          <cell r="B467" t="str">
            <v>LA HARPE CUSD 347</v>
          </cell>
          <cell r="C467"/>
          <cell r="D467">
            <v>49658407</v>
          </cell>
          <cell r="E467">
            <v>0</v>
          </cell>
          <cell r="F467"/>
          <cell r="G467">
            <v>49389880</v>
          </cell>
          <cell r="H467">
            <v>51814261</v>
          </cell>
          <cell r="I467">
            <v>55214293</v>
          </cell>
          <cell r="J467"/>
          <cell r="K467">
            <v>52139478</v>
          </cell>
          <cell r="L467"/>
          <cell r="M467">
            <v>6.5619617734198693E-2</v>
          </cell>
          <cell r="N467">
            <v>0</v>
          </cell>
          <cell r="O467">
            <v>52139478</v>
          </cell>
          <cell r="P467">
            <v>0</v>
          </cell>
          <cell r="Q467" t="str">
            <v/>
          </cell>
          <cell r="R467">
            <v>52139478</v>
          </cell>
          <cell r="S467" t="str">
            <v>Average</v>
          </cell>
        </row>
        <row r="468">
          <cell r="A468" t="str">
            <v>2606210302600</v>
          </cell>
          <cell r="B468" t="str">
            <v>WEST PRAIRIE</v>
          </cell>
          <cell r="C468"/>
          <cell r="D468">
            <v>106608031</v>
          </cell>
          <cell r="E468">
            <v>0</v>
          </cell>
          <cell r="F468"/>
          <cell r="G468">
            <v>106823136</v>
          </cell>
          <cell r="H468">
            <v>110035230</v>
          </cell>
          <cell r="I468">
            <v>134503261</v>
          </cell>
          <cell r="J468"/>
          <cell r="K468">
            <v>117120542</v>
          </cell>
          <cell r="L468"/>
          <cell r="M468">
            <v>0.22236542787250957</v>
          </cell>
          <cell r="N468">
            <v>0</v>
          </cell>
          <cell r="O468">
            <v>117120542</v>
          </cell>
          <cell r="P468">
            <v>0</v>
          </cell>
          <cell r="Q468" t="str">
            <v/>
          </cell>
          <cell r="R468">
            <v>117120542</v>
          </cell>
          <cell r="S468" t="str">
            <v>Average</v>
          </cell>
        </row>
        <row r="469">
          <cell r="A469" t="str">
            <v>2606217002600</v>
          </cell>
          <cell r="B469" t="str">
            <v>BUSHNELL PRAIRIE CITY CUS D 170</v>
          </cell>
          <cell r="C469"/>
          <cell r="D469">
            <v>69036711</v>
          </cell>
          <cell r="E469">
            <v>0</v>
          </cell>
          <cell r="F469"/>
          <cell r="G469">
            <v>68797173</v>
          </cell>
          <cell r="H469">
            <v>71940359</v>
          </cell>
          <cell r="I469">
            <v>76187758</v>
          </cell>
          <cell r="J469"/>
          <cell r="K469">
            <v>72308430</v>
          </cell>
          <cell r="L469"/>
          <cell r="M469">
            <v>5.9040558860708491E-2</v>
          </cell>
          <cell r="N469">
            <v>0</v>
          </cell>
          <cell r="O469">
            <v>72308430</v>
          </cell>
          <cell r="P469">
            <v>0</v>
          </cell>
          <cell r="Q469" t="str">
            <v/>
          </cell>
          <cell r="R469">
            <v>72308430</v>
          </cell>
          <cell r="S469" t="str">
            <v>Average</v>
          </cell>
        </row>
        <row r="470">
          <cell r="A470" t="str">
            <v>2606218502600</v>
          </cell>
          <cell r="B470" t="str">
            <v>MACOMB COMM UNIT SCH DIST 185</v>
          </cell>
          <cell r="C470"/>
          <cell r="D470">
            <v>256132740</v>
          </cell>
          <cell r="E470">
            <v>0</v>
          </cell>
          <cell r="F470"/>
          <cell r="G470">
            <v>256409632</v>
          </cell>
          <cell r="H470">
            <v>254958991</v>
          </cell>
          <cell r="I470">
            <v>258312252</v>
          </cell>
          <cell r="J470"/>
          <cell r="K470">
            <v>256560292</v>
          </cell>
          <cell r="L470"/>
          <cell r="M470">
            <v>1.3152158262188919E-2</v>
          </cell>
          <cell r="N470">
            <v>0</v>
          </cell>
          <cell r="O470">
            <v>256560292</v>
          </cell>
          <cell r="P470">
            <v>258312252</v>
          </cell>
          <cell r="Q470" t="str">
            <v>REAL</v>
          </cell>
          <cell r="R470">
            <v>256560292</v>
          </cell>
          <cell r="S470" t="str">
            <v>Average</v>
          </cell>
        </row>
        <row r="471">
          <cell r="A471" t="str">
            <v>2608500502600</v>
          </cell>
          <cell r="B471" t="str">
            <v>SCHUYLER-INDUSTRY</v>
          </cell>
          <cell r="C471"/>
          <cell r="D471">
            <v>140915586</v>
          </cell>
          <cell r="E471">
            <v>0</v>
          </cell>
          <cell r="F471"/>
          <cell r="G471">
            <v>140164648</v>
          </cell>
          <cell r="H471">
            <v>150078462</v>
          </cell>
          <cell r="I471">
            <v>161843082</v>
          </cell>
          <cell r="J471"/>
          <cell r="K471">
            <v>150695397</v>
          </cell>
          <cell r="L471"/>
          <cell r="M471">
            <v>7.8389795865578635E-2</v>
          </cell>
          <cell r="N471">
            <v>0</v>
          </cell>
          <cell r="O471">
            <v>150695397</v>
          </cell>
          <cell r="P471">
            <v>0</v>
          </cell>
          <cell r="Q471" t="str">
            <v/>
          </cell>
          <cell r="R471">
            <v>150695397</v>
          </cell>
          <cell r="S471" t="str">
            <v>Average</v>
          </cell>
        </row>
        <row r="472">
          <cell r="A472" t="str">
            <v>2800601700400</v>
          </cell>
          <cell r="B472" t="str">
            <v>OHIO COMM CONS SCHOOL DIST 17</v>
          </cell>
          <cell r="C472"/>
          <cell r="D472">
            <v>41887481</v>
          </cell>
          <cell r="E472">
            <v>0</v>
          </cell>
          <cell r="F472"/>
          <cell r="G472">
            <v>38901328</v>
          </cell>
          <cell r="H472">
            <v>52191859</v>
          </cell>
          <cell r="I472">
            <v>52433469</v>
          </cell>
          <cell r="J472"/>
          <cell r="K472">
            <v>47842219</v>
          </cell>
          <cell r="L472"/>
          <cell r="M472">
            <v>4.6292660317004608E-3</v>
          </cell>
          <cell r="N472">
            <v>0</v>
          </cell>
          <cell r="O472">
            <v>47842219</v>
          </cell>
          <cell r="P472">
            <v>0</v>
          </cell>
          <cell r="Q472" t="str">
            <v/>
          </cell>
          <cell r="R472">
            <v>47842219</v>
          </cell>
          <cell r="S472" t="str">
            <v>Average</v>
          </cell>
        </row>
        <row r="473">
          <cell r="A473" t="str">
            <v>2800608400400</v>
          </cell>
          <cell r="B473" t="str">
            <v>MALDEN COMM CONS SCH DIST 84</v>
          </cell>
          <cell r="C473"/>
          <cell r="D473">
            <v>21068654</v>
          </cell>
          <cell r="E473">
            <v>0</v>
          </cell>
          <cell r="F473"/>
          <cell r="G473">
            <v>21000151</v>
          </cell>
          <cell r="H473">
            <v>22591253</v>
          </cell>
          <cell r="I473">
            <v>24003413</v>
          </cell>
          <cell r="J473"/>
          <cell r="K473">
            <v>22531606</v>
          </cell>
          <cell r="L473"/>
          <cell r="M473">
            <v>6.2509149005590792E-2</v>
          </cell>
          <cell r="N473">
            <v>0</v>
          </cell>
          <cell r="O473">
            <v>22531606</v>
          </cell>
          <cell r="P473">
            <v>0</v>
          </cell>
          <cell r="Q473" t="str">
            <v/>
          </cell>
          <cell r="R473">
            <v>22531606</v>
          </cell>
          <cell r="S473" t="str">
            <v>Average</v>
          </cell>
        </row>
        <row r="474">
          <cell r="A474" t="str">
            <v>2800609400400</v>
          </cell>
          <cell r="B474" t="str">
            <v>LADD COMM CONS SCHOOL DIST 94</v>
          </cell>
          <cell r="C474"/>
          <cell r="D474">
            <v>40070047</v>
          </cell>
          <cell r="E474">
            <v>0</v>
          </cell>
          <cell r="F474"/>
          <cell r="G474">
            <v>40115168</v>
          </cell>
          <cell r="H474">
            <v>41658447</v>
          </cell>
          <cell r="I474">
            <v>43621625</v>
          </cell>
          <cell r="J474"/>
          <cell r="K474">
            <v>41798413</v>
          </cell>
          <cell r="L474"/>
          <cell r="M474">
            <v>4.7125568555160015E-2</v>
          </cell>
          <cell r="N474">
            <v>0</v>
          </cell>
          <cell r="O474">
            <v>41798413</v>
          </cell>
          <cell r="P474">
            <v>0</v>
          </cell>
          <cell r="Q474" t="str">
            <v/>
          </cell>
          <cell r="R474">
            <v>41798413</v>
          </cell>
          <cell r="S474" t="str">
            <v>Average</v>
          </cell>
        </row>
        <row r="475">
          <cell r="A475" t="str">
            <v>2800609800200</v>
          </cell>
          <cell r="B475" t="str">
            <v>DALZELL SCHOOL DISTRICT 98</v>
          </cell>
          <cell r="C475"/>
          <cell r="D475">
            <v>8195789</v>
          </cell>
          <cell r="E475">
            <v>0</v>
          </cell>
          <cell r="F475"/>
          <cell r="G475">
            <v>8487902</v>
          </cell>
          <cell r="H475">
            <v>8903988</v>
          </cell>
          <cell r="I475">
            <v>9159487</v>
          </cell>
          <cell r="J475"/>
          <cell r="K475">
            <v>8850459</v>
          </cell>
          <cell r="L475"/>
          <cell r="M475">
            <v>2.8694894916749664E-2</v>
          </cell>
          <cell r="N475">
            <v>0</v>
          </cell>
          <cell r="O475">
            <v>8850459</v>
          </cell>
          <cell r="P475">
            <v>0</v>
          </cell>
          <cell r="Q475" t="str">
            <v/>
          </cell>
          <cell r="R475">
            <v>8850459</v>
          </cell>
          <cell r="S475" t="str">
            <v>Average</v>
          </cell>
        </row>
        <row r="476">
          <cell r="A476" t="str">
            <v>2800609900400</v>
          </cell>
          <cell r="B476" t="str">
            <v>SPRING VALLEY C C SCH DIST 99</v>
          </cell>
          <cell r="C476"/>
          <cell r="D476">
            <v>70646576</v>
          </cell>
          <cell r="E476">
            <v>0</v>
          </cell>
          <cell r="F476"/>
          <cell r="G476">
            <v>70259779</v>
          </cell>
          <cell r="H476">
            <v>73044534</v>
          </cell>
          <cell r="I476">
            <v>76419232</v>
          </cell>
          <cell r="J476"/>
          <cell r="K476">
            <v>73241182</v>
          </cell>
          <cell r="L476"/>
          <cell r="M476">
            <v>4.6200554856027969E-2</v>
          </cell>
          <cell r="N476">
            <v>0</v>
          </cell>
          <cell r="O476">
            <v>73241182</v>
          </cell>
          <cell r="P476">
            <v>0</v>
          </cell>
          <cell r="Q476" t="str">
            <v/>
          </cell>
          <cell r="R476">
            <v>73241182</v>
          </cell>
          <cell r="S476" t="str">
            <v>Average</v>
          </cell>
        </row>
        <row r="477">
          <cell r="A477" t="str">
            <v>2800610302200</v>
          </cell>
          <cell r="B477" t="str">
            <v>DEPUE UNIT SCHOOL DIST 103</v>
          </cell>
          <cell r="C477"/>
          <cell r="D477">
            <v>9015652</v>
          </cell>
          <cell r="E477">
            <v>0</v>
          </cell>
          <cell r="F477"/>
          <cell r="G477">
            <v>9003641</v>
          </cell>
          <cell r="H477">
            <v>9706765</v>
          </cell>
          <cell r="I477">
            <v>9809444</v>
          </cell>
          <cell r="J477"/>
          <cell r="K477">
            <v>9506617</v>
          </cell>
          <cell r="L477"/>
          <cell r="M477">
            <v>1.0578086520071311E-2</v>
          </cell>
          <cell r="N477">
            <v>0</v>
          </cell>
          <cell r="O477">
            <v>9506617</v>
          </cell>
          <cell r="P477">
            <v>0</v>
          </cell>
          <cell r="Q477" t="str">
            <v/>
          </cell>
          <cell r="R477">
            <v>9506617</v>
          </cell>
          <cell r="S477" t="str">
            <v>Average</v>
          </cell>
        </row>
        <row r="478">
          <cell r="A478" t="str">
            <v>2800611500200</v>
          </cell>
          <cell r="B478" t="str">
            <v>PRINCETON ELEM SCHOOL DIST 115</v>
          </cell>
          <cell r="C478"/>
          <cell r="D478">
            <v>255495579</v>
          </cell>
          <cell r="E478">
            <v>0</v>
          </cell>
          <cell r="F478"/>
          <cell r="G478">
            <v>254086076</v>
          </cell>
          <cell r="H478">
            <v>265297981</v>
          </cell>
          <cell r="I478">
            <v>277348510</v>
          </cell>
          <cell r="J478"/>
          <cell r="K478">
            <v>265577522</v>
          </cell>
          <cell r="L478"/>
          <cell r="M478">
            <v>4.5422618576203944E-2</v>
          </cell>
          <cell r="N478">
            <v>0</v>
          </cell>
          <cell r="O478">
            <v>265577522</v>
          </cell>
          <cell r="P478">
            <v>0</v>
          </cell>
          <cell r="Q478" t="str">
            <v/>
          </cell>
          <cell r="R478">
            <v>265577522</v>
          </cell>
          <cell r="S478" t="str">
            <v>Average</v>
          </cell>
        </row>
        <row r="479">
          <cell r="A479" t="str">
            <v>2800630302600</v>
          </cell>
          <cell r="B479" t="str">
            <v>LA MOILLE C U SCHOOL DIST 303</v>
          </cell>
          <cell r="C479"/>
          <cell r="D479">
            <v>49635714</v>
          </cell>
          <cell r="E479">
            <v>0</v>
          </cell>
          <cell r="F479"/>
          <cell r="G479">
            <v>49763928</v>
          </cell>
          <cell r="H479">
            <v>52378441</v>
          </cell>
          <cell r="I479">
            <v>54967589</v>
          </cell>
          <cell r="J479"/>
          <cell r="K479">
            <v>52369986</v>
          </cell>
          <cell r="L479"/>
          <cell r="M479">
            <v>4.9431559064539547E-2</v>
          </cell>
          <cell r="N479">
            <v>0</v>
          </cell>
          <cell r="O479">
            <v>52369986</v>
          </cell>
          <cell r="P479">
            <v>0</v>
          </cell>
          <cell r="Q479" t="str">
            <v/>
          </cell>
          <cell r="R479">
            <v>52369986</v>
          </cell>
          <cell r="S479" t="str">
            <v>Average</v>
          </cell>
        </row>
        <row r="480">
          <cell r="A480" t="str">
            <v>2800634002600</v>
          </cell>
          <cell r="B480" t="str">
            <v>BUREAU VALLEY CUSD 340</v>
          </cell>
          <cell r="C480"/>
          <cell r="D480">
            <v>185111371</v>
          </cell>
          <cell r="E480">
            <v>0</v>
          </cell>
          <cell r="F480"/>
          <cell r="G480">
            <v>189738877</v>
          </cell>
          <cell r="H480">
            <v>213920985</v>
          </cell>
          <cell r="I480">
            <v>222095751</v>
          </cell>
          <cell r="J480"/>
          <cell r="K480">
            <v>208585204</v>
          </cell>
          <cell r="L480"/>
          <cell r="M480">
            <v>3.8213950819270953E-2</v>
          </cell>
          <cell r="N480">
            <v>0</v>
          </cell>
          <cell r="O480">
            <v>208585204</v>
          </cell>
          <cell r="P480">
            <v>0</v>
          </cell>
          <cell r="Q480" t="str">
            <v/>
          </cell>
          <cell r="R480">
            <v>208585204</v>
          </cell>
          <cell r="S480" t="str">
            <v>Average</v>
          </cell>
        </row>
        <row r="481">
          <cell r="A481" t="str">
            <v>2800650001500</v>
          </cell>
          <cell r="B481" t="str">
            <v>PRINCETON HIGH SCH DIST 500</v>
          </cell>
          <cell r="C481"/>
          <cell r="D481">
            <v>273607355</v>
          </cell>
          <cell r="E481">
            <v>0</v>
          </cell>
          <cell r="F481"/>
          <cell r="G481">
            <v>271250493</v>
          </cell>
          <cell r="H481">
            <v>285117754</v>
          </cell>
          <cell r="I481">
            <v>298173147</v>
          </cell>
          <cell r="J481"/>
          <cell r="K481">
            <v>284847131</v>
          </cell>
          <cell r="L481"/>
          <cell r="M481">
            <v>4.5789477564417119E-2</v>
          </cell>
          <cell r="N481">
            <v>0</v>
          </cell>
          <cell r="O481">
            <v>284847131</v>
          </cell>
          <cell r="P481">
            <v>0</v>
          </cell>
          <cell r="Q481" t="str">
            <v/>
          </cell>
          <cell r="R481">
            <v>284847131</v>
          </cell>
          <cell r="S481" t="str">
            <v>Average</v>
          </cell>
        </row>
        <row r="482">
          <cell r="A482" t="str">
            <v>2800650201700</v>
          </cell>
          <cell r="B482" t="str">
            <v>HALL HIGH SCH DIST 502</v>
          </cell>
          <cell r="C482"/>
          <cell r="D482">
            <v>129766830</v>
          </cell>
          <cell r="E482">
            <v>0</v>
          </cell>
          <cell r="F482"/>
          <cell r="G482">
            <v>129824353</v>
          </cell>
          <cell r="H482">
            <v>135107560</v>
          </cell>
          <cell r="I482">
            <v>141333189</v>
          </cell>
          <cell r="J482"/>
          <cell r="K482">
            <v>135421701</v>
          </cell>
          <cell r="L482"/>
          <cell r="M482">
            <v>4.6079057308118065E-2</v>
          </cell>
          <cell r="N482">
            <v>0</v>
          </cell>
          <cell r="O482">
            <v>135421701</v>
          </cell>
          <cell r="P482">
            <v>0</v>
          </cell>
          <cell r="Q482" t="str">
            <v/>
          </cell>
          <cell r="R482">
            <v>135421701</v>
          </cell>
          <cell r="S482" t="str">
            <v>Average</v>
          </cell>
        </row>
        <row r="483">
          <cell r="A483" t="str">
            <v>2800650501600</v>
          </cell>
          <cell r="B483" t="str">
            <v>OHIO COMMUNITY H S DIST 505</v>
          </cell>
          <cell r="C483"/>
          <cell r="D483">
            <v>43117461</v>
          </cell>
          <cell r="E483">
            <v>0</v>
          </cell>
          <cell r="F483"/>
          <cell r="G483">
            <v>40431570</v>
          </cell>
          <cell r="H483">
            <v>53713686</v>
          </cell>
          <cell r="I483">
            <v>53941773</v>
          </cell>
          <cell r="J483"/>
          <cell r="K483">
            <v>49362343</v>
          </cell>
          <cell r="L483"/>
          <cell r="M483">
            <v>4.2463479419379262E-3</v>
          </cell>
          <cell r="N483">
            <v>0</v>
          </cell>
          <cell r="O483">
            <v>49362343</v>
          </cell>
          <cell r="P483">
            <v>0</v>
          </cell>
          <cell r="Q483" t="str">
            <v/>
          </cell>
          <cell r="R483">
            <v>49362343</v>
          </cell>
          <cell r="S483" t="str">
            <v>Average</v>
          </cell>
        </row>
        <row r="484">
          <cell r="A484" t="str">
            <v>2803719000200</v>
          </cell>
          <cell r="B484" t="str">
            <v>COLONA SCHOOL DISTRICT 190</v>
          </cell>
          <cell r="C484"/>
          <cell r="D484">
            <v>40982364</v>
          </cell>
          <cell r="E484">
            <v>0</v>
          </cell>
          <cell r="F484"/>
          <cell r="G484">
            <v>41043066</v>
          </cell>
          <cell r="H484">
            <v>41083756</v>
          </cell>
          <cell r="I484">
            <v>43654899</v>
          </cell>
          <cell r="J484"/>
          <cell r="K484">
            <v>41927240</v>
          </cell>
          <cell r="L484"/>
          <cell r="M484">
            <v>6.2582958578568132E-2</v>
          </cell>
          <cell r="N484">
            <v>0</v>
          </cell>
          <cell r="O484">
            <v>41927240</v>
          </cell>
          <cell r="P484">
            <v>0</v>
          </cell>
          <cell r="Q484" t="str">
            <v/>
          </cell>
          <cell r="R484">
            <v>41927240</v>
          </cell>
          <cell r="S484" t="str">
            <v>Average</v>
          </cell>
        </row>
        <row r="485">
          <cell r="A485" t="str">
            <v>2803722302600</v>
          </cell>
          <cell r="B485" t="str">
            <v>ORION COMM UNIT SCHOOL DIST 223</v>
          </cell>
          <cell r="C485"/>
          <cell r="D485">
            <v>153468492</v>
          </cell>
          <cell r="E485">
            <v>0</v>
          </cell>
          <cell r="F485"/>
          <cell r="G485">
            <v>154219910</v>
          </cell>
          <cell r="H485">
            <v>158047711</v>
          </cell>
          <cell r="I485">
            <v>166984347</v>
          </cell>
          <cell r="J485"/>
          <cell r="K485">
            <v>159750656</v>
          </cell>
          <cell r="L485"/>
          <cell r="M485">
            <v>5.654391286944991E-2</v>
          </cell>
          <cell r="N485">
            <v>0</v>
          </cell>
          <cell r="O485">
            <v>159750656</v>
          </cell>
          <cell r="P485">
            <v>0</v>
          </cell>
          <cell r="Q485" t="str">
            <v/>
          </cell>
          <cell r="R485">
            <v>159750656</v>
          </cell>
          <cell r="S485" t="str">
            <v>Average</v>
          </cell>
        </row>
        <row r="486">
          <cell r="A486" t="str">
            <v>2803722402600</v>
          </cell>
          <cell r="B486" t="str">
            <v>GALVA COMM UNIT SCH DIST 224</v>
          </cell>
          <cell r="C486"/>
          <cell r="D486">
            <v>84414846</v>
          </cell>
          <cell r="E486">
            <v>0</v>
          </cell>
          <cell r="F486"/>
          <cell r="G486">
            <v>85205794</v>
          </cell>
          <cell r="H486">
            <v>87074164</v>
          </cell>
          <cell r="I486">
            <v>88996199</v>
          </cell>
          <cell r="J486"/>
          <cell r="K486">
            <v>87092052</v>
          </cell>
          <cell r="L486"/>
          <cell r="M486">
            <v>2.2073539517416439E-2</v>
          </cell>
          <cell r="N486">
            <v>0</v>
          </cell>
          <cell r="O486">
            <v>87092052</v>
          </cell>
          <cell r="P486">
            <v>0</v>
          </cell>
          <cell r="Q486" t="str">
            <v/>
          </cell>
          <cell r="R486">
            <v>87092052</v>
          </cell>
          <cell r="S486" t="str">
            <v>Average</v>
          </cell>
        </row>
        <row r="487">
          <cell r="A487" t="str">
            <v>2803722502600</v>
          </cell>
          <cell r="B487" t="str">
            <v>ALWOOD COMM UNIT SCH DIST 225</v>
          </cell>
          <cell r="C487"/>
          <cell r="D487">
            <v>88183452</v>
          </cell>
          <cell r="E487">
            <v>0</v>
          </cell>
          <cell r="F487"/>
          <cell r="G487">
            <v>91187179</v>
          </cell>
          <cell r="H487">
            <v>93241813</v>
          </cell>
          <cell r="I487">
            <v>95750780</v>
          </cell>
          <cell r="J487"/>
          <cell r="K487">
            <v>93393257</v>
          </cell>
          <cell r="L487"/>
          <cell r="M487">
            <v>2.6908174769188584E-2</v>
          </cell>
          <cell r="N487">
            <v>0</v>
          </cell>
          <cell r="O487">
            <v>93393257</v>
          </cell>
          <cell r="P487">
            <v>0</v>
          </cell>
          <cell r="Q487" t="str">
            <v/>
          </cell>
          <cell r="R487">
            <v>93393257</v>
          </cell>
          <cell r="S487" t="str">
            <v>Average</v>
          </cell>
        </row>
        <row r="488">
          <cell r="A488" t="str">
            <v>2803722602600</v>
          </cell>
          <cell r="B488" t="str">
            <v>ANNAWAN COMM UNIT SCH DIST 226</v>
          </cell>
          <cell r="C488"/>
          <cell r="D488">
            <v>59169700</v>
          </cell>
          <cell r="E488">
            <v>0</v>
          </cell>
          <cell r="F488"/>
          <cell r="G488">
            <v>59411997</v>
          </cell>
          <cell r="H488">
            <v>61603862</v>
          </cell>
          <cell r="I488">
            <v>64634869</v>
          </cell>
          <cell r="J488"/>
          <cell r="K488">
            <v>61883576</v>
          </cell>
          <cell r="L488"/>
          <cell r="M488">
            <v>4.9201574407786317E-2</v>
          </cell>
          <cell r="N488">
            <v>0</v>
          </cell>
          <cell r="O488">
            <v>61883576</v>
          </cell>
          <cell r="P488">
            <v>0</v>
          </cell>
          <cell r="Q488" t="str">
            <v/>
          </cell>
          <cell r="R488">
            <v>61883576</v>
          </cell>
          <cell r="S488" t="str">
            <v>Average</v>
          </cell>
        </row>
        <row r="489">
          <cell r="A489" t="str">
            <v>2803722702600</v>
          </cell>
          <cell r="B489" t="str">
            <v>CAMBRIDGE C U SCH DIST 227</v>
          </cell>
          <cell r="C489"/>
          <cell r="D489">
            <v>62004198</v>
          </cell>
          <cell r="E489">
            <v>0</v>
          </cell>
          <cell r="F489"/>
          <cell r="G489">
            <v>62070088</v>
          </cell>
          <cell r="H489">
            <v>63724460</v>
          </cell>
          <cell r="I489">
            <v>66078336</v>
          </cell>
          <cell r="J489"/>
          <cell r="K489">
            <v>63957628</v>
          </cell>
          <cell r="L489"/>
          <cell r="M489">
            <v>3.6938343612484124E-2</v>
          </cell>
          <cell r="N489">
            <v>0</v>
          </cell>
          <cell r="O489">
            <v>63957628</v>
          </cell>
          <cell r="P489">
            <v>0</v>
          </cell>
          <cell r="Q489" t="str">
            <v/>
          </cell>
          <cell r="R489">
            <v>63957628</v>
          </cell>
          <cell r="S489" t="str">
            <v>Average</v>
          </cell>
        </row>
        <row r="490">
          <cell r="A490" t="str">
            <v>2803722802600</v>
          </cell>
          <cell r="B490" t="str">
            <v>GENESEO COMM UNIT SCH DIST 228</v>
          </cell>
          <cell r="C490"/>
          <cell r="D490">
            <v>387870047</v>
          </cell>
          <cell r="E490">
            <v>0</v>
          </cell>
          <cell r="F490"/>
          <cell r="G490">
            <v>390701703</v>
          </cell>
          <cell r="H490">
            <v>399054124</v>
          </cell>
          <cell r="I490">
            <v>411372658</v>
          </cell>
          <cell r="J490"/>
          <cell r="K490">
            <v>400376162</v>
          </cell>
          <cell r="L490"/>
          <cell r="M490">
            <v>3.0869331399266533E-2</v>
          </cell>
          <cell r="N490">
            <v>0</v>
          </cell>
          <cell r="O490">
            <v>400376162</v>
          </cell>
          <cell r="P490">
            <v>0</v>
          </cell>
          <cell r="Q490" t="str">
            <v/>
          </cell>
          <cell r="R490">
            <v>400376162</v>
          </cell>
          <cell r="S490" t="str">
            <v>Average</v>
          </cell>
        </row>
        <row r="491">
          <cell r="A491" t="str">
            <v>2803722902600</v>
          </cell>
          <cell r="B491" t="str">
            <v>KEWANEE COMM UNIT SCH DIST 229</v>
          </cell>
          <cell r="C491"/>
          <cell r="D491">
            <v>80751956</v>
          </cell>
          <cell r="E491">
            <v>0</v>
          </cell>
          <cell r="F491"/>
          <cell r="G491">
            <v>82413213</v>
          </cell>
          <cell r="H491">
            <v>82604751</v>
          </cell>
          <cell r="I491">
            <v>86916092</v>
          </cell>
          <cell r="J491"/>
          <cell r="K491">
            <v>83978019</v>
          </cell>
          <cell r="L491"/>
          <cell r="M491">
            <v>5.2192409610919352E-2</v>
          </cell>
          <cell r="N491">
            <v>0</v>
          </cell>
          <cell r="O491">
            <v>83978019</v>
          </cell>
          <cell r="P491">
            <v>0</v>
          </cell>
          <cell r="Q491" t="str">
            <v/>
          </cell>
          <cell r="R491">
            <v>83978019</v>
          </cell>
          <cell r="S491" t="str">
            <v>Average</v>
          </cell>
        </row>
        <row r="492">
          <cell r="A492" t="str">
            <v>2803723002600</v>
          </cell>
          <cell r="B492" t="str">
            <v>WETHERSFIELD C U SCH DIST 230</v>
          </cell>
          <cell r="C492"/>
          <cell r="D492">
            <v>59722431</v>
          </cell>
          <cell r="E492">
            <v>0</v>
          </cell>
          <cell r="F492"/>
          <cell r="G492">
            <v>60341362</v>
          </cell>
          <cell r="H492">
            <v>61115732</v>
          </cell>
          <cell r="I492">
            <v>63111877</v>
          </cell>
          <cell r="J492"/>
          <cell r="K492">
            <v>61522990</v>
          </cell>
          <cell r="L492"/>
          <cell r="M492">
            <v>3.266172120788801E-2</v>
          </cell>
          <cell r="N492">
            <v>0</v>
          </cell>
          <cell r="O492">
            <v>61522990</v>
          </cell>
          <cell r="P492">
            <v>0</v>
          </cell>
          <cell r="Q492" t="str">
            <v/>
          </cell>
          <cell r="R492">
            <v>61522990</v>
          </cell>
          <cell r="S492" t="str">
            <v>Average</v>
          </cell>
        </row>
        <row r="493">
          <cell r="A493" t="str">
            <v>2808800102600</v>
          </cell>
          <cell r="B493" t="str">
            <v>BRADFORD COMM UNIT SCH DIST 1</v>
          </cell>
          <cell r="C493"/>
          <cell r="D493">
            <v>63222630</v>
          </cell>
          <cell r="E493">
            <v>0</v>
          </cell>
          <cell r="F493"/>
          <cell r="G493">
            <v>63233396</v>
          </cell>
          <cell r="H493">
            <v>65339300</v>
          </cell>
          <cell r="I493">
            <v>76213787</v>
          </cell>
          <cell r="J493"/>
          <cell r="K493">
            <v>68262161</v>
          </cell>
          <cell r="L493"/>
          <cell r="M493">
            <v>0.1664310300232785</v>
          </cell>
          <cell r="N493">
            <v>0</v>
          </cell>
          <cell r="O493">
            <v>68262161</v>
          </cell>
          <cell r="P493">
            <v>0</v>
          </cell>
          <cell r="Q493" t="str">
            <v/>
          </cell>
          <cell r="R493">
            <v>68262161</v>
          </cell>
          <cell r="S493" t="str">
            <v>Average</v>
          </cell>
        </row>
        <row r="494">
          <cell r="A494" t="str">
            <v>2808810002600</v>
          </cell>
          <cell r="B494" t="str">
            <v>STARK COUNTY C U SCH DIST 100</v>
          </cell>
          <cell r="C494"/>
          <cell r="D494">
            <v>117437122</v>
          </cell>
          <cell r="E494">
            <v>0</v>
          </cell>
          <cell r="F494"/>
          <cell r="G494">
            <v>117849747</v>
          </cell>
          <cell r="H494">
            <v>123157893</v>
          </cell>
          <cell r="I494">
            <v>129918244</v>
          </cell>
          <cell r="J494"/>
          <cell r="K494">
            <v>123641961</v>
          </cell>
          <cell r="L494"/>
          <cell r="M494">
            <v>5.4891739663003168E-2</v>
          </cell>
          <cell r="N494">
            <v>0</v>
          </cell>
          <cell r="O494">
            <v>123641961</v>
          </cell>
          <cell r="P494">
            <v>0</v>
          </cell>
          <cell r="Q494" t="str">
            <v/>
          </cell>
          <cell r="R494">
            <v>123641961</v>
          </cell>
          <cell r="S494" t="str">
            <v>Average</v>
          </cell>
        </row>
        <row r="495">
          <cell r="A495" t="str">
            <v>3000200102200</v>
          </cell>
          <cell r="B495" t="str">
            <v>CAIRO UNIT SCHOOL DISTRICT 1</v>
          </cell>
          <cell r="C495"/>
          <cell r="D495">
            <v>17173855</v>
          </cell>
          <cell r="E495">
            <v>0</v>
          </cell>
          <cell r="F495"/>
          <cell r="G495">
            <v>16963077</v>
          </cell>
          <cell r="H495">
            <v>16921582</v>
          </cell>
          <cell r="I495">
            <v>18054989</v>
          </cell>
          <cell r="J495"/>
          <cell r="K495">
            <v>17313216</v>
          </cell>
          <cell r="L495"/>
          <cell r="M495">
            <v>6.6979966766700649E-2</v>
          </cell>
          <cell r="N495">
            <v>0</v>
          </cell>
          <cell r="O495">
            <v>17313216</v>
          </cell>
          <cell r="P495">
            <v>0</v>
          </cell>
          <cell r="Q495" t="str">
            <v/>
          </cell>
          <cell r="R495">
            <v>17313216</v>
          </cell>
          <cell r="S495" t="str">
            <v>Average</v>
          </cell>
        </row>
        <row r="496">
          <cell r="A496" t="str">
            <v>3000200502600</v>
          </cell>
          <cell r="B496" t="str">
            <v>EGYPTIAN COMM UNIT SCH DIST 5</v>
          </cell>
          <cell r="C496"/>
          <cell r="D496">
            <v>20768901</v>
          </cell>
          <cell r="E496">
            <v>0</v>
          </cell>
          <cell r="F496"/>
          <cell r="G496">
            <v>19909847</v>
          </cell>
          <cell r="H496">
            <v>21344629</v>
          </cell>
          <cell r="I496">
            <v>23383839</v>
          </cell>
          <cell r="J496"/>
          <cell r="K496">
            <v>21546105</v>
          </cell>
          <cell r="L496"/>
          <cell r="M496">
            <v>9.5537383198368075E-2</v>
          </cell>
          <cell r="N496">
            <v>0</v>
          </cell>
          <cell r="O496">
            <v>21546105</v>
          </cell>
          <cell r="P496">
            <v>0</v>
          </cell>
          <cell r="Q496" t="str">
            <v/>
          </cell>
          <cell r="R496">
            <v>21546105</v>
          </cell>
          <cell r="S496" t="str">
            <v>Average</v>
          </cell>
        </row>
        <row r="497">
          <cell r="A497" t="str">
            <v>3003908600300</v>
          </cell>
          <cell r="B497" t="str">
            <v>DESOTO CONS SCHOOL DISTRICT 86</v>
          </cell>
          <cell r="C497"/>
          <cell r="D497">
            <v>20520148</v>
          </cell>
          <cell r="E497">
            <v>0</v>
          </cell>
          <cell r="F497"/>
          <cell r="G497">
            <v>20560105</v>
          </cell>
          <cell r="H497">
            <v>20955578</v>
          </cell>
          <cell r="I497">
            <v>21639034</v>
          </cell>
          <cell r="J497"/>
          <cell r="K497">
            <v>21051572</v>
          </cell>
          <cell r="L497"/>
          <cell r="M497">
            <v>3.2614514378940064E-2</v>
          </cell>
          <cell r="N497">
            <v>0</v>
          </cell>
          <cell r="O497">
            <v>21051572</v>
          </cell>
          <cell r="P497">
            <v>20879250</v>
          </cell>
          <cell r="Q497" t="str">
            <v>PTELL</v>
          </cell>
          <cell r="R497">
            <v>20879250</v>
          </cell>
          <cell r="S497" t="str">
            <v>PTELL</v>
          </cell>
        </row>
        <row r="498">
          <cell r="A498" t="str">
            <v>3003909500200</v>
          </cell>
          <cell r="B498" t="str">
            <v>CARBONDALE ELEM SCH DIST 95</v>
          </cell>
          <cell r="C498"/>
          <cell r="D498">
            <v>312696586</v>
          </cell>
          <cell r="E498">
            <v>0</v>
          </cell>
          <cell r="F498"/>
          <cell r="G498">
            <v>309380736</v>
          </cell>
          <cell r="H498">
            <v>303891477</v>
          </cell>
          <cell r="I498">
            <v>303836229</v>
          </cell>
          <cell r="J498"/>
          <cell r="K498">
            <v>305702814</v>
          </cell>
          <cell r="L498"/>
          <cell r="M498">
            <v>-1.8180174233711728E-4</v>
          </cell>
          <cell r="N498">
            <v>0</v>
          </cell>
          <cell r="O498">
            <v>305702814</v>
          </cell>
          <cell r="P498">
            <v>303836229</v>
          </cell>
          <cell r="Q498" t="str">
            <v>REAL</v>
          </cell>
          <cell r="R498">
            <v>305702814</v>
          </cell>
          <cell r="S498" t="str">
            <v>Average</v>
          </cell>
        </row>
        <row r="499">
          <cell r="A499" t="str">
            <v>3003913000400</v>
          </cell>
          <cell r="B499" t="str">
            <v>GIANT CITY C C SCHOOL DIST 130</v>
          </cell>
          <cell r="C499"/>
          <cell r="D499">
            <v>41585464</v>
          </cell>
          <cell r="E499">
            <v>0</v>
          </cell>
          <cell r="F499"/>
          <cell r="G499">
            <v>41478283</v>
          </cell>
          <cell r="H499">
            <v>41817323</v>
          </cell>
          <cell r="I499">
            <v>42870038</v>
          </cell>
          <cell r="J499"/>
          <cell r="K499">
            <v>42055215</v>
          </cell>
          <cell r="L499"/>
          <cell r="M499">
            <v>2.5174136565365508E-2</v>
          </cell>
          <cell r="N499">
            <v>0</v>
          </cell>
          <cell r="O499">
            <v>42055215</v>
          </cell>
          <cell r="P499">
            <v>42870038</v>
          </cell>
          <cell r="Q499" t="str">
            <v>REAL</v>
          </cell>
          <cell r="R499">
            <v>42055215</v>
          </cell>
          <cell r="S499" t="str">
            <v>Average</v>
          </cell>
        </row>
        <row r="500">
          <cell r="A500" t="str">
            <v>3003914000400</v>
          </cell>
          <cell r="B500" t="str">
            <v>UNITY POINT C C SCHOOL DIST 140</v>
          </cell>
          <cell r="C500"/>
          <cell r="D500">
            <v>74103871</v>
          </cell>
          <cell r="E500">
            <v>0</v>
          </cell>
          <cell r="F500"/>
          <cell r="G500">
            <v>73490723</v>
          </cell>
          <cell r="H500">
            <v>75063877</v>
          </cell>
          <cell r="I500">
            <v>76821450</v>
          </cell>
          <cell r="J500"/>
          <cell r="K500">
            <v>75125350</v>
          </cell>
          <cell r="L500"/>
          <cell r="M500">
            <v>2.3414364808255241E-2</v>
          </cell>
          <cell r="N500">
            <v>0</v>
          </cell>
          <cell r="O500">
            <v>75125350</v>
          </cell>
          <cell r="P500">
            <v>75378457</v>
          </cell>
          <cell r="Q500" t="str">
            <v>PTELL</v>
          </cell>
          <cell r="R500">
            <v>75125350</v>
          </cell>
          <cell r="S500" t="str">
            <v>Average</v>
          </cell>
        </row>
        <row r="501">
          <cell r="A501" t="str">
            <v>3003916501600</v>
          </cell>
          <cell r="B501" t="str">
            <v>CARBONDALE COMM H S DISTRICT 165</v>
          </cell>
          <cell r="C501"/>
          <cell r="D501">
            <v>443289368</v>
          </cell>
          <cell r="E501">
            <v>0</v>
          </cell>
          <cell r="F501"/>
          <cell r="G501">
            <v>439453614</v>
          </cell>
          <cell r="H501">
            <v>435807389</v>
          </cell>
          <cell r="I501">
            <v>440355534</v>
          </cell>
          <cell r="J501"/>
          <cell r="K501">
            <v>438538846</v>
          </cell>
          <cell r="L501"/>
          <cell r="M501">
            <v>1.0436135583740642E-2</v>
          </cell>
          <cell r="N501">
            <v>0</v>
          </cell>
          <cell r="O501">
            <v>438538846</v>
          </cell>
          <cell r="P501">
            <v>440355534</v>
          </cell>
          <cell r="Q501" t="str">
            <v>REAL</v>
          </cell>
          <cell r="R501">
            <v>438538846</v>
          </cell>
          <cell r="S501" t="str">
            <v>Average</v>
          </cell>
        </row>
        <row r="502">
          <cell r="A502" t="str">
            <v>3003917602600</v>
          </cell>
          <cell r="B502" t="str">
            <v>TRICO COMM UNIT SCH DISTRICT 176</v>
          </cell>
          <cell r="C502"/>
          <cell r="D502">
            <v>78477242</v>
          </cell>
          <cell r="E502">
            <v>0</v>
          </cell>
          <cell r="F502"/>
          <cell r="G502">
            <v>78130994</v>
          </cell>
          <cell r="H502">
            <v>82186200</v>
          </cell>
          <cell r="I502">
            <v>87482050</v>
          </cell>
          <cell r="J502"/>
          <cell r="K502">
            <v>82599748</v>
          </cell>
          <cell r="L502"/>
          <cell r="M502">
            <v>6.4437216953697821E-2</v>
          </cell>
          <cell r="N502">
            <v>0</v>
          </cell>
          <cell r="O502">
            <v>82599748</v>
          </cell>
          <cell r="P502">
            <v>0</v>
          </cell>
          <cell r="Q502" t="str">
            <v/>
          </cell>
          <cell r="R502">
            <v>82599748</v>
          </cell>
          <cell r="S502" t="str">
            <v>Average</v>
          </cell>
        </row>
        <row r="503">
          <cell r="A503" t="str">
            <v>3003918602600</v>
          </cell>
          <cell r="B503" t="str">
            <v>MURPHYSBORO C U SCH DIST 186</v>
          </cell>
          <cell r="C503"/>
          <cell r="D503">
            <v>157555862</v>
          </cell>
          <cell r="E503">
            <v>0</v>
          </cell>
          <cell r="F503"/>
          <cell r="G503">
            <v>156869060</v>
          </cell>
          <cell r="H503">
            <v>159093600</v>
          </cell>
          <cell r="I503">
            <v>165965918</v>
          </cell>
          <cell r="J503"/>
          <cell r="K503">
            <v>160642859</v>
          </cell>
          <cell r="L503"/>
          <cell r="M503">
            <v>4.3196696787300058E-2</v>
          </cell>
          <cell r="N503">
            <v>0</v>
          </cell>
          <cell r="O503">
            <v>160642859</v>
          </cell>
          <cell r="P503">
            <v>161069357</v>
          </cell>
          <cell r="Q503" t="str">
            <v>PTELL</v>
          </cell>
          <cell r="R503">
            <v>160642859</v>
          </cell>
          <cell r="S503" t="str">
            <v>Average</v>
          </cell>
        </row>
        <row r="504">
          <cell r="A504" t="str">
            <v>3003919602600</v>
          </cell>
          <cell r="B504" t="str">
            <v>ELVERADO C U SCHOOL DIST 196</v>
          </cell>
          <cell r="C504"/>
          <cell r="D504">
            <v>28364365</v>
          </cell>
          <cell r="E504">
            <v>0</v>
          </cell>
          <cell r="F504"/>
          <cell r="G504">
            <v>29525019</v>
          </cell>
          <cell r="H504">
            <v>31470959</v>
          </cell>
          <cell r="I504">
            <v>33369607</v>
          </cell>
          <cell r="J504"/>
          <cell r="K504">
            <v>31455195</v>
          </cell>
          <cell r="L504"/>
          <cell r="M504">
            <v>6.0330160259812866E-2</v>
          </cell>
          <cell r="N504">
            <v>0</v>
          </cell>
          <cell r="O504">
            <v>31455195</v>
          </cell>
          <cell r="P504">
            <v>28857904</v>
          </cell>
          <cell r="Q504" t="str">
            <v>PTELL</v>
          </cell>
          <cell r="R504">
            <v>28857904</v>
          </cell>
          <cell r="S504" t="str">
            <v>PTELL</v>
          </cell>
        </row>
        <row r="505">
          <cell r="A505" t="str">
            <v>3007300500200</v>
          </cell>
          <cell r="B505" t="str">
            <v>TAMAROA SCHOOL DIST 5</v>
          </cell>
          <cell r="C505"/>
          <cell r="D505">
            <v>8811172</v>
          </cell>
          <cell r="E505">
            <v>0</v>
          </cell>
          <cell r="F505"/>
          <cell r="G505">
            <v>8803610</v>
          </cell>
          <cell r="H505">
            <v>9422340</v>
          </cell>
          <cell r="I505">
            <v>10308307</v>
          </cell>
          <cell r="J505"/>
          <cell r="K505">
            <v>9511419</v>
          </cell>
          <cell r="L505"/>
          <cell r="M505">
            <v>9.4028341155169518E-2</v>
          </cell>
          <cell r="N505">
            <v>0</v>
          </cell>
          <cell r="O505">
            <v>9511419</v>
          </cell>
          <cell r="P505">
            <v>0</v>
          </cell>
          <cell r="Q505" t="str">
            <v/>
          </cell>
          <cell r="R505">
            <v>9511419</v>
          </cell>
          <cell r="S505" t="str">
            <v>Average</v>
          </cell>
        </row>
        <row r="506">
          <cell r="A506" t="str">
            <v>3007305000200</v>
          </cell>
          <cell r="B506" t="str">
            <v>PINCKNEYVILLE SCH DIST 50</v>
          </cell>
          <cell r="C506"/>
          <cell r="D506">
            <v>80988343</v>
          </cell>
          <cell r="E506">
            <v>0</v>
          </cell>
          <cell r="F506"/>
          <cell r="G506">
            <v>80669117</v>
          </cell>
          <cell r="H506">
            <v>86359091</v>
          </cell>
          <cell r="I506">
            <v>100901813</v>
          </cell>
          <cell r="J506"/>
          <cell r="K506">
            <v>89310007</v>
          </cell>
          <cell r="L506"/>
          <cell r="M506">
            <v>0.16839827552145031</v>
          </cell>
          <cell r="N506">
            <v>0</v>
          </cell>
          <cell r="O506">
            <v>89310007</v>
          </cell>
          <cell r="P506">
            <v>0</v>
          </cell>
          <cell r="Q506" t="str">
            <v/>
          </cell>
          <cell r="R506">
            <v>89310007</v>
          </cell>
          <cell r="S506" t="str">
            <v>Average</v>
          </cell>
        </row>
        <row r="507">
          <cell r="A507" t="str">
            <v>3007310101600</v>
          </cell>
          <cell r="B507" t="str">
            <v>PINCKNEYVILLE COMM H S DIST 101</v>
          </cell>
          <cell r="C507"/>
          <cell r="D507">
            <v>124263446</v>
          </cell>
          <cell r="E507">
            <v>0</v>
          </cell>
          <cell r="F507"/>
          <cell r="G507">
            <v>123835058</v>
          </cell>
          <cell r="H507">
            <v>132239866</v>
          </cell>
          <cell r="I507">
            <v>151229780</v>
          </cell>
          <cell r="J507"/>
          <cell r="K507">
            <v>135768235</v>
          </cell>
          <cell r="L507"/>
          <cell r="M507">
            <v>0.14360203601537225</v>
          </cell>
          <cell r="N507">
            <v>0</v>
          </cell>
          <cell r="O507">
            <v>135768235</v>
          </cell>
          <cell r="P507">
            <v>0</v>
          </cell>
          <cell r="Q507" t="str">
            <v/>
          </cell>
          <cell r="R507">
            <v>135768235</v>
          </cell>
          <cell r="S507" t="str">
            <v>Average</v>
          </cell>
        </row>
        <row r="508">
          <cell r="A508" t="str">
            <v>3007320400400</v>
          </cell>
          <cell r="B508" t="str">
            <v>COMMUNITY CONS SCH DIST 204</v>
          </cell>
          <cell r="C508"/>
          <cell r="D508">
            <v>35347789</v>
          </cell>
          <cell r="E508">
            <v>0</v>
          </cell>
          <cell r="F508"/>
          <cell r="G508">
            <v>35253887</v>
          </cell>
          <cell r="H508">
            <v>37358181</v>
          </cell>
          <cell r="I508">
            <v>40962794</v>
          </cell>
          <cell r="J508"/>
          <cell r="K508">
            <v>37858287</v>
          </cell>
          <cell r="L508"/>
          <cell r="M508">
            <v>9.6487915190517443E-2</v>
          </cell>
          <cell r="N508">
            <v>0</v>
          </cell>
          <cell r="O508">
            <v>37858287</v>
          </cell>
          <cell r="P508">
            <v>0</v>
          </cell>
          <cell r="Q508" t="str">
            <v/>
          </cell>
          <cell r="R508">
            <v>37858287</v>
          </cell>
          <cell r="S508" t="str">
            <v>Average</v>
          </cell>
        </row>
        <row r="509">
          <cell r="A509" t="str">
            <v>3007330002600</v>
          </cell>
          <cell r="B509" t="str">
            <v>DU QUOIN C U SCHOOL DISTRICT 300</v>
          </cell>
          <cell r="C509"/>
          <cell r="D509">
            <v>88225483</v>
          </cell>
          <cell r="E509">
            <v>0</v>
          </cell>
          <cell r="F509"/>
          <cell r="G509">
            <v>87783319</v>
          </cell>
          <cell r="H509">
            <v>92831028</v>
          </cell>
          <cell r="I509">
            <v>100399723</v>
          </cell>
          <cell r="J509"/>
          <cell r="K509">
            <v>93671357</v>
          </cell>
          <cell r="L509"/>
          <cell r="M509">
            <v>8.1531952872481384E-2</v>
          </cell>
          <cell r="N509">
            <v>0</v>
          </cell>
          <cell r="O509">
            <v>93671357</v>
          </cell>
          <cell r="P509">
            <v>0</v>
          </cell>
          <cell r="Q509" t="str">
            <v/>
          </cell>
          <cell r="R509">
            <v>93671357</v>
          </cell>
          <cell r="S509" t="str">
            <v>Average</v>
          </cell>
        </row>
        <row r="510">
          <cell r="A510" t="str">
            <v>3007710002600</v>
          </cell>
          <cell r="B510" t="str">
            <v>CENTURY COMM UNIT SCH DIST 100</v>
          </cell>
          <cell r="C510"/>
          <cell r="D510">
            <v>20309702</v>
          </cell>
          <cell r="E510">
            <v>0</v>
          </cell>
          <cell r="F510"/>
          <cell r="G510">
            <v>20544770</v>
          </cell>
          <cell r="H510">
            <v>21055932</v>
          </cell>
          <cell r="I510">
            <v>23488312</v>
          </cell>
          <cell r="J510"/>
          <cell r="K510">
            <v>21696338</v>
          </cell>
          <cell r="L510"/>
          <cell r="M510">
            <v>0.11551993993901576</v>
          </cell>
          <cell r="N510">
            <v>0</v>
          </cell>
          <cell r="O510">
            <v>21696338</v>
          </cell>
          <cell r="P510">
            <v>0</v>
          </cell>
          <cell r="Q510" t="str">
            <v/>
          </cell>
          <cell r="R510">
            <v>21696338</v>
          </cell>
          <cell r="S510" t="str">
            <v>Average</v>
          </cell>
        </row>
        <row r="511">
          <cell r="A511" t="str">
            <v>3007710102600</v>
          </cell>
          <cell r="B511" t="str">
            <v>MERIDIAN C U SCH DISTRICT 101</v>
          </cell>
          <cell r="C511"/>
          <cell r="D511">
            <v>26315062</v>
          </cell>
          <cell r="E511">
            <v>0</v>
          </cell>
          <cell r="F511"/>
          <cell r="G511">
            <v>26692774</v>
          </cell>
          <cell r="H511">
            <v>26626867</v>
          </cell>
          <cell r="I511">
            <v>28801018</v>
          </cell>
          <cell r="J511"/>
          <cell r="K511">
            <v>27373553</v>
          </cell>
          <cell r="L511"/>
          <cell r="M511">
            <v>8.1652527877200121E-2</v>
          </cell>
          <cell r="N511">
            <v>0</v>
          </cell>
          <cell r="O511">
            <v>27373553</v>
          </cell>
          <cell r="P511">
            <v>0</v>
          </cell>
          <cell r="Q511" t="str">
            <v/>
          </cell>
          <cell r="R511">
            <v>27373553</v>
          </cell>
          <cell r="S511" t="str">
            <v>Average</v>
          </cell>
        </row>
        <row r="512">
          <cell r="A512" t="str">
            <v>3009101600400</v>
          </cell>
          <cell r="B512" t="str">
            <v>LICK CREEK C C SCH DISTRICT 16</v>
          </cell>
          <cell r="C512"/>
          <cell r="D512">
            <v>19427908</v>
          </cell>
          <cell r="E512">
            <v>0</v>
          </cell>
          <cell r="F512"/>
          <cell r="G512">
            <v>19433382</v>
          </cell>
          <cell r="H512">
            <v>20314784</v>
          </cell>
          <cell r="I512">
            <v>21213032</v>
          </cell>
          <cell r="J512"/>
          <cell r="K512">
            <v>20320399</v>
          </cell>
          <cell r="L512"/>
          <cell r="M512">
            <v>4.4216468164268941E-2</v>
          </cell>
          <cell r="N512">
            <v>0</v>
          </cell>
          <cell r="O512">
            <v>20320399</v>
          </cell>
          <cell r="P512">
            <v>20288564</v>
          </cell>
          <cell r="Q512" t="str">
            <v>PTELL</v>
          </cell>
          <cell r="R512">
            <v>20288564</v>
          </cell>
          <cell r="S512" t="str">
            <v>PTELL</v>
          </cell>
        </row>
        <row r="513">
          <cell r="A513" t="str">
            <v>3009101702200</v>
          </cell>
          <cell r="B513" t="str">
            <v>COBDEN SCH UNIT DIST 17</v>
          </cell>
          <cell r="C513"/>
          <cell r="D513">
            <v>37323607</v>
          </cell>
          <cell r="E513">
            <v>0</v>
          </cell>
          <cell r="F513"/>
          <cell r="G513">
            <v>39366217</v>
          </cell>
          <cell r="H513">
            <v>39876479</v>
          </cell>
          <cell r="I513">
            <v>40695590</v>
          </cell>
          <cell r="J513"/>
          <cell r="K513">
            <v>39979429</v>
          </cell>
          <cell r="L513"/>
          <cell r="M513">
            <v>2.0541206760005065E-2</v>
          </cell>
          <cell r="N513">
            <v>0</v>
          </cell>
          <cell r="O513">
            <v>39979429</v>
          </cell>
          <cell r="P513">
            <v>38387329</v>
          </cell>
          <cell r="Q513" t="str">
            <v>PTELL</v>
          </cell>
          <cell r="R513">
            <v>38387329</v>
          </cell>
          <cell r="S513" t="str">
            <v>PTELL</v>
          </cell>
        </row>
        <row r="514">
          <cell r="A514" t="str">
            <v>3009103700400</v>
          </cell>
          <cell r="B514" t="str">
            <v>ANNA C C SCH DIST 37</v>
          </cell>
          <cell r="C514"/>
          <cell r="D514">
            <v>87222582</v>
          </cell>
          <cell r="E514">
            <v>0</v>
          </cell>
          <cell r="F514"/>
          <cell r="G514">
            <v>87537405</v>
          </cell>
          <cell r="H514">
            <v>88173753</v>
          </cell>
          <cell r="I514">
            <v>89505766</v>
          </cell>
          <cell r="J514"/>
          <cell r="K514">
            <v>88405641</v>
          </cell>
          <cell r="L514"/>
          <cell r="M514">
            <v>1.5106683731608884E-2</v>
          </cell>
          <cell r="N514">
            <v>0</v>
          </cell>
          <cell r="O514">
            <v>88405641</v>
          </cell>
          <cell r="P514">
            <v>88975755</v>
          </cell>
          <cell r="Q514" t="str">
            <v>PTELL</v>
          </cell>
          <cell r="R514">
            <v>88405641</v>
          </cell>
          <cell r="S514" t="str">
            <v>Average</v>
          </cell>
        </row>
        <row r="515">
          <cell r="A515" t="str">
            <v>3009104300400</v>
          </cell>
          <cell r="B515" t="str">
            <v>JONESBORO C C SCHOOL DIST 43</v>
          </cell>
          <cell r="C515"/>
          <cell r="D515">
            <v>29564245</v>
          </cell>
          <cell r="E515">
            <v>0</v>
          </cell>
          <cell r="F515"/>
          <cell r="G515">
            <v>29660350</v>
          </cell>
          <cell r="H515">
            <v>30198270</v>
          </cell>
          <cell r="I515">
            <v>30977855</v>
          </cell>
          <cell r="J515"/>
          <cell r="K515">
            <v>30278825</v>
          </cell>
          <cell r="L515"/>
          <cell r="M515">
            <v>2.5815551685576692E-2</v>
          </cell>
          <cell r="N515">
            <v>0</v>
          </cell>
          <cell r="O515">
            <v>30278825</v>
          </cell>
          <cell r="P515">
            <v>0</v>
          </cell>
          <cell r="Q515" t="str">
            <v/>
          </cell>
          <cell r="R515">
            <v>30278825</v>
          </cell>
          <cell r="S515" t="str">
            <v>Average</v>
          </cell>
        </row>
        <row r="516">
          <cell r="A516" t="str">
            <v>3009106602200</v>
          </cell>
          <cell r="B516" t="str">
            <v>DONGOLA SCH UNIT DIST 66</v>
          </cell>
          <cell r="C516"/>
          <cell r="D516">
            <v>17630943</v>
          </cell>
          <cell r="E516">
            <v>0</v>
          </cell>
          <cell r="F516"/>
          <cell r="G516">
            <v>19057803</v>
          </cell>
          <cell r="H516">
            <v>19762703</v>
          </cell>
          <cell r="I516">
            <v>20541854</v>
          </cell>
          <cell r="J516"/>
          <cell r="K516">
            <v>19787453</v>
          </cell>
          <cell r="L516"/>
          <cell r="M516">
            <v>3.9425325574138317E-2</v>
          </cell>
          <cell r="N516">
            <v>0</v>
          </cell>
          <cell r="O516">
            <v>19787453</v>
          </cell>
          <cell r="P516">
            <v>18098162</v>
          </cell>
          <cell r="Q516" t="str">
            <v>PTELL</v>
          </cell>
          <cell r="R516">
            <v>18098162</v>
          </cell>
          <cell r="S516" t="str">
            <v>PTELL</v>
          </cell>
        </row>
        <row r="517">
          <cell r="A517" t="str">
            <v>3009108101600</v>
          </cell>
          <cell r="B517" t="str">
            <v>ANNA JONESBORO COMM H S DIST 81</v>
          </cell>
          <cell r="C517"/>
          <cell r="D517">
            <v>136117068</v>
          </cell>
          <cell r="E517">
            <v>0</v>
          </cell>
          <cell r="F517"/>
          <cell r="G517">
            <v>136677336</v>
          </cell>
          <cell r="H517">
            <v>138524478</v>
          </cell>
          <cell r="I517">
            <v>141743282</v>
          </cell>
          <cell r="J517"/>
          <cell r="K517">
            <v>138981699</v>
          </cell>
          <cell r="L517"/>
          <cell r="M517">
            <v>2.3236355382620536E-2</v>
          </cell>
          <cell r="N517">
            <v>0</v>
          </cell>
          <cell r="O517">
            <v>138981699</v>
          </cell>
          <cell r="P517">
            <v>0</v>
          </cell>
          <cell r="Q517" t="str">
            <v/>
          </cell>
          <cell r="R517">
            <v>138981699</v>
          </cell>
          <cell r="S517" t="str">
            <v>Average</v>
          </cell>
        </row>
        <row r="518">
          <cell r="A518" t="str">
            <v>3009108402600</v>
          </cell>
          <cell r="B518" t="str">
            <v>SHAWNEE C U SCH DIST 84</v>
          </cell>
          <cell r="C518"/>
          <cell r="D518">
            <v>61739261</v>
          </cell>
          <cell r="E518">
            <v>0</v>
          </cell>
          <cell r="F518"/>
          <cell r="G518">
            <v>63588474</v>
          </cell>
          <cell r="H518">
            <v>60902790</v>
          </cell>
          <cell r="I518">
            <v>63254259</v>
          </cell>
          <cell r="J518"/>
          <cell r="K518">
            <v>62581841</v>
          </cell>
          <cell r="L518"/>
          <cell r="M518">
            <v>3.8610201601601501E-2</v>
          </cell>
          <cell r="N518">
            <v>0</v>
          </cell>
          <cell r="O518">
            <v>62581841</v>
          </cell>
          <cell r="P518">
            <v>0</v>
          </cell>
          <cell r="Q518" t="str">
            <v/>
          </cell>
          <cell r="R518">
            <v>62581841</v>
          </cell>
          <cell r="S518" t="str">
            <v>Average</v>
          </cell>
        </row>
        <row r="519">
          <cell r="A519" t="str">
            <v>3104504602200</v>
          </cell>
          <cell r="B519" t="str">
            <v>SCHOOL DISTRICT 46</v>
          </cell>
          <cell r="C519"/>
          <cell r="D519">
            <v>3559503023</v>
          </cell>
          <cell r="E519">
            <v>0</v>
          </cell>
          <cell r="F519"/>
          <cell r="G519">
            <v>5268100965</v>
          </cell>
          <cell r="H519">
            <v>5392931620</v>
          </cell>
          <cell r="I519">
            <v>5377586602</v>
          </cell>
          <cell r="J519"/>
          <cell r="K519">
            <v>5346206396</v>
          </cell>
          <cell r="L519"/>
          <cell r="M519">
            <v>-2.845394505484199E-3</v>
          </cell>
          <cell r="N519">
            <v>0</v>
          </cell>
          <cell r="O519">
            <v>5346206396</v>
          </cell>
          <cell r="P519">
            <v>3249114359</v>
          </cell>
          <cell r="Q519" t="str">
            <v>PTELL</v>
          </cell>
          <cell r="R519">
            <v>3249114359</v>
          </cell>
          <cell r="S519" t="str">
            <v>PTELL</v>
          </cell>
        </row>
        <row r="520">
          <cell r="A520" t="str">
            <v>3104510102200</v>
          </cell>
          <cell r="B520" t="str">
            <v>BATAVIA UNIT SCHOOL DIST 101</v>
          </cell>
          <cell r="C520"/>
          <cell r="D520">
            <v>1270437115</v>
          </cell>
          <cell r="E520">
            <v>0</v>
          </cell>
          <cell r="F520"/>
          <cell r="G520">
            <v>1299400967</v>
          </cell>
          <cell r="H520">
            <v>1346366507</v>
          </cell>
          <cell r="I520">
            <v>1380268535</v>
          </cell>
          <cell r="J520"/>
          <cell r="K520">
            <v>1342012003</v>
          </cell>
          <cell r="L520"/>
          <cell r="M520">
            <v>2.5180385744696783E-2</v>
          </cell>
          <cell r="N520">
            <v>0</v>
          </cell>
          <cell r="O520">
            <v>1342012003</v>
          </cell>
          <cell r="P520">
            <v>1299021950</v>
          </cell>
          <cell r="Q520" t="str">
            <v>PTELL</v>
          </cell>
          <cell r="R520">
            <v>1299021950</v>
          </cell>
          <cell r="S520" t="str">
            <v>PTELL</v>
          </cell>
        </row>
        <row r="521">
          <cell r="A521" t="str">
            <v>3104512902200</v>
          </cell>
          <cell r="B521" t="str">
            <v>AURORA WEST UNIT SCHOOL DIST 129</v>
          </cell>
          <cell r="C521"/>
          <cell r="D521">
            <v>1490549713</v>
          </cell>
          <cell r="E521">
            <v>0</v>
          </cell>
          <cell r="F521"/>
          <cell r="G521">
            <v>1725401268</v>
          </cell>
          <cell r="H521">
            <v>1831742715</v>
          </cell>
          <cell r="I521">
            <v>1913188325</v>
          </cell>
          <cell r="J521"/>
          <cell r="K521">
            <v>1823444103</v>
          </cell>
          <cell r="L521"/>
          <cell r="M521">
            <v>4.4463455120114945E-2</v>
          </cell>
          <cell r="N521">
            <v>0</v>
          </cell>
          <cell r="O521">
            <v>1823444103</v>
          </cell>
          <cell r="P521">
            <v>1519466377</v>
          </cell>
          <cell r="Q521" t="str">
            <v>PTELL</v>
          </cell>
          <cell r="R521">
            <v>1519466377</v>
          </cell>
          <cell r="S521" t="str">
            <v>PTELL</v>
          </cell>
        </row>
        <row r="522">
          <cell r="A522" t="str">
            <v>3104513102200</v>
          </cell>
          <cell r="B522" t="str">
            <v>AURORA EAST UNIT SCHOOL DIST 131</v>
          </cell>
          <cell r="C522"/>
          <cell r="D522">
            <v>598047798</v>
          </cell>
          <cell r="E522">
            <v>0</v>
          </cell>
          <cell r="F522"/>
          <cell r="G522">
            <v>824033521</v>
          </cell>
          <cell r="H522">
            <v>874471657</v>
          </cell>
          <cell r="I522">
            <v>938817057</v>
          </cell>
          <cell r="J522"/>
          <cell r="K522">
            <v>879107412</v>
          </cell>
          <cell r="L522"/>
          <cell r="M522">
            <v>7.3582030343608953E-2</v>
          </cell>
          <cell r="N522">
            <v>0</v>
          </cell>
          <cell r="O522">
            <v>879107412</v>
          </cell>
          <cell r="P522">
            <v>607257734</v>
          </cell>
          <cell r="Q522" t="str">
            <v>PTELL</v>
          </cell>
          <cell r="R522">
            <v>607257734</v>
          </cell>
          <cell r="S522" t="str">
            <v>PTELL</v>
          </cell>
        </row>
        <row r="523">
          <cell r="A523" t="str">
            <v>3104530002600</v>
          </cell>
          <cell r="B523" t="str">
            <v>COMM UNIT SCH DIST 300</v>
          </cell>
          <cell r="C523"/>
          <cell r="D523">
            <v>3243178367</v>
          </cell>
          <cell r="E523">
            <v>0</v>
          </cell>
          <cell r="F523"/>
          <cell r="G523">
            <v>3735883504</v>
          </cell>
          <cell r="H523">
            <v>3926561186</v>
          </cell>
          <cell r="I523">
            <v>4239969740</v>
          </cell>
          <cell r="J523"/>
          <cell r="K523">
            <v>3967471477</v>
          </cell>
          <cell r="L523"/>
          <cell r="M523">
            <v>7.9817565333617085E-2</v>
          </cell>
          <cell r="N523">
            <v>0</v>
          </cell>
          <cell r="O523">
            <v>3967471477</v>
          </cell>
          <cell r="P523">
            <v>3466309038</v>
          </cell>
          <cell r="Q523" t="str">
            <v>PTELL</v>
          </cell>
          <cell r="R523">
            <v>3466309038</v>
          </cell>
          <cell r="S523" t="str">
            <v>PTELL</v>
          </cell>
        </row>
        <row r="524">
          <cell r="A524" t="str">
            <v>3104530102600</v>
          </cell>
          <cell r="B524" t="str">
            <v>CENTRAL COMM UNIT SCH DIST 301</v>
          </cell>
          <cell r="C524"/>
          <cell r="D524">
            <v>684189618</v>
          </cell>
          <cell r="E524">
            <v>0</v>
          </cell>
          <cell r="F524"/>
          <cell r="G524">
            <v>753222856</v>
          </cell>
          <cell r="H524">
            <v>793293073</v>
          </cell>
          <cell r="I524">
            <v>837465586</v>
          </cell>
          <cell r="J524"/>
          <cell r="K524">
            <v>794660505</v>
          </cell>
          <cell r="L524"/>
          <cell r="M524">
            <v>5.5682464026759505E-2</v>
          </cell>
          <cell r="N524">
            <v>0</v>
          </cell>
          <cell r="O524">
            <v>794660505</v>
          </cell>
          <cell r="P524">
            <v>706767875</v>
          </cell>
          <cell r="Q524" t="str">
            <v>PTELL</v>
          </cell>
          <cell r="R524">
            <v>706767875</v>
          </cell>
          <cell r="S524" t="str">
            <v>PTELL</v>
          </cell>
        </row>
        <row r="525">
          <cell r="A525" t="str">
            <v>3104530202600</v>
          </cell>
          <cell r="B525" t="str">
            <v>KANELAND C U SCHOOL DIST 302</v>
          </cell>
          <cell r="C525"/>
          <cell r="D525">
            <v>807196826</v>
          </cell>
          <cell r="E525">
            <v>0</v>
          </cell>
          <cell r="F525"/>
          <cell r="G525">
            <v>881329163</v>
          </cell>
          <cell r="H525">
            <v>913689276</v>
          </cell>
          <cell r="I525">
            <v>946496581</v>
          </cell>
          <cell r="J525"/>
          <cell r="K525">
            <v>913838340</v>
          </cell>
          <cell r="L525"/>
          <cell r="M525">
            <v>3.5906413549719719E-2</v>
          </cell>
          <cell r="N525">
            <v>0</v>
          </cell>
          <cell r="O525">
            <v>913838340</v>
          </cell>
          <cell r="P525">
            <v>826650269</v>
          </cell>
          <cell r="Q525" t="str">
            <v>PTELL</v>
          </cell>
          <cell r="R525">
            <v>826650269</v>
          </cell>
          <cell r="S525" t="str">
            <v>PTELL</v>
          </cell>
        </row>
        <row r="526">
          <cell r="A526" t="str">
            <v>3104530302600</v>
          </cell>
          <cell r="B526" t="str">
            <v>ST CHARLES C U SCHOOL DIST 303</v>
          </cell>
          <cell r="C526"/>
          <cell r="D526">
            <v>3069909078</v>
          </cell>
          <cell r="E526">
            <v>0</v>
          </cell>
          <cell r="F526"/>
          <cell r="G526">
            <v>3091831922</v>
          </cell>
          <cell r="H526">
            <v>3157807735</v>
          </cell>
          <cell r="I526">
            <v>3239114315</v>
          </cell>
          <cell r="J526"/>
          <cell r="K526">
            <v>3162917991</v>
          </cell>
          <cell r="L526"/>
          <cell r="M526">
            <v>2.5747793033384283E-2</v>
          </cell>
          <cell r="N526">
            <v>0</v>
          </cell>
          <cell r="O526">
            <v>3162917991</v>
          </cell>
          <cell r="P526">
            <v>3139903004</v>
          </cell>
          <cell r="Q526" t="str">
            <v>PTELL</v>
          </cell>
          <cell r="R526">
            <v>3139903004</v>
          </cell>
          <cell r="S526" t="str">
            <v>PTELL</v>
          </cell>
        </row>
        <row r="527">
          <cell r="A527" t="str">
            <v>3104530402600</v>
          </cell>
          <cell r="B527" t="str">
            <v>GENEVA COMM UNIT SCH DIST 304</v>
          </cell>
          <cell r="C527"/>
          <cell r="D527">
            <v>1436753717</v>
          </cell>
          <cell r="E527">
            <v>0</v>
          </cell>
          <cell r="F527"/>
          <cell r="G527">
            <v>1490307661</v>
          </cell>
          <cell r="H527">
            <v>1519142911</v>
          </cell>
          <cell r="I527">
            <v>1561905228</v>
          </cell>
          <cell r="J527"/>
          <cell r="K527">
            <v>1523785267</v>
          </cell>
          <cell r="L527"/>
          <cell r="M527">
            <v>2.8148975774669564E-2</v>
          </cell>
          <cell r="N527">
            <v>0</v>
          </cell>
          <cell r="O527">
            <v>1523785267</v>
          </cell>
          <cell r="P527">
            <v>1470948455</v>
          </cell>
          <cell r="Q527" t="str">
            <v>PTELL</v>
          </cell>
          <cell r="R527">
            <v>1470948455</v>
          </cell>
          <cell r="S527" t="str">
            <v>PTELL</v>
          </cell>
        </row>
        <row r="528">
          <cell r="A528" t="str">
            <v>3203800302600</v>
          </cell>
          <cell r="B528" t="str">
            <v>DONOVAN COMM UNIT SCHOOL DIST 3</v>
          </cell>
          <cell r="C528"/>
          <cell r="D528">
            <v>44958585</v>
          </cell>
          <cell r="E528">
            <v>0</v>
          </cell>
          <cell r="F528"/>
          <cell r="G528">
            <v>44894409</v>
          </cell>
          <cell r="H528">
            <v>47582122</v>
          </cell>
          <cell r="I528">
            <v>51951977</v>
          </cell>
          <cell r="J528"/>
          <cell r="K528">
            <v>48142836</v>
          </cell>
          <cell r="L528"/>
          <cell r="M528">
            <v>9.1838169806718578E-2</v>
          </cell>
          <cell r="N528">
            <v>0</v>
          </cell>
          <cell r="O528">
            <v>48142836</v>
          </cell>
          <cell r="P528">
            <v>0</v>
          </cell>
          <cell r="Q528" t="str">
            <v/>
          </cell>
          <cell r="R528">
            <v>48142836</v>
          </cell>
          <cell r="S528" t="str">
            <v>Average</v>
          </cell>
        </row>
        <row r="529">
          <cell r="A529" t="str">
            <v>3203800402600</v>
          </cell>
          <cell r="B529" t="str">
            <v>CENTRAL COMM UNIT SCHOOL DIST 4</v>
          </cell>
          <cell r="C529"/>
          <cell r="D529">
            <v>133738850</v>
          </cell>
          <cell r="E529">
            <v>0</v>
          </cell>
          <cell r="F529"/>
          <cell r="G529">
            <v>133214049</v>
          </cell>
          <cell r="H529">
            <v>139272200</v>
          </cell>
          <cell r="I529">
            <v>153983704</v>
          </cell>
          <cell r="J529"/>
          <cell r="K529">
            <v>142156651</v>
          </cell>
          <cell r="L529"/>
          <cell r="M529">
            <v>0.1056313033038898</v>
          </cell>
          <cell r="N529">
            <v>0</v>
          </cell>
          <cell r="O529">
            <v>142156651</v>
          </cell>
          <cell r="P529">
            <v>0</v>
          </cell>
          <cell r="Q529" t="str">
            <v/>
          </cell>
          <cell r="R529">
            <v>142156651</v>
          </cell>
          <cell r="S529" t="str">
            <v>Average</v>
          </cell>
        </row>
        <row r="530">
          <cell r="A530" t="str">
            <v>3203800602600</v>
          </cell>
          <cell r="B530" t="str">
            <v>CISSNA PARK COMM UNIT SCH DIST 6</v>
          </cell>
          <cell r="C530"/>
          <cell r="D530">
            <v>38661798</v>
          </cell>
          <cell r="E530">
            <v>0</v>
          </cell>
          <cell r="F530"/>
          <cell r="G530">
            <v>38498068</v>
          </cell>
          <cell r="H530">
            <v>40523661</v>
          </cell>
          <cell r="I530">
            <v>44139643</v>
          </cell>
          <cell r="J530"/>
          <cell r="K530">
            <v>41053791</v>
          </cell>
          <cell r="L530"/>
          <cell r="M530">
            <v>8.9231375220516232E-2</v>
          </cell>
          <cell r="N530">
            <v>0</v>
          </cell>
          <cell r="O530">
            <v>41053791</v>
          </cell>
          <cell r="P530">
            <v>0</v>
          </cell>
          <cell r="Q530" t="str">
            <v/>
          </cell>
          <cell r="R530">
            <v>41053791</v>
          </cell>
          <cell r="S530" t="str">
            <v>Average</v>
          </cell>
        </row>
        <row r="531">
          <cell r="A531" t="str">
            <v>3203800902600</v>
          </cell>
          <cell r="B531" t="str">
            <v>IROQUOIS CO C U SCHOOL DIST 9</v>
          </cell>
          <cell r="C531"/>
          <cell r="D531">
            <v>85192075</v>
          </cell>
          <cell r="E531">
            <v>0</v>
          </cell>
          <cell r="F531"/>
          <cell r="G531">
            <v>85497965</v>
          </cell>
          <cell r="H531">
            <v>87382884</v>
          </cell>
          <cell r="I531">
            <v>88572618</v>
          </cell>
          <cell r="J531"/>
          <cell r="K531">
            <v>87151156</v>
          </cell>
          <cell r="L531"/>
          <cell r="M531">
            <v>1.3615183495202562E-2</v>
          </cell>
          <cell r="N531">
            <v>0</v>
          </cell>
          <cell r="O531">
            <v>87151156</v>
          </cell>
          <cell r="P531">
            <v>0</v>
          </cell>
          <cell r="Q531" t="str">
            <v/>
          </cell>
          <cell r="R531">
            <v>87151156</v>
          </cell>
          <cell r="S531" t="str">
            <v>Average</v>
          </cell>
        </row>
        <row r="532">
          <cell r="A532" t="str">
            <v>3203801002600</v>
          </cell>
          <cell r="B532" t="str">
            <v>IROQUOIS WEST C U S DIST 10</v>
          </cell>
          <cell r="C532"/>
          <cell r="D532">
            <v>94809509</v>
          </cell>
          <cell r="E532">
            <v>0</v>
          </cell>
          <cell r="F532"/>
          <cell r="G532">
            <v>94833843</v>
          </cell>
          <cell r="H532">
            <v>98075811</v>
          </cell>
          <cell r="I532">
            <v>104905405</v>
          </cell>
          <cell r="J532"/>
          <cell r="K532">
            <v>99271686</v>
          </cell>
          <cell r="L532"/>
          <cell r="M532">
            <v>6.963586566722349E-2</v>
          </cell>
          <cell r="N532">
            <v>0</v>
          </cell>
          <cell r="O532">
            <v>99271686</v>
          </cell>
          <cell r="P532">
            <v>0</v>
          </cell>
          <cell r="Q532" t="str">
            <v/>
          </cell>
          <cell r="R532">
            <v>99271686</v>
          </cell>
          <cell r="S532" t="str">
            <v>Average</v>
          </cell>
        </row>
        <row r="533">
          <cell r="A533" t="str">
            <v>3203812402600</v>
          </cell>
          <cell r="B533" t="str">
            <v>MILFORD AREA PUBLIC SCHL DIST 124</v>
          </cell>
          <cell r="C533"/>
          <cell r="D533">
            <v>93121406</v>
          </cell>
          <cell r="E533">
            <v>0</v>
          </cell>
          <cell r="F533"/>
          <cell r="G533">
            <v>93020765</v>
          </cell>
          <cell r="H533">
            <v>97976891</v>
          </cell>
          <cell r="I533">
            <v>104905826</v>
          </cell>
          <cell r="J533"/>
          <cell r="K533">
            <v>98634494</v>
          </cell>
          <cell r="L533"/>
          <cell r="M533">
            <v>7.0720094598633473E-2</v>
          </cell>
          <cell r="N533">
            <v>0</v>
          </cell>
          <cell r="O533">
            <v>98634494</v>
          </cell>
          <cell r="P533">
            <v>0</v>
          </cell>
          <cell r="Q533" t="str">
            <v/>
          </cell>
          <cell r="R533">
            <v>98634494</v>
          </cell>
          <cell r="S533" t="str">
            <v>Average</v>
          </cell>
        </row>
        <row r="534">
          <cell r="A534" t="str">
            <v>3203824902600</v>
          </cell>
          <cell r="B534" t="str">
            <v>CRESCENT-IROQUOIS</v>
          </cell>
          <cell r="C534"/>
          <cell r="D534">
            <v>23619759</v>
          </cell>
          <cell r="E534">
            <v>0</v>
          </cell>
          <cell r="F534"/>
          <cell r="G534">
            <v>23632975</v>
          </cell>
          <cell r="H534">
            <v>24825777</v>
          </cell>
          <cell r="I534">
            <v>26910929</v>
          </cell>
          <cell r="J534"/>
          <cell r="K534">
            <v>25123227</v>
          </cell>
          <cell r="L534"/>
          <cell r="M534">
            <v>8.3991409412885645E-2</v>
          </cell>
          <cell r="N534">
            <v>0</v>
          </cell>
          <cell r="O534">
            <v>25123227</v>
          </cell>
          <cell r="P534">
            <v>0</v>
          </cell>
          <cell r="Q534" t="str">
            <v/>
          </cell>
          <cell r="R534">
            <v>25123227</v>
          </cell>
          <cell r="S534" t="str">
            <v>Average</v>
          </cell>
        </row>
        <row r="535">
          <cell r="A535" t="str">
            <v>3204600102600</v>
          </cell>
          <cell r="B535" t="str">
            <v>MOMENCE COMM UNIT SCH DIST 1</v>
          </cell>
          <cell r="C535"/>
          <cell r="D535">
            <v>124121107</v>
          </cell>
          <cell r="E535">
            <v>0</v>
          </cell>
          <cell r="F535"/>
          <cell r="G535">
            <v>123254392</v>
          </cell>
          <cell r="H535">
            <v>130949459</v>
          </cell>
          <cell r="I535">
            <v>138797535</v>
          </cell>
          <cell r="J535"/>
          <cell r="K535">
            <v>131000462</v>
          </cell>
          <cell r="L535"/>
          <cell r="M535">
            <v>5.9932099452201633E-2</v>
          </cell>
          <cell r="N535">
            <v>0</v>
          </cell>
          <cell r="O535">
            <v>131000462</v>
          </cell>
          <cell r="P535">
            <v>127770267</v>
          </cell>
          <cell r="Q535" t="str">
            <v>PTELL</v>
          </cell>
          <cell r="R535">
            <v>127770267</v>
          </cell>
          <cell r="S535" t="str">
            <v>PTELL</v>
          </cell>
        </row>
        <row r="536">
          <cell r="A536" t="str">
            <v>3204600202600</v>
          </cell>
          <cell r="B536" t="str">
            <v>HERSCHER COMM UNIT SCH DIST 2</v>
          </cell>
          <cell r="C536"/>
          <cell r="D536">
            <v>315850222</v>
          </cell>
          <cell r="E536">
            <v>0</v>
          </cell>
          <cell r="F536"/>
          <cell r="G536">
            <v>315174831</v>
          </cell>
          <cell r="H536">
            <v>325784293</v>
          </cell>
          <cell r="I536">
            <v>340546742</v>
          </cell>
          <cell r="J536"/>
          <cell r="K536">
            <v>327168622</v>
          </cell>
          <cell r="L536"/>
          <cell r="M536">
            <v>4.5313568877306185E-2</v>
          </cell>
          <cell r="N536">
            <v>0</v>
          </cell>
          <cell r="O536">
            <v>327168622</v>
          </cell>
          <cell r="P536">
            <v>0</v>
          </cell>
          <cell r="Q536" t="str">
            <v/>
          </cell>
          <cell r="R536">
            <v>327168622</v>
          </cell>
          <cell r="S536" t="str">
            <v>Average</v>
          </cell>
        </row>
        <row r="537">
          <cell r="A537" t="str">
            <v>3204600502600</v>
          </cell>
          <cell r="B537" t="str">
            <v>MANTENO COMM UNIT SCH DIST 5</v>
          </cell>
          <cell r="C537"/>
          <cell r="D537">
            <v>283729025</v>
          </cell>
          <cell r="E537">
            <v>0</v>
          </cell>
          <cell r="F537"/>
          <cell r="G537">
            <v>282683013</v>
          </cell>
          <cell r="H537">
            <v>291917067</v>
          </cell>
          <cell r="I537">
            <v>310082051</v>
          </cell>
          <cell r="J537"/>
          <cell r="K537">
            <v>294894044</v>
          </cell>
          <cell r="L537"/>
          <cell r="M537">
            <v>6.2226522713041646E-2</v>
          </cell>
          <cell r="N537">
            <v>0</v>
          </cell>
          <cell r="O537">
            <v>294894044</v>
          </cell>
          <cell r="P537">
            <v>291418081</v>
          </cell>
          <cell r="Q537" t="str">
            <v>PTELL</v>
          </cell>
          <cell r="R537">
            <v>291418081</v>
          </cell>
          <cell r="S537" t="str">
            <v>PTELL</v>
          </cell>
        </row>
        <row r="538">
          <cell r="A538" t="str">
            <v>3204600602600</v>
          </cell>
          <cell r="B538" t="str">
            <v>GRANT PARK C U  SCHOOL DIST 6</v>
          </cell>
          <cell r="C538"/>
          <cell r="D538">
            <v>78101064</v>
          </cell>
          <cell r="E538">
            <v>0</v>
          </cell>
          <cell r="F538"/>
          <cell r="G538">
            <v>82637929</v>
          </cell>
          <cell r="H538">
            <v>85692878</v>
          </cell>
          <cell r="I538">
            <v>89870216</v>
          </cell>
          <cell r="J538"/>
          <cell r="K538">
            <v>86067008</v>
          </cell>
          <cell r="L538"/>
          <cell r="M538">
            <v>4.874778508431004E-2</v>
          </cell>
          <cell r="N538">
            <v>0</v>
          </cell>
          <cell r="O538">
            <v>86067008</v>
          </cell>
          <cell r="P538">
            <v>79358491</v>
          </cell>
          <cell r="Q538" t="str">
            <v>PTELL</v>
          </cell>
          <cell r="R538">
            <v>79358491</v>
          </cell>
          <cell r="S538" t="str">
            <v>PTELL</v>
          </cell>
        </row>
        <row r="539">
          <cell r="A539" t="str">
            <v>3204605300200</v>
          </cell>
          <cell r="B539" t="str">
            <v>BOURBONNAIS SCHOOL DIST 53</v>
          </cell>
          <cell r="C539"/>
          <cell r="D539">
            <v>447760237</v>
          </cell>
          <cell r="E539">
            <v>0</v>
          </cell>
          <cell r="F539"/>
          <cell r="G539">
            <v>450109928</v>
          </cell>
          <cell r="H539">
            <v>469382875</v>
          </cell>
          <cell r="I539">
            <v>491128145</v>
          </cell>
          <cell r="J539"/>
          <cell r="K539">
            <v>470206983</v>
          </cell>
          <cell r="L539"/>
          <cell r="M539">
            <v>4.6327361218706585E-2</v>
          </cell>
          <cell r="N539">
            <v>0</v>
          </cell>
          <cell r="O539">
            <v>470206983</v>
          </cell>
          <cell r="P539">
            <v>459670659</v>
          </cell>
          <cell r="Q539" t="str">
            <v>PTELL</v>
          </cell>
          <cell r="R539">
            <v>459670659</v>
          </cell>
          <cell r="S539" t="str">
            <v>PTELL</v>
          </cell>
        </row>
        <row r="540">
          <cell r="A540" t="str">
            <v>3204606100200</v>
          </cell>
          <cell r="B540" t="str">
            <v>BRADLEY SCHOOL DIST 61</v>
          </cell>
          <cell r="C540"/>
          <cell r="D540">
            <v>231990509</v>
          </cell>
          <cell r="E540">
            <v>0</v>
          </cell>
          <cell r="F540"/>
          <cell r="G540">
            <v>228751723</v>
          </cell>
          <cell r="H540">
            <v>242768444</v>
          </cell>
          <cell r="I540">
            <v>253218654</v>
          </cell>
          <cell r="J540"/>
          <cell r="K540">
            <v>241579607</v>
          </cell>
          <cell r="L540"/>
          <cell r="M540">
            <v>4.3045998185826821E-2</v>
          </cell>
          <cell r="N540">
            <v>0</v>
          </cell>
          <cell r="O540">
            <v>241579607</v>
          </cell>
          <cell r="P540">
            <v>237094300</v>
          </cell>
          <cell r="Q540" t="str">
            <v>PTELL</v>
          </cell>
          <cell r="R540">
            <v>237094300</v>
          </cell>
          <cell r="S540" t="str">
            <v>PTELL</v>
          </cell>
        </row>
        <row r="541">
          <cell r="A541" t="str">
            <v>3204611102500</v>
          </cell>
          <cell r="B541" t="str">
            <v>KANKAKEE SCHOOL DIST 111</v>
          </cell>
          <cell r="C541"/>
          <cell r="D541">
            <v>311836188</v>
          </cell>
          <cell r="E541">
            <v>0</v>
          </cell>
          <cell r="F541"/>
          <cell r="G541">
            <v>318494851</v>
          </cell>
          <cell r="H541">
            <v>337923447</v>
          </cell>
          <cell r="I541">
            <v>361252287</v>
          </cell>
          <cell r="J541"/>
          <cell r="K541">
            <v>339223528</v>
          </cell>
          <cell r="L541"/>
          <cell r="M541">
            <v>6.9035872494517966E-2</v>
          </cell>
          <cell r="N541">
            <v>0</v>
          </cell>
          <cell r="O541">
            <v>339223528</v>
          </cell>
          <cell r="P541">
            <v>316856750</v>
          </cell>
          <cell r="Q541" t="str">
            <v>PTELL</v>
          </cell>
          <cell r="R541">
            <v>316856750</v>
          </cell>
          <cell r="S541" t="str">
            <v>PTELL</v>
          </cell>
        </row>
        <row r="542">
          <cell r="A542" t="str">
            <v>3204625600400</v>
          </cell>
          <cell r="B542" t="str">
            <v>ST ANNE C C SCHOOL DIST 256</v>
          </cell>
          <cell r="C542"/>
          <cell r="D542">
            <v>53297121</v>
          </cell>
          <cell r="E542">
            <v>0</v>
          </cell>
          <cell r="F542"/>
          <cell r="G542">
            <v>53097616</v>
          </cell>
          <cell r="H542">
            <v>56158103</v>
          </cell>
          <cell r="I542">
            <v>60741831</v>
          </cell>
          <cell r="J542"/>
          <cell r="K542">
            <v>56665850</v>
          </cell>
          <cell r="L542"/>
          <cell r="M542">
            <v>8.1621845381778649E-2</v>
          </cell>
          <cell r="N542">
            <v>0</v>
          </cell>
          <cell r="O542">
            <v>56665850</v>
          </cell>
          <cell r="P542">
            <v>0</v>
          </cell>
          <cell r="Q542" t="str">
            <v/>
          </cell>
          <cell r="R542">
            <v>56665850</v>
          </cell>
          <cell r="S542" t="str">
            <v>Average</v>
          </cell>
        </row>
        <row r="543">
          <cell r="A543" t="str">
            <v>3204625800400</v>
          </cell>
          <cell r="B543" t="str">
            <v>ST GEORGE C C SCHOOL DIST 258</v>
          </cell>
          <cell r="C543"/>
          <cell r="D543">
            <v>83362799</v>
          </cell>
          <cell r="E543">
            <v>0</v>
          </cell>
          <cell r="F543"/>
          <cell r="G543">
            <v>83026524</v>
          </cell>
          <cell r="H543">
            <v>87925607</v>
          </cell>
          <cell r="I543">
            <v>93632693</v>
          </cell>
          <cell r="J543"/>
          <cell r="K543">
            <v>88194941</v>
          </cell>
          <cell r="L543"/>
          <cell r="M543">
            <v>6.4908121703385002E-2</v>
          </cell>
          <cell r="N543">
            <v>0</v>
          </cell>
          <cell r="O543">
            <v>88194941</v>
          </cell>
          <cell r="P543">
            <v>86172125</v>
          </cell>
          <cell r="Q543" t="str">
            <v>PTELL</v>
          </cell>
          <cell r="R543">
            <v>86172125</v>
          </cell>
          <cell r="S543" t="str">
            <v>PTELL</v>
          </cell>
        </row>
        <row r="544">
          <cell r="A544" t="str">
            <v>3204625900400</v>
          </cell>
          <cell r="B544" t="str">
            <v>PEMBROKE C C SCHOOL DISTRICT 259</v>
          </cell>
          <cell r="C544"/>
          <cell r="D544">
            <v>15501951</v>
          </cell>
          <cell r="E544">
            <v>0</v>
          </cell>
          <cell r="F544"/>
          <cell r="G544">
            <v>15220443</v>
          </cell>
          <cell r="H544">
            <v>16480215</v>
          </cell>
          <cell r="I544">
            <v>17787327</v>
          </cell>
          <cell r="J544"/>
          <cell r="K544">
            <v>16495995</v>
          </cell>
          <cell r="L544"/>
          <cell r="M544">
            <v>7.9314013803824773E-2</v>
          </cell>
          <cell r="N544">
            <v>0</v>
          </cell>
          <cell r="O544">
            <v>16495995</v>
          </cell>
          <cell r="P544">
            <v>0</v>
          </cell>
          <cell r="Q544" t="str">
            <v/>
          </cell>
          <cell r="R544">
            <v>16495995</v>
          </cell>
          <cell r="S544" t="str">
            <v>Average</v>
          </cell>
        </row>
        <row r="545">
          <cell r="A545" t="str">
            <v>3204630201600</v>
          </cell>
          <cell r="B545" t="str">
            <v>ST ANNE COMM H S DIST 302</v>
          </cell>
          <cell r="C545"/>
          <cell r="D545">
            <v>68799072</v>
          </cell>
          <cell r="E545">
            <v>0</v>
          </cell>
          <cell r="F545"/>
          <cell r="G545">
            <v>68318059</v>
          </cell>
          <cell r="H545">
            <v>72638318</v>
          </cell>
          <cell r="I545">
            <v>78529158</v>
          </cell>
          <cell r="J545"/>
          <cell r="K545">
            <v>73161845</v>
          </cell>
          <cell r="L545"/>
          <cell r="M545">
            <v>8.1098243491816532E-2</v>
          </cell>
          <cell r="N545">
            <v>0</v>
          </cell>
          <cell r="O545">
            <v>73161845</v>
          </cell>
          <cell r="P545">
            <v>0</v>
          </cell>
          <cell r="Q545" t="str">
            <v/>
          </cell>
          <cell r="R545">
            <v>73161845</v>
          </cell>
          <cell r="S545" t="str">
            <v>Average</v>
          </cell>
        </row>
        <row r="546">
          <cell r="A546" t="str">
            <v>3204630701600</v>
          </cell>
          <cell r="B546" t="str">
            <v>BRADLEY BOURBONNAIS C HS D 307</v>
          </cell>
          <cell r="C546"/>
          <cell r="D546">
            <v>765722931</v>
          </cell>
          <cell r="E546">
            <v>0</v>
          </cell>
          <cell r="F546"/>
          <cell r="G546">
            <v>761853241</v>
          </cell>
          <cell r="H546">
            <v>800052877</v>
          </cell>
          <cell r="I546">
            <v>837963919</v>
          </cell>
          <cell r="J546"/>
          <cell r="K546">
            <v>799956679</v>
          </cell>
          <cell r="L546"/>
          <cell r="M546">
            <v>4.7385670484877213E-2</v>
          </cell>
          <cell r="N546">
            <v>0</v>
          </cell>
          <cell r="O546">
            <v>799956679</v>
          </cell>
          <cell r="P546">
            <v>785631727</v>
          </cell>
          <cell r="Q546" t="str">
            <v>PTELL</v>
          </cell>
          <cell r="R546">
            <v>785631727</v>
          </cell>
          <cell r="S546" t="str">
            <v>PTELL</v>
          </cell>
        </row>
        <row r="547">
          <cell r="A547" t="str">
            <v>3303623502600</v>
          </cell>
          <cell r="B547" t="str">
            <v>WEST CENTRAL</v>
          </cell>
          <cell r="C547"/>
          <cell r="D547">
            <v>151714219</v>
          </cell>
          <cell r="E547">
            <v>0</v>
          </cell>
          <cell r="F547"/>
          <cell r="G547">
            <v>151277796</v>
          </cell>
          <cell r="H547">
            <v>159286826</v>
          </cell>
          <cell r="I547">
            <v>170826585</v>
          </cell>
          <cell r="J547"/>
          <cell r="K547">
            <v>160463736</v>
          </cell>
          <cell r="L547"/>
          <cell r="M547">
            <v>7.2446411858316517E-2</v>
          </cell>
          <cell r="N547">
            <v>0</v>
          </cell>
          <cell r="O547">
            <v>160463736</v>
          </cell>
          <cell r="P547">
            <v>0</v>
          </cell>
          <cell r="Q547" t="str">
            <v/>
          </cell>
          <cell r="R547">
            <v>160463736</v>
          </cell>
          <cell r="S547" t="str">
            <v>Average</v>
          </cell>
        </row>
        <row r="548">
          <cell r="A548" t="str">
            <v>3304820202600</v>
          </cell>
          <cell r="B548" t="str">
            <v>KNOXVILLE C U SCHOOL DIST 202</v>
          </cell>
          <cell r="C548"/>
          <cell r="D548">
            <v>114856580</v>
          </cell>
          <cell r="E548">
            <v>0</v>
          </cell>
          <cell r="F548"/>
          <cell r="G548">
            <v>114735603</v>
          </cell>
          <cell r="H548">
            <v>119590659</v>
          </cell>
          <cell r="I548">
            <v>125949846</v>
          </cell>
          <cell r="J548"/>
          <cell r="K548">
            <v>120092036</v>
          </cell>
          <cell r="L548"/>
          <cell r="M548">
            <v>5.317461291019393E-2</v>
          </cell>
          <cell r="N548">
            <v>0</v>
          </cell>
          <cell r="O548">
            <v>120092036</v>
          </cell>
          <cell r="P548">
            <v>0</v>
          </cell>
          <cell r="Q548" t="str">
            <v/>
          </cell>
          <cell r="R548">
            <v>120092036</v>
          </cell>
          <cell r="S548" t="str">
            <v>Average</v>
          </cell>
        </row>
        <row r="549">
          <cell r="A549" t="str">
            <v>3304820502600</v>
          </cell>
          <cell r="B549" t="str">
            <v>GALESBURG C U SCHOOL DIST 205</v>
          </cell>
          <cell r="C549"/>
          <cell r="D549">
            <v>449408008</v>
          </cell>
          <cell r="E549">
            <v>0</v>
          </cell>
          <cell r="F549"/>
          <cell r="G549">
            <v>449242141</v>
          </cell>
          <cell r="H549">
            <v>461096363</v>
          </cell>
          <cell r="I549">
            <v>471861632</v>
          </cell>
          <cell r="J549"/>
          <cell r="K549">
            <v>460733379</v>
          </cell>
          <cell r="L549"/>
          <cell r="M549">
            <v>2.3347113236718373E-2</v>
          </cell>
          <cell r="N549">
            <v>0</v>
          </cell>
          <cell r="O549">
            <v>460733379</v>
          </cell>
          <cell r="P549">
            <v>0</v>
          </cell>
          <cell r="Q549" t="str">
            <v/>
          </cell>
          <cell r="R549">
            <v>460733379</v>
          </cell>
          <cell r="S549" t="str">
            <v>Average</v>
          </cell>
        </row>
        <row r="550">
          <cell r="A550" t="str">
            <v>3304820802600</v>
          </cell>
          <cell r="B550" t="str">
            <v>R O W V A COMM UNIT SCH DIST 208</v>
          </cell>
          <cell r="C550"/>
          <cell r="D550">
            <v>96336708</v>
          </cell>
          <cell r="E550">
            <v>0</v>
          </cell>
          <cell r="F550"/>
          <cell r="G550">
            <v>96036833</v>
          </cell>
          <cell r="H550">
            <v>100747616</v>
          </cell>
          <cell r="I550">
            <v>108270209</v>
          </cell>
          <cell r="J550"/>
          <cell r="K550">
            <v>101684886</v>
          </cell>
          <cell r="L550"/>
          <cell r="M550">
            <v>7.4667702310692891E-2</v>
          </cell>
          <cell r="N550">
            <v>0</v>
          </cell>
          <cell r="O550">
            <v>101684886</v>
          </cell>
          <cell r="P550">
            <v>0</v>
          </cell>
          <cell r="Q550" t="str">
            <v/>
          </cell>
          <cell r="R550">
            <v>101684886</v>
          </cell>
          <cell r="S550" t="str">
            <v>Average</v>
          </cell>
        </row>
        <row r="551">
          <cell r="A551" t="str">
            <v>3304821002600</v>
          </cell>
          <cell r="B551" t="str">
            <v>WILLIAMSFIELD C U S DIST 210</v>
          </cell>
          <cell r="C551"/>
          <cell r="D551">
            <v>91618627</v>
          </cell>
          <cell r="E551">
            <v>0</v>
          </cell>
          <cell r="F551"/>
          <cell r="G551">
            <v>91045706</v>
          </cell>
          <cell r="H551">
            <v>93203917</v>
          </cell>
          <cell r="I551">
            <v>100637083</v>
          </cell>
          <cell r="J551"/>
          <cell r="K551">
            <v>94962235</v>
          </cell>
          <cell r="L551"/>
          <cell r="M551">
            <v>7.9751648205943965E-2</v>
          </cell>
          <cell r="N551">
            <v>0</v>
          </cell>
          <cell r="O551">
            <v>94962235</v>
          </cell>
          <cell r="P551">
            <v>0</v>
          </cell>
          <cell r="Q551" t="str">
            <v/>
          </cell>
          <cell r="R551">
            <v>94962235</v>
          </cell>
          <cell r="S551" t="str">
            <v>Average</v>
          </cell>
        </row>
        <row r="552">
          <cell r="A552" t="str">
            <v>3304827602600</v>
          </cell>
          <cell r="B552" t="str">
            <v>ABINGDON - AVON CUSD 276</v>
          </cell>
          <cell r="C552"/>
          <cell r="D552">
            <v>103778250</v>
          </cell>
          <cell r="E552">
            <v>0</v>
          </cell>
          <cell r="F552"/>
          <cell r="G552">
            <v>103706981</v>
          </cell>
          <cell r="H552">
            <v>107958962</v>
          </cell>
          <cell r="I552">
            <v>113663394</v>
          </cell>
          <cell r="J552"/>
          <cell r="K552">
            <v>108443112</v>
          </cell>
          <cell r="L552"/>
          <cell r="M552">
            <v>5.2838892615510696E-2</v>
          </cell>
          <cell r="N552">
            <v>0</v>
          </cell>
          <cell r="O552">
            <v>108443112</v>
          </cell>
          <cell r="P552">
            <v>0</v>
          </cell>
          <cell r="Q552" t="str">
            <v/>
          </cell>
          <cell r="R552">
            <v>108443112</v>
          </cell>
          <cell r="S552" t="str">
            <v>Average</v>
          </cell>
        </row>
        <row r="553">
          <cell r="A553" t="str">
            <v>3306640402600</v>
          </cell>
          <cell r="B553" t="str">
            <v>MERCER COUNTY SD 404</v>
          </cell>
          <cell r="C553"/>
          <cell r="D553">
            <v>165534213</v>
          </cell>
          <cell r="E553">
            <v>0</v>
          </cell>
          <cell r="F553"/>
          <cell r="G553">
            <v>164057160</v>
          </cell>
          <cell r="H553">
            <v>174205833</v>
          </cell>
          <cell r="I553">
            <v>188376088</v>
          </cell>
          <cell r="J553"/>
          <cell r="K553">
            <v>175546360</v>
          </cell>
          <cell r="L553"/>
          <cell r="M553">
            <v>8.1342023719722406E-2</v>
          </cell>
          <cell r="N553">
            <v>0</v>
          </cell>
          <cell r="O553">
            <v>175546360</v>
          </cell>
          <cell r="P553">
            <v>0</v>
          </cell>
          <cell r="Q553" t="str">
            <v/>
          </cell>
          <cell r="R553">
            <v>175546360</v>
          </cell>
          <cell r="S553" t="str">
            <v>Average</v>
          </cell>
        </row>
        <row r="554">
          <cell r="A554" t="str">
            <v>3309423802600</v>
          </cell>
          <cell r="B554" t="str">
            <v>MONMOUTH-ROSEVILLE</v>
          </cell>
          <cell r="C554"/>
          <cell r="D554">
            <v>138745887</v>
          </cell>
          <cell r="E554">
            <v>0</v>
          </cell>
          <cell r="F554"/>
          <cell r="G554">
            <v>138137283</v>
          </cell>
          <cell r="H554">
            <v>143440147</v>
          </cell>
          <cell r="I554">
            <v>156507032</v>
          </cell>
          <cell r="J554"/>
          <cell r="K554">
            <v>146028154</v>
          </cell>
          <cell r="L554"/>
          <cell r="M554">
            <v>9.1096427836204044E-2</v>
          </cell>
          <cell r="N554">
            <v>0</v>
          </cell>
          <cell r="O554">
            <v>146028154</v>
          </cell>
          <cell r="P554">
            <v>0</v>
          </cell>
          <cell r="Q554" t="str">
            <v/>
          </cell>
          <cell r="R554">
            <v>146028154</v>
          </cell>
          <cell r="S554" t="str">
            <v>Average</v>
          </cell>
        </row>
        <row r="555">
          <cell r="A555" t="str">
            <v>3309430402600</v>
          </cell>
          <cell r="B555" t="str">
            <v>UNITED CUSD 304</v>
          </cell>
          <cell r="C555"/>
          <cell r="D555">
            <v>195216975</v>
          </cell>
          <cell r="E555">
            <v>0</v>
          </cell>
          <cell r="F555"/>
          <cell r="G555">
            <v>196029462</v>
          </cell>
          <cell r="H555">
            <v>204599615</v>
          </cell>
          <cell r="I555">
            <v>217327886</v>
          </cell>
          <cell r="J555"/>
          <cell r="K555">
            <v>205985654</v>
          </cell>
          <cell r="L555"/>
          <cell r="M555">
            <v>6.2210630259494866E-2</v>
          </cell>
          <cell r="N555">
            <v>0</v>
          </cell>
          <cell r="O555">
            <v>205985654</v>
          </cell>
          <cell r="P555">
            <v>0</v>
          </cell>
          <cell r="Q555" t="str">
            <v/>
          </cell>
          <cell r="R555">
            <v>205985654</v>
          </cell>
          <cell r="S555" t="str">
            <v>Average</v>
          </cell>
        </row>
        <row r="556">
          <cell r="A556" t="str">
            <v>3404900100200</v>
          </cell>
          <cell r="B556" t="str">
            <v>WINTHROP HARBOR SCHOOL DIST 1</v>
          </cell>
          <cell r="C556"/>
          <cell r="D556">
            <v>113969869</v>
          </cell>
          <cell r="E556">
            <v>0</v>
          </cell>
          <cell r="F556"/>
          <cell r="G556">
            <v>122884281</v>
          </cell>
          <cell r="H556">
            <v>128687710</v>
          </cell>
          <cell r="I556">
            <v>134173014</v>
          </cell>
          <cell r="J556"/>
          <cell r="K556">
            <v>128581668</v>
          </cell>
          <cell r="L556"/>
          <cell r="M556">
            <v>4.2624925099685122E-2</v>
          </cell>
          <cell r="N556">
            <v>0</v>
          </cell>
          <cell r="O556">
            <v>128581668</v>
          </cell>
          <cell r="P556">
            <v>115611035</v>
          </cell>
          <cell r="Q556" t="str">
            <v>PTELL</v>
          </cell>
          <cell r="R556">
            <v>115611035</v>
          </cell>
          <cell r="S556" t="str">
            <v>PTELL</v>
          </cell>
        </row>
        <row r="557">
          <cell r="A557" t="str">
            <v>3404900300400</v>
          </cell>
          <cell r="B557" t="str">
            <v>BEACH PARK C C SCHOOL DIST 3</v>
          </cell>
          <cell r="C557"/>
          <cell r="D557">
            <v>330895320</v>
          </cell>
          <cell r="E557">
            <v>0</v>
          </cell>
          <cell r="F557"/>
          <cell r="G557">
            <v>372378241</v>
          </cell>
          <cell r="H557">
            <v>382299448</v>
          </cell>
          <cell r="I557">
            <v>400700579</v>
          </cell>
          <cell r="J557"/>
          <cell r="K557">
            <v>385126089</v>
          </cell>
          <cell r="L557"/>
          <cell r="M557">
            <v>4.8132768949224324E-2</v>
          </cell>
          <cell r="N557">
            <v>0</v>
          </cell>
          <cell r="O557">
            <v>385126089</v>
          </cell>
          <cell r="P557">
            <v>335726391</v>
          </cell>
          <cell r="Q557" t="str">
            <v>PTELL</v>
          </cell>
          <cell r="R557">
            <v>335726391</v>
          </cell>
          <cell r="S557" t="str">
            <v>PTELL</v>
          </cell>
        </row>
        <row r="558">
          <cell r="A558" t="str">
            <v>3404900600200</v>
          </cell>
          <cell r="B558" t="str">
            <v>ZION ELEMENTARY SCHOOL DISTRICT 6</v>
          </cell>
          <cell r="C558"/>
          <cell r="D558">
            <v>199725242</v>
          </cell>
          <cell r="E558">
            <v>0</v>
          </cell>
          <cell r="F558"/>
          <cell r="G558">
            <v>205107592</v>
          </cell>
          <cell r="H558">
            <v>214563557</v>
          </cell>
          <cell r="I558">
            <v>230024015</v>
          </cell>
          <cell r="J558"/>
          <cell r="K558">
            <v>216565055</v>
          </cell>
          <cell r="L558"/>
          <cell r="M558">
            <v>7.2055377046158872E-2</v>
          </cell>
          <cell r="N558">
            <v>0</v>
          </cell>
          <cell r="O558">
            <v>216565055</v>
          </cell>
          <cell r="P558">
            <v>217620623</v>
          </cell>
          <cell r="Q558" t="str">
            <v>PTELL</v>
          </cell>
          <cell r="R558">
            <v>216565055</v>
          </cell>
          <cell r="S558" t="str">
            <v>Average</v>
          </cell>
        </row>
        <row r="559">
          <cell r="A559" t="str">
            <v>3404902400400</v>
          </cell>
          <cell r="B559" t="str">
            <v>MILLBURN C C SCHOOL DIST 24</v>
          </cell>
          <cell r="C559"/>
          <cell r="D559">
            <v>225920872</v>
          </cell>
          <cell r="E559">
            <v>0</v>
          </cell>
          <cell r="F559"/>
          <cell r="G559">
            <v>232898172</v>
          </cell>
          <cell r="H559">
            <v>234601477</v>
          </cell>
          <cell r="I559">
            <v>239443147</v>
          </cell>
          <cell r="J559"/>
          <cell r="K559">
            <v>235647599</v>
          </cell>
          <cell r="L559"/>
          <cell r="M559">
            <v>2.0637849607400383E-2</v>
          </cell>
          <cell r="N559">
            <v>0</v>
          </cell>
          <cell r="O559">
            <v>235647599</v>
          </cell>
          <cell r="P559">
            <v>229287092</v>
          </cell>
          <cell r="Q559" t="str">
            <v>PTELL</v>
          </cell>
          <cell r="R559">
            <v>229287092</v>
          </cell>
          <cell r="S559" t="str">
            <v>PTELL</v>
          </cell>
        </row>
        <row r="560">
          <cell r="A560" t="str">
            <v>3404903300200</v>
          </cell>
          <cell r="B560" t="str">
            <v>EMMONS SCHOOL DISTRICT 33</v>
          </cell>
          <cell r="C560"/>
          <cell r="D560">
            <v>110413684</v>
          </cell>
          <cell r="E560">
            <v>0</v>
          </cell>
          <cell r="F560"/>
          <cell r="G560">
            <v>117431456</v>
          </cell>
          <cell r="H560">
            <v>119917470</v>
          </cell>
          <cell r="I560">
            <v>123430059</v>
          </cell>
          <cell r="J560"/>
          <cell r="K560">
            <v>120259662</v>
          </cell>
          <cell r="L560"/>
          <cell r="M560">
            <v>2.9291720380691822E-2</v>
          </cell>
          <cell r="N560">
            <v>0</v>
          </cell>
          <cell r="O560">
            <v>120259662</v>
          </cell>
          <cell r="P560">
            <v>111981558</v>
          </cell>
          <cell r="Q560" t="str">
            <v>PTELL</v>
          </cell>
          <cell r="R560">
            <v>111981558</v>
          </cell>
          <cell r="S560" t="str">
            <v>PTELL</v>
          </cell>
        </row>
        <row r="561">
          <cell r="A561" t="str">
            <v>3404903400400</v>
          </cell>
          <cell r="B561" t="str">
            <v>ANTIOCH C C SCHOOL DISTRICT 34</v>
          </cell>
          <cell r="C561"/>
          <cell r="D561">
            <v>589832352</v>
          </cell>
          <cell r="E561">
            <v>0</v>
          </cell>
          <cell r="F561"/>
          <cell r="G561">
            <v>625016746</v>
          </cell>
          <cell r="H561">
            <v>638055939</v>
          </cell>
          <cell r="I561">
            <v>661556239</v>
          </cell>
          <cell r="J561"/>
          <cell r="K561">
            <v>641542975</v>
          </cell>
          <cell r="L561"/>
          <cell r="M561">
            <v>3.6831096716741007E-2</v>
          </cell>
          <cell r="N561">
            <v>0</v>
          </cell>
          <cell r="O561">
            <v>641542975</v>
          </cell>
          <cell r="P561">
            <v>602336797</v>
          </cell>
          <cell r="Q561" t="str">
            <v>PTELL</v>
          </cell>
          <cell r="R561">
            <v>602336797</v>
          </cell>
          <cell r="S561" t="str">
            <v>PTELL</v>
          </cell>
        </row>
        <row r="562">
          <cell r="A562" t="str">
            <v>3404903600200</v>
          </cell>
          <cell r="B562" t="str">
            <v>GRASS LAKE SCHOOL DIST 36</v>
          </cell>
          <cell r="C562"/>
          <cell r="D562">
            <v>87463141</v>
          </cell>
          <cell r="E562">
            <v>0</v>
          </cell>
          <cell r="F562"/>
          <cell r="G562">
            <v>93757855</v>
          </cell>
          <cell r="H562">
            <v>96902940</v>
          </cell>
          <cell r="I562">
            <v>101078932</v>
          </cell>
          <cell r="J562"/>
          <cell r="K562">
            <v>97246576</v>
          </cell>
          <cell r="L562"/>
          <cell r="M562">
            <v>4.3094585159129332E-2</v>
          </cell>
          <cell r="N562">
            <v>0</v>
          </cell>
          <cell r="O562">
            <v>97246576</v>
          </cell>
          <cell r="P562">
            <v>89474793</v>
          </cell>
          <cell r="Q562" t="str">
            <v>PTELL</v>
          </cell>
          <cell r="R562">
            <v>89474793</v>
          </cell>
          <cell r="S562" t="str">
            <v>PTELL</v>
          </cell>
        </row>
        <row r="563">
          <cell r="A563" t="str">
            <v>3404903700200</v>
          </cell>
          <cell r="B563" t="str">
            <v>GAVIN SCHOOL DIST 37</v>
          </cell>
          <cell r="C563"/>
          <cell r="D563">
            <v>164549751</v>
          </cell>
          <cell r="E563">
            <v>0</v>
          </cell>
          <cell r="F563"/>
          <cell r="G563">
            <v>188766683</v>
          </cell>
          <cell r="H563">
            <v>192716380</v>
          </cell>
          <cell r="I563">
            <v>202392111</v>
          </cell>
          <cell r="J563"/>
          <cell r="K563">
            <v>194625058</v>
          </cell>
          <cell r="L563"/>
          <cell r="M563">
            <v>5.0207102271223651E-2</v>
          </cell>
          <cell r="N563">
            <v>0</v>
          </cell>
          <cell r="O563">
            <v>194625058</v>
          </cell>
          <cell r="P563">
            <v>167149637</v>
          </cell>
          <cell r="Q563" t="str">
            <v>PTELL</v>
          </cell>
          <cell r="R563">
            <v>167149637</v>
          </cell>
          <cell r="S563" t="str">
            <v>PTELL</v>
          </cell>
        </row>
        <row r="564">
          <cell r="A564" t="str">
            <v>3404903800200</v>
          </cell>
          <cell r="B564" t="str">
            <v>BIG HOLLOW SCHOOL DIST 38</v>
          </cell>
          <cell r="C564"/>
          <cell r="D564">
            <v>328006952</v>
          </cell>
          <cell r="E564">
            <v>0</v>
          </cell>
          <cell r="F564"/>
          <cell r="G564">
            <v>390642247</v>
          </cell>
          <cell r="H564">
            <v>405028375</v>
          </cell>
          <cell r="I564">
            <v>419907700</v>
          </cell>
          <cell r="J564"/>
          <cell r="K564">
            <v>405192774</v>
          </cell>
          <cell r="L564"/>
          <cell r="M564">
            <v>3.6736500251371276E-2</v>
          </cell>
          <cell r="N564">
            <v>0</v>
          </cell>
          <cell r="O564">
            <v>405192774</v>
          </cell>
          <cell r="P564">
            <v>336108723</v>
          </cell>
          <cell r="Q564" t="str">
            <v>PTELL</v>
          </cell>
          <cell r="R564">
            <v>336108723</v>
          </cell>
          <cell r="S564" t="str">
            <v>PTELL</v>
          </cell>
        </row>
        <row r="565">
          <cell r="A565" t="str">
            <v>3404904100400</v>
          </cell>
          <cell r="B565" t="str">
            <v>LAKE VILLA C C SCHOOL DIST 41</v>
          </cell>
          <cell r="C565"/>
          <cell r="D565">
            <v>508904054</v>
          </cell>
          <cell r="E565">
            <v>0</v>
          </cell>
          <cell r="F565"/>
          <cell r="G565">
            <v>541177449</v>
          </cell>
          <cell r="H565">
            <v>550600057</v>
          </cell>
          <cell r="I565">
            <v>568319866</v>
          </cell>
          <cell r="J565"/>
          <cell r="K565">
            <v>553365791</v>
          </cell>
          <cell r="L565"/>
          <cell r="M565">
            <v>3.2182722785297498E-2</v>
          </cell>
          <cell r="N565">
            <v>0</v>
          </cell>
          <cell r="O565">
            <v>553365791</v>
          </cell>
          <cell r="P565">
            <v>516130491</v>
          </cell>
          <cell r="Q565" t="str">
            <v>PTELL</v>
          </cell>
          <cell r="R565">
            <v>516130491</v>
          </cell>
          <cell r="S565" t="str">
            <v>PTELL</v>
          </cell>
        </row>
        <row r="566">
          <cell r="A566" t="str">
            <v>3404904600400</v>
          </cell>
          <cell r="B566" t="str">
            <v>GRAYSLAKE C C SCHOOL DISTRICT 46</v>
          </cell>
          <cell r="C566"/>
          <cell r="D566">
            <v>597759175</v>
          </cell>
          <cell r="E566">
            <v>0</v>
          </cell>
          <cell r="F566"/>
          <cell r="G566">
            <v>714251648</v>
          </cell>
          <cell r="H566">
            <v>727350158</v>
          </cell>
          <cell r="I566">
            <v>751853771</v>
          </cell>
          <cell r="J566"/>
          <cell r="K566">
            <v>731151859</v>
          </cell>
          <cell r="L566"/>
          <cell r="M566">
            <v>3.3688881112472376E-2</v>
          </cell>
          <cell r="N566">
            <v>0</v>
          </cell>
          <cell r="O566">
            <v>731151859</v>
          </cell>
          <cell r="P566">
            <v>606187579</v>
          </cell>
          <cell r="Q566" t="str">
            <v>PTELL</v>
          </cell>
          <cell r="R566">
            <v>606187579</v>
          </cell>
          <cell r="S566" t="str">
            <v>PTELL</v>
          </cell>
        </row>
        <row r="567">
          <cell r="A567" t="str">
            <v>3404905000400</v>
          </cell>
          <cell r="B567" t="str">
            <v>WOODLAND C C SCHOOL DIST 50</v>
          </cell>
          <cell r="C567"/>
          <cell r="D567">
            <v>1593252783</v>
          </cell>
          <cell r="E567">
            <v>0</v>
          </cell>
          <cell r="F567"/>
          <cell r="G567">
            <v>1692982804</v>
          </cell>
          <cell r="H567">
            <v>1703067844</v>
          </cell>
          <cell r="I567">
            <v>1726509129</v>
          </cell>
          <cell r="J567"/>
          <cell r="K567">
            <v>1707519926</v>
          </cell>
          <cell r="L567"/>
          <cell r="M567">
            <v>1.3764152193105467E-2</v>
          </cell>
          <cell r="N567">
            <v>0</v>
          </cell>
          <cell r="O567">
            <v>1707519926</v>
          </cell>
          <cell r="P567">
            <v>1622727959</v>
          </cell>
          <cell r="Q567" t="str">
            <v>PTELL</v>
          </cell>
          <cell r="R567">
            <v>1622727959</v>
          </cell>
          <cell r="S567" t="str">
            <v>PTELL</v>
          </cell>
        </row>
        <row r="568">
          <cell r="A568" t="str">
            <v>3404905600200</v>
          </cell>
          <cell r="B568" t="str">
            <v>GURNEE SCHOOL DIST 56</v>
          </cell>
          <cell r="C568"/>
          <cell r="D568">
            <v>531929591</v>
          </cell>
          <cell r="E568">
            <v>0</v>
          </cell>
          <cell r="F568"/>
          <cell r="G568">
            <v>565673156</v>
          </cell>
          <cell r="H568">
            <v>571501793</v>
          </cell>
          <cell r="I568">
            <v>584127073</v>
          </cell>
          <cell r="J568"/>
          <cell r="K568">
            <v>573767341</v>
          </cell>
          <cell r="L568"/>
          <cell r="M568">
            <v>2.2091409256523541E-2</v>
          </cell>
          <cell r="N568">
            <v>0</v>
          </cell>
          <cell r="O568">
            <v>573767341</v>
          </cell>
          <cell r="P568">
            <v>539908534</v>
          </cell>
          <cell r="Q568" t="str">
            <v>PTELL</v>
          </cell>
          <cell r="R568">
            <v>539908534</v>
          </cell>
          <cell r="S568" t="str">
            <v>PTELL</v>
          </cell>
        </row>
        <row r="569">
          <cell r="A569" t="str">
            <v>3404906002600</v>
          </cell>
          <cell r="B569" t="str">
            <v>WAUKEGAN C U SCHOOL DIST 60</v>
          </cell>
          <cell r="C569"/>
          <cell r="D569">
            <v>623810619</v>
          </cell>
          <cell r="E569">
            <v>0</v>
          </cell>
          <cell r="F569"/>
          <cell r="G569">
            <v>900350757</v>
          </cell>
          <cell r="H569">
            <v>964784982</v>
          </cell>
          <cell r="I569">
            <v>1049657369</v>
          </cell>
          <cell r="J569"/>
          <cell r="K569">
            <v>971597703</v>
          </cell>
          <cell r="L569"/>
          <cell r="M569">
            <v>8.7970261336426978E-2</v>
          </cell>
          <cell r="N569">
            <v>0</v>
          </cell>
          <cell r="O569">
            <v>971597703</v>
          </cell>
          <cell r="P569">
            <v>633666826</v>
          </cell>
          <cell r="Q569" t="str">
            <v>PTELL</v>
          </cell>
          <cell r="R569">
            <v>633666826</v>
          </cell>
          <cell r="S569" t="str">
            <v>PTELL</v>
          </cell>
        </row>
        <row r="570">
          <cell r="A570" t="str">
            <v>3404906500200</v>
          </cell>
          <cell r="B570" t="str">
            <v>LAKE BLUFF ELEM SCHOOL DIST 65</v>
          </cell>
          <cell r="C570"/>
          <cell r="D570">
            <v>641262830</v>
          </cell>
          <cell r="E570">
            <v>0</v>
          </cell>
          <cell r="F570"/>
          <cell r="G570">
            <v>692438196</v>
          </cell>
          <cell r="H570">
            <v>683627215</v>
          </cell>
          <cell r="I570">
            <v>675391654</v>
          </cell>
          <cell r="J570"/>
          <cell r="K570">
            <v>683819022</v>
          </cell>
          <cell r="L570"/>
          <cell r="M570">
            <v>-1.2046859486130903E-2</v>
          </cell>
          <cell r="N570">
            <v>0</v>
          </cell>
          <cell r="O570">
            <v>683819022</v>
          </cell>
          <cell r="P570">
            <v>652420803</v>
          </cell>
          <cell r="Q570" t="str">
            <v>PTELL</v>
          </cell>
          <cell r="R570">
            <v>652420803</v>
          </cell>
          <cell r="S570" t="str">
            <v>PTELL</v>
          </cell>
        </row>
        <row r="571">
          <cell r="A571" t="str">
            <v>3404906700500</v>
          </cell>
          <cell r="B571" t="str">
            <v>LAKE FOREST SCHOOL DIST 67</v>
          </cell>
          <cell r="C571"/>
          <cell r="D571">
            <v>2374078383</v>
          </cell>
          <cell r="E571">
            <v>0</v>
          </cell>
          <cell r="F571"/>
          <cell r="G571">
            <v>2370478267</v>
          </cell>
          <cell r="H571">
            <v>2309643626</v>
          </cell>
          <cell r="I571">
            <v>2291430466</v>
          </cell>
          <cell r="J571"/>
          <cell r="K571">
            <v>2323850786</v>
          </cell>
          <cell r="L571"/>
          <cell r="M571">
            <v>-7.885701410802845E-3</v>
          </cell>
          <cell r="N571">
            <v>0</v>
          </cell>
          <cell r="O571">
            <v>2323850786</v>
          </cell>
          <cell r="P571">
            <v>2291430466</v>
          </cell>
          <cell r="Q571" t="str">
            <v>REAL</v>
          </cell>
          <cell r="R571">
            <v>2323850786</v>
          </cell>
          <cell r="S571" t="str">
            <v>Average</v>
          </cell>
        </row>
        <row r="572">
          <cell r="A572" t="str">
            <v>3404906800200</v>
          </cell>
          <cell r="B572" t="str">
            <v>OAK GROVE SCHOOL DIST 68</v>
          </cell>
          <cell r="C572"/>
          <cell r="D572">
            <v>564839923</v>
          </cell>
          <cell r="E572">
            <v>0</v>
          </cell>
          <cell r="F572"/>
          <cell r="G572">
            <v>565893497</v>
          </cell>
          <cell r="H572">
            <v>560710805</v>
          </cell>
          <cell r="I572">
            <v>561987465</v>
          </cell>
          <cell r="J572"/>
          <cell r="K572">
            <v>562863922</v>
          </cell>
          <cell r="L572"/>
          <cell r="M572">
            <v>2.2768599938073246E-3</v>
          </cell>
          <cell r="N572">
            <v>0</v>
          </cell>
          <cell r="O572">
            <v>562863922</v>
          </cell>
          <cell r="P572">
            <v>561987465</v>
          </cell>
          <cell r="Q572" t="str">
            <v>REAL</v>
          </cell>
          <cell r="R572">
            <v>562863922</v>
          </cell>
          <cell r="S572" t="str">
            <v>Average</v>
          </cell>
        </row>
        <row r="573">
          <cell r="A573" t="str">
            <v>3404907000200</v>
          </cell>
          <cell r="B573" t="str">
            <v>LIBERTYVILLE SCHOOL DIST 70</v>
          </cell>
          <cell r="C573"/>
          <cell r="D573">
            <v>1033170150</v>
          </cell>
          <cell r="E573">
            <v>0</v>
          </cell>
          <cell r="F573"/>
          <cell r="G573">
            <v>1126874183</v>
          </cell>
          <cell r="H573">
            <v>1123776373</v>
          </cell>
          <cell r="I573">
            <v>1124116350</v>
          </cell>
          <cell r="J573"/>
          <cell r="K573">
            <v>1124922302</v>
          </cell>
          <cell r="L573"/>
          <cell r="M573">
            <v>3.0253083101614562E-4</v>
          </cell>
          <cell r="N573">
            <v>0</v>
          </cell>
          <cell r="O573">
            <v>1124922302</v>
          </cell>
          <cell r="P573">
            <v>1051870529</v>
          </cell>
          <cell r="Q573" t="str">
            <v>PTELL</v>
          </cell>
          <cell r="R573">
            <v>1051870529</v>
          </cell>
          <cell r="S573" t="str">
            <v>PTELL</v>
          </cell>
        </row>
        <row r="574">
          <cell r="A574" t="str">
            <v>3404907200200</v>
          </cell>
          <cell r="B574" t="str">
            <v>RONDOUT SCHOOL DIST 72</v>
          </cell>
          <cell r="C574"/>
          <cell r="D574">
            <v>293502257</v>
          </cell>
          <cell r="E574">
            <v>0</v>
          </cell>
          <cell r="F574"/>
          <cell r="G574">
            <v>320175933</v>
          </cell>
          <cell r="H574">
            <v>316269940</v>
          </cell>
          <cell r="I574">
            <v>312331745</v>
          </cell>
          <cell r="J574"/>
          <cell r="K574">
            <v>316259206</v>
          </cell>
          <cell r="L574"/>
          <cell r="M574">
            <v>-1.2452005397667575E-2</v>
          </cell>
          <cell r="N574">
            <v>0</v>
          </cell>
          <cell r="O574">
            <v>316259206</v>
          </cell>
          <cell r="P574">
            <v>300282159</v>
          </cell>
          <cell r="Q574" t="str">
            <v>PTELL</v>
          </cell>
          <cell r="R574">
            <v>300282159</v>
          </cell>
          <cell r="S574" t="str">
            <v>PTELL</v>
          </cell>
        </row>
        <row r="575">
          <cell r="A575" t="str">
            <v>3404907300400</v>
          </cell>
          <cell r="B575" t="str">
            <v>HAWTHORN C C SCHOOL DIST 73</v>
          </cell>
          <cell r="C575"/>
          <cell r="D575">
            <v>1282843141</v>
          </cell>
          <cell r="E575">
            <v>0</v>
          </cell>
          <cell r="F575"/>
          <cell r="G575">
            <v>1425802214</v>
          </cell>
          <cell r="H575">
            <v>1411749357</v>
          </cell>
          <cell r="I575">
            <v>1419092547</v>
          </cell>
          <cell r="J575"/>
          <cell r="K575">
            <v>1418881373</v>
          </cell>
          <cell r="L575"/>
          <cell r="M575">
            <v>5.2014828011712E-3</v>
          </cell>
          <cell r="N575">
            <v>0</v>
          </cell>
          <cell r="O575">
            <v>1418881373</v>
          </cell>
          <cell r="P575">
            <v>1306704023</v>
          </cell>
          <cell r="Q575" t="str">
            <v>PTELL</v>
          </cell>
          <cell r="R575">
            <v>1306704023</v>
          </cell>
          <cell r="S575" t="str">
            <v>PTELL</v>
          </cell>
        </row>
        <row r="576">
          <cell r="A576" t="str">
            <v>3404907500200</v>
          </cell>
          <cell r="B576" t="str">
            <v>MUNDELEIN ELEM SCHOOL DIST 75</v>
          </cell>
          <cell r="C576"/>
          <cell r="D576">
            <v>334197320</v>
          </cell>
          <cell r="E576">
            <v>0</v>
          </cell>
          <cell r="F576"/>
          <cell r="G576">
            <v>374730474</v>
          </cell>
          <cell r="H576">
            <v>380931568</v>
          </cell>
          <cell r="I576">
            <v>393475500</v>
          </cell>
          <cell r="J576"/>
          <cell r="K576">
            <v>383045847</v>
          </cell>
          <cell r="L576"/>
          <cell r="M576">
            <v>3.2929620576890598E-2</v>
          </cell>
          <cell r="N576">
            <v>0</v>
          </cell>
          <cell r="O576">
            <v>383045847</v>
          </cell>
          <cell r="P576">
            <v>338608724</v>
          </cell>
          <cell r="Q576" t="str">
            <v>PTELL</v>
          </cell>
          <cell r="R576">
            <v>338608724</v>
          </cell>
          <cell r="S576" t="str">
            <v>PTELL</v>
          </cell>
        </row>
        <row r="577">
          <cell r="A577" t="str">
            <v>3404907600200</v>
          </cell>
          <cell r="B577" t="str">
            <v>DIAMOND LAKE SCHOOL DIST 76</v>
          </cell>
          <cell r="C577"/>
          <cell r="D577">
            <v>285295553</v>
          </cell>
          <cell r="E577">
            <v>0</v>
          </cell>
          <cell r="F577"/>
          <cell r="G577">
            <v>304572168</v>
          </cell>
          <cell r="H577">
            <v>304139081</v>
          </cell>
          <cell r="I577">
            <v>308839357</v>
          </cell>
          <cell r="J577"/>
          <cell r="K577">
            <v>305850202</v>
          </cell>
          <cell r="L577"/>
          <cell r="M577">
            <v>1.5454363788256466E-2</v>
          </cell>
          <cell r="N577">
            <v>0</v>
          </cell>
          <cell r="O577">
            <v>305850202</v>
          </cell>
          <cell r="P577">
            <v>289460868</v>
          </cell>
          <cell r="Q577" t="str">
            <v>PTELL</v>
          </cell>
          <cell r="R577">
            <v>289460868</v>
          </cell>
          <cell r="S577" t="str">
            <v>PTELL</v>
          </cell>
        </row>
        <row r="578">
          <cell r="A578" t="str">
            <v>3404907900200</v>
          </cell>
          <cell r="B578" t="str">
            <v>FREMONT SCHOOL DIST 79</v>
          </cell>
          <cell r="C578"/>
          <cell r="D578">
            <v>799095454</v>
          </cell>
          <cell r="E578">
            <v>0</v>
          </cell>
          <cell r="F578"/>
          <cell r="G578">
            <v>891160780</v>
          </cell>
          <cell r="H578">
            <v>904961525</v>
          </cell>
          <cell r="I578">
            <v>941477791</v>
          </cell>
          <cell r="J578"/>
          <cell r="K578">
            <v>912533365</v>
          </cell>
          <cell r="L578"/>
          <cell r="M578">
            <v>4.035118067588564E-2</v>
          </cell>
          <cell r="N578">
            <v>0</v>
          </cell>
          <cell r="O578">
            <v>912533365</v>
          </cell>
          <cell r="P578">
            <v>825705332</v>
          </cell>
          <cell r="Q578" t="str">
            <v>PTELL</v>
          </cell>
          <cell r="R578">
            <v>825705332</v>
          </cell>
          <cell r="S578" t="str">
            <v>PTELL</v>
          </cell>
        </row>
        <row r="579">
          <cell r="A579" t="str">
            <v>3404909502600</v>
          </cell>
          <cell r="B579" t="str">
            <v>LAKE ZURICH C U SCH DIST 95</v>
          </cell>
          <cell r="C579"/>
          <cell r="D579">
            <v>1680344196</v>
          </cell>
          <cell r="E579">
            <v>0</v>
          </cell>
          <cell r="F579"/>
          <cell r="G579">
            <v>1731410742</v>
          </cell>
          <cell r="H579">
            <v>1721018622</v>
          </cell>
          <cell r="I579">
            <v>1723218851</v>
          </cell>
          <cell r="J579"/>
          <cell r="K579">
            <v>1725216072</v>
          </cell>
          <cell r="L579"/>
          <cell r="M579">
            <v>1.2784457831392366E-3</v>
          </cell>
          <cell r="N579">
            <v>0</v>
          </cell>
          <cell r="O579">
            <v>1725216072</v>
          </cell>
          <cell r="P579">
            <v>1713951079</v>
          </cell>
          <cell r="Q579" t="str">
            <v>PTELL</v>
          </cell>
          <cell r="R579">
            <v>1713951079</v>
          </cell>
          <cell r="S579" t="str">
            <v>PTELL</v>
          </cell>
        </row>
        <row r="580">
          <cell r="A580" t="str">
            <v>3404909600400</v>
          </cell>
          <cell r="B580" t="str">
            <v>KILDEER COUNTRYSIDE C C S DIST 96</v>
          </cell>
          <cell r="C580"/>
          <cell r="D580">
            <v>1291663200</v>
          </cell>
          <cell r="E580">
            <v>0</v>
          </cell>
          <cell r="F580"/>
          <cell r="G580">
            <v>1352000467</v>
          </cell>
          <cell r="H580">
            <v>1326183475</v>
          </cell>
          <cell r="I580">
            <v>1322672055</v>
          </cell>
          <cell r="J580"/>
          <cell r="K580">
            <v>1333618666</v>
          </cell>
          <cell r="L580"/>
          <cell r="M580">
            <v>-2.6477633496375754E-3</v>
          </cell>
          <cell r="N580">
            <v>0</v>
          </cell>
          <cell r="O580">
            <v>1333618666</v>
          </cell>
          <cell r="P580">
            <v>1314396472</v>
          </cell>
          <cell r="Q580" t="str">
            <v>PTELL</v>
          </cell>
          <cell r="R580">
            <v>1314396472</v>
          </cell>
          <cell r="S580" t="str">
            <v>PTELL</v>
          </cell>
        </row>
        <row r="581">
          <cell r="A581" t="str">
            <v>3404910200400</v>
          </cell>
          <cell r="B581" t="str">
            <v>APTAKISIC-TRIPP C C S DIST 102</v>
          </cell>
          <cell r="C581"/>
          <cell r="D581">
            <v>891800798</v>
          </cell>
          <cell r="E581">
            <v>0</v>
          </cell>
          <cell r="F581"/>
          <cell r="G581">
            <v>1007700729</v>
          </cell>
          <cell r="H581">
            <v>988777542</v>
          </cell>
          <cell r="I581">
            <v>986537621</v>
          </cell>
          <cell r="J581"/>
          <cell r="K581">
            <v>994338631</v>
          </cell>
          <cell r="L581"/>
          <cell r="M581">
            <v>-2.2653437248072125E-3</v>
          </cell>
          <cell r="N581">
            <v>0</v>
          </cell>
          <cell r="O581">
            <v>994338631</v>
          </cell>
          <cell r="P581">
            <v>907318131</v>
          </cell>
          <cell r="Q581" t="str">
            <v>PTELL</v>
          </cell>
          <cell r="R581">
            <v>907318131</v>
          </cell>
          <cell r="S581" t="str">
            <v>PTELL</v>
          </cell>
        </row>
        <row r="582">
          <cell r="A582" t="str">
            <v>3404910300200</v>
          </cell>
          <cell r="B582" t="str">
            <v>LINCOLNSHIRE-PRAIRIEVIEW S D 103</v>
          </cell>
          <cell r="C582"/>
          <cell r="D582">
            <v>1023096569</v>
          </cell>
          <cell r="E582">
            <v>0</v>
          </cell>
          <cell r="F582"/>
          <cell r="G582">
            <v>1053438719</v>
          </cell>
          <cell r="H582">
            <v>1035868206</v>
          </cell>
          <cell r="I582">
            <v>1029018435</v>
          </cell>
          <cell r="J582"/>
          <cell r="K582">
            <v>1039441787</v>
          </cell>
          <cell r="L582"/>
          <cell r="M582">
            <v>-6.6125892853207231E-3</v>
          </cell>
          <cell r="N582">
            <v>0</v>
          </cell>
          <cell r="O582">
            <v>1039441787</v>
          </cell>
          <cell r="P582">
            <v>1029018435</v>
          </cell>
          <cell r="Q582" t="str">
            <v>REAL</v>
          </cell>
          <cell r="R582">
            <v>1039441787</v>
          </cell>
          <cell r="S582" t="str">
            <v>Average</v>
          </cell>
        </row>
        <row r="583">
          <cell r="A583" t="str">
            <v>3404910600200</v>
          </cell>
          <cell r="B583" t="str">
            <v>BANNOCKBURN SCHOOL DIST 106</v>
          </cell>
          <cell r="C583"/>
          <cell r="D583">
            <v>220074251</v>
          </cell>
          <cell r="E583">
            <v>0</v>
          </cell>
          <cell r="F583"/>
          <cell r="G583">
            <v>223248668</v>
          </cell>
          <cell r="H583">
            <v>216097600</v>
          </cell>
          <cell r="I583">
            <v>215120806</v>
          </cell>
          <cell r="J583"/>
          <cell r="K583">
            <v>218155691</v>
          </cell>
          <cell r="L583"/>
          <cell r="M583">
            <v>-4.5201520053901574E-3</v>
          </cell>
          <cell r="N583">
            <v>0</v>
          </cell>
          <cell r="O583">
            <v>218155691</v>
          </cell>
          <cell r="P583">
            <v>215120806</v>
          </cell>
          <cell r="Q583" t="str">
            <v>REAL</v>
          </cell>
          <cell r="R583">
            <v>218155691</v>
          </cell>
          <cell r="S583" t="str">
            <v>Average</v>
          </cell>
        </row>
        <row r="584">
          <cell r="A584" t="str">
            <v>3404910900200</v>
          </cell>
          <cell r="B584" t="str">
            <v>DEERFIELD SCHOOL DIST 109</v>
          </cell>
          <cell r="C584"/>
          <cell r="D584">
            <v>1653388930</v>
          </cell>
          <cell r="E584">
            <v>0</v>
          </cell>
          <cell r="F584"/>
          <cell r="G584">
            <v>1718126466</v>
          </cell>
          <cell r="H584">
            <v>1671243562</v>
          </cell>
          <cell r="I584">
            <v>1640715085</v>
          </cell>
          <cell r="J584"/>
          <cell r="K584">
            <v>1676695038</v>
          </cell>
          <cell r="L584"/>
          <cell r="M584">
            <v>-1.8266922723978157E-2</v>
          </cell>
          <cell r="N584">
            <v>0</v>
          </cell>
          <cell r="O584">
            <v>1676695038</v>
          </cell>
          <cell r="P584">
            <v>1640715085</v>
          </cell>
          <cell r="Q584" t="str">
            <v>REAL</v>
          </cell>
          <cell r="R584">
            <v>1676695038</v>
          </cell>
          <cell r="S584" t="str">
            <v>Average</v>
          </cell>
        </row>
        <row r="585">
          <cell r="A585" t="str">
            <v>3404911200200</v>
          </cell>
          <cell r="B585" t="str">
            <v>NORTH SHORE SD 112</v>
          </cell>
          <cell r="C585"/>
          <cell r="D585">
            <v>2422945851</v>
          </cell>
          <cell r="E585">
            <v>0</v>
          </cell>
          <cell r="F585"/>
          <cell r="G585">
            <v>2423796404</v>
          </cell>
          <cell r="H585">
            <v>2373695817</v>
          </cell>
          <cell r="I585">
            <v>2373443666</v>
          </cell>
          <cell r="J585"/>
          <cell r="K585">
            <v>2390311962</v>
          </cell>
          <cell r="L585"/>
          <cell r="M585">
            <v>-1.062271746001059E-4</v>
          </cell>
          <cell r="N585">
            <v>0</v>
          </cell>
          <cell r="O585">
            <v>2390311962</v>
          </cell>
          <cell r="P585">
            <v>2373443666</v>
          </cell>
          <cell r="Q585" t="str">
            <v>REAL</v>
          </cell>
          <cell r="R585">
            <v>2390311962</v>
          </cell>
          <cell r="S585" t="str">
            <v>Average</v>
          </cell>
        </row>
        <row r="586">
          <cell r="A586" t="str">
            <v>3404911301700</v>
          </cell>
          <cell r="B586" t="str">
            <v>TOWNSHIP HIGH SCHOOL DIST 113</v>
          </cell>
          <cell r="C586"/>
          <cell r="D586">
            <v>4340803736</v>
          </cell>
          <cell r="E586">
            <v>0</v>
          </cell>
          <cell r="F586"/>
          <cell r="G586">
            <v>4365130016</v>
          </cell>
          <cell r="H586">
            <v>4261016730</v>
          </cell>
          <cell r="I586">
            <v>4229279557</v>
          </cell>
          <cell r="J586"/>
          <cell r="K586">
            <v>4285142101</v>
          </cell>
          <cell r="L586"/>
          <cell r="M586">
            <v>-7.448262940755926E-3</v>
          </cell>
          <cell r="N586">
            <v>0</v>
          </cell>
          <cell r="O586">
            <v>4285142101</v>
          </cell>
          <cell r="P586">
            <v>4229279557</v>
          </cell>
          <cell r="Q586" t="str">
            <v>REAL</v>
          </cell>
          <cell r="R586">
            <v>4285142101</v>
          </cell>
          <cell r="S586" t="str">
            <v>Average</v>
          </cell>
        </row>
        <row r="587">
          <cell r="A587" t="str">
            <v>3404911400200</v>
          </cell>
          <cell r="B587" t="str">
            <v>FOX LAKE GRADE SCHOOL DIST 114</v>
          </cell>
          <cell r="C587"/>
          <cell r="D587">
            <v>234491810</v>
          </cell>
          <cell r="E587">
            <v>0</v>
          </cell>
          <cell r="F587"/>
          <cell r="G587">
            <v>239106025</v>
          </cell>
          <cell r="H587">
            <v>242601416</v>
          </cell>
          <cell r="I587">
            <v>252276724</v>
          </cell>
          <cell r="J587"/>
          <cell r="K587">
            <v>244661388</v>
          </cell>
          <cell r="L587"/>
          <cell r="M587">
            <v>3.988149846577977E-2</v>
          </cell>
          <cell r="N587">
            <v>0</v>
          </cell>
          <cell r="O587">
            <v>244661388</v>
          </cell>
          <cell r="P587">
            <v>237985737</v>
          </cell>
          <cell r="Q587" t="str">
            <v>PTELL</v>
          </cell>
          <cell r="R587">
            <v>237985737</v>
          </cell>
          <cell r="S587" t="str">
            <v>PTELL</v>
          </cell>
        </row>
        <row r="588">
          <cell r="A588" t="str">
            <v>3404911501600</v>
          </cell>
          <cell r="B588" t="str">
            <v>LAKE FOREST COMM H S DISTRICT 115</v>
          </cell>
          <cell r="C588"/>
          <cell r="D588">
            <v>3058585521</v>
          </cell>
          <cell r="E588">
            <v>0</v>
          </cell>
          <cell r="F588"/>
          <cell r="G588">
            <v>3063016475</v>
          </cell>
          <cell r="H588">
            <v>2993381460</v>
          </cell>
          <cell r="I588">
            <v>2966938417</v>
          </cell>
          <cell r="J588"/>
          <cell r="K588">
            <v>3007778784</v>
          </cell>
          <cell r="L588"/>
          <cell r="M588">
            <v>-8.8338367005186165E-3</v>
          </cell>
          <cell r="N588">
            <v>0</v>
          </cell>
          <cell r="O588">
            <v>3007778784</v>
          </cell>
          <cell r="P588">
            <v>2966938417</v>
          </cell>
          <cell r="Q588" t="str">
            <v>REAL</v>
          </cell>
          <cell r="R588">
            <v>3007778784</v>
          </cell>
          <cell r="S588" t="str">
            <v>Average</v>
          </cell>
        </row>
        <row r="589">
          <cell r="A589" t="str">
            <v>3404911602600</v>
          </cell>
          <cell r="B589" t="str">
            <v>ROUND LAKE AREA SCHS - DIST 116</v>
          </cell>
          <cell r="C589"/>
          <cell r="D589">
            <v>364766626</v>
          </cell>
          <cell r="E589">
            <v>0</v>
          </cell>
          <cell r="F589"/>
          <cell r="G589">
            <v>457816759</v>
          </cell>
          <cell r="H589">
            <v>473891543</v>
          </cell>
          <cell r="I589">
            <v>500071504</v>
          </cell>
          <cell r="J589"/>
          <cell r="K589">
            <v>477259935</v>
          </cell>
          <cell r="L589"/>
          <cell r="M589">
            <v>5.5244625878457597E-2</v>
          </cell>
          <cell r="N589">
            <v>0</v>
          </cell>
          <cell r="O589">
            <v>477259935</v>
          </cell>
          <cell r="P589">
            <v>369800405</v>
          </cell>
          <cell r="Q589" t="str">
            <v>PTELL</v>
          </cell>
          <cell r="R589">
            <v>369800405</v>
          </cell>
          <cell r="S589" t="str">
            <v>PTELL</v>
          </cell>
        </row>
        <row r="590">
          <cell r="A590" t="str">
            <v>3404911701600</v>
          </cell>
          <cell r="B590" t="str">
            <v>ANTIOCH COMM HIGH SCH DIST 117</v>
          </cell>
          <cell r="C590"/>
          <cell r="D590">
            <v>1170340227</v>
          </cell>
          <cell r="E590">
            <v>0</v>
          </cell>
          <cell r="F590"/>
          <cell r="G590">
            <v>1229559788</v>
          </cell>
          <cell r="H590">
            <v>1252611727</v>
          </cell>
          <cell r="I590">
            <v>1296302469</v>
          </cell>
          <cell r="J590"/>
          <cell r="K590">
            <v>1259491328</v>
          </cell>
          <cell r="L590"/>
          <cell r="M590">
            <v>3.4879716562002137E-2</v>
          </cell>
          <cell r="N590">
            <v>0</v>
          </cell>
          <cell r="O590">
            <v>1259491328</v>
          </cell>
          <cell r="P590">
            <v>1191289317</v>
          </cell>
          <cell r="Q590" t="str">
            <v>PTELL</v>
          </cell>
          <cell r="R590">
            <v>1191289317</v>
          </cell>
          <cell r="S590" t="str">
            <v>PTELL</v>
          </cell>
        </row>
        <row r="591">
          <cell r="A591" t="str">
            <v>3404911802600</v>
          </cell>
          <cell r="B591" t="str">
            <v>WAUCONDA COMM UNIT S DIST 118</v>
          </cell>
          <cell r="C591"/>
          <cell r="D591">
            <v>732301119</v>
          </cell>
          <cell r="E591">
            <v>0</v>
          </cell>
          <cell r="F591"/>
          <cell r="G591">
            <v>792843914</v>
          </cell>
          <cell r="H591">
            <v>819839331</v>
          </cell>
          <cell r="I591">
            <v>855853920</v>
          </cell>
          <cell r="J591"/>
          <cell r="K591">
            <v>822845722</v>
          </cell>
          <cell r="L591"/>
          <cell r="M591">
            <v>4.3928837807855795E-2</v>
          </cell>
          <cell r="N591">
            <v>0</v>
          </cell>
          <cell r="O591">
            <v>822845722</v>
          </cell>
          <cell r="P591">
            <v>744384087</v>
          </cell>
          <cell r="Q591" t="str">
            <v>PTELL</v>
          </cell>
          <cell r="R591">
            <v>744384087</v>
          </cell>
          <cell r="S591" t="str">
            <v>PTELL</v>
          </cell>
        </row>
        <row r="592">
          <cell r="A592" t="str">
            <v>3404912001300</v>
          </cell>
          <cell r="B592" t="str">
            <v>MUNDELEIN CONS HIGH SCH DIST 120</v>
          </cell>
          <cell r="C592"/>
          <cell r="D592">
            <v>1286028772</v>
          </cell>
          <cell r="E592">
            <v>0</v>
          </cell>
          <cell r="F592"/>
          <cell r="G592">
            <v>1449074920</v>
          </cell>
          <cell r="H592">
            <v>1470455504</v>
          </cell>
          <cell r="I592">
            <v>1530596801</v>
          </cell>
          <cell r="J592"/>
          <cell r="K592">
            <v>1483375742</v>
          </cell>
          <cell r="L592"/>
          <cell r="M592">
            <v>4.0899773462305326E-2</v>
          </cell>
          <cell r="N592">
            <v>0</v>
          </cell>
          <cell r="O592">
            <v>1483375742</v>
          </cell>
          <cell r="P592">
            <v>1319594122</v>
          </cell>
          <cell r="Q592" t="str">
            <v>PTELL</v>
          </cell>
          <cell r="R592">
            <v>1319594122</v>
          </cell>
          <cell r="S592" t="str">
            <v>PTELL</v>
          </cell>
        </row>
        <row r="593">
          <cell r="A593" t="str">
            <v>3404912101700</v>
          </cell>
          <cell r="B593" t="str">
            <v>WARREN TWP HIGH SCH DIST 121</v>
          </cell>
          <cell r="C593"/>
          <cell r="D593">
            <v>2078597016</v>
          </cell>
          <cell r="E593">
            <v>0</v>
          </cell>
          <cell r="F593"/>
          <cell r="G593">
            <v>2221503063</v>
          </cell>
          <cell r="H593">
            <v>2235422083</v>
          </cell>
          <cell r="I593">
            <v>2272634275</v>
          </cell>
          <cell r="J593"/>
          <cell r="K593">
            <v>2243186474</v>
          </cell>
          <cell r="L593"/>
          <cell r="M593">
            <v>1.6646606599707639E-2</v>
          </cell>
          <cell r="N593">
            <v>0</v>
          </cell>
          <cell r="O593">
            <v>2243186474</v>
          </cell>
          <cell r="P593">
            <v>2112478147</v>
          </cell>
          <cell r="Q593" t="str">
            <v>PTELL</v>
          </cell>
          <cell r="R593">
            <v>2112478147</v>
          </cell>
          <cell r="S593" t="str">
            <v>PTELL</v>
          </cell>
        </row>
        <row r="594">
          <cell r="A594" t="str">
            <v>3404912401600</v>
          </cell>
          <cell r="B594" t="str">
            <v>GRANT COMM H S DISTRICT 124</v>
          </cell>
          <cell r="C594"/>
          <cell r="D594">
            <v>801939995</v>
          </cell>
          <cell r="E594">
            <v>0</v>
          </cell>
          <cell r="F594"/>
          <cell r="G594">
            <v>927557050</v>
          </cell>
          <cell r="H594">
            <v>951966797</v>
          </cell>
          <cell r="I594">
            <v>988614180</v>
          </cell>
          <cell r="J594"/>
          <cell r="K594">
            <v>956046009</v>
          </cell>
          <cell r="L594"/>
          <cell r="M594">
            <v>3.8496492856147375E-2</v>
          </cell>
          <cell r="N594">
            <v>0</v>
          </cell>
          <cell r="O594">
            <v>956046009</v>
          </cell>
          <cell r="P594">
            <v>816294720</v>
          </cell>
          <cell r="Q594" t="str">
            <v>PTELL</v>
          </cell>
          <cell r="R594">
            <v>816294720</v>
          </cell>
          <cell r="S594" t="str">
            <v>PTELL</v>
          </cell>
        </row>
        <row r="595">
          <cell r="A595" t="str">
            <v>3404912501300</v>
          </cell>
          <cell r="B595" t="str">
            <v>ADLAI E STEVENSON DIST 125</v>
          </cell>
          <cell r="C595"/>
          <cell r="D595">
            <v>3529539010</v>
          </cell>
          <cell r="E595">
            <v>0</v>
          </cell>
          <cell r="F595"/>
          <cell r="G595">
            <v>3732676602</v>
          </cell>
          <cell r="H595">
            <v>3668796293</v>
          </cell>
          <cell r="I595">
            <v>3654736311</v>
          </cell>
          <cell r="J595"/>
          <cell r="K595">
            <v>3685403069</v>
          </cell>
          <cell r="L595"/>
          <cell r="M595">
            <v>-3.8323147095482525E-3</v>
          </cell>
          <cell r="N595">
            <v>0</v>
          </cell>
          <cell r="O595">
            <v>3685403069</v>
          </cell>
          <cell r="P595">
            <v>3598365020</v>
          </cell>
          <cell r="Q595" t="str">
            <v>PTELL</v>
          </cell>
          <cell r="R595">
            <v>3598365020</v>
          </cell>
          <cell r="S595" t="str">
            <v>PTELL</v>
          </cell>
        </row>
        <row r="596">
          <cell r="A596" t="str">
            <v>3404912601700</v>
          </cell>
          <cell r="B596" t="str">
            <v>ZION-BENTON TWP H S DIST 126</v>
          </cell>
          <cell r="C596"/>
          <cell r="D596">
            <v>681681858</v>
          </cell>
          <cell r="E596">
            <v>0</v>
          </cell>
          <cell r="F596"/>
          <cell r="G596">
            <v>700358718</v>
          </cell>
          <cell r="H596">
            <v>725521381</v>
          </cell>
          <cell r="I596">
            <v>764897608</v>
          </cell>
          <cell r="J596"/>
          <cell r="K596">
            <v>730259236</v>
          </cell>
          <cell r="L596"/>
          <cell r="M596">
            <v>5.4273007014248142E-2</v>
          </cell>
          <cell r="N596">
            <v>0</v>
          </cell>
          <cell r="O596">
            <v>730259236</v>
          </cell>
          <cell r="P596">
            <v>709835318</v>
          </cell>
          <cell r="Q596" t="str">
            <v>PTELL</v>
          </cell>
          <cell r="R596">
            <v>709835318</v>
          </cell>
          <cell r="S596" t="str">
            <v>PTELL</v>
          </cell>
        </row>
        <row r="597">
          <cell r="A597" t="str">
            <v>3404912701600</v>
          </cell>
          <cell r="B597" t="str">
            <v>GRAYSLAKE COMM HIGH SCH DIST 127</v>
          </cell>
          <cell r="C597"/>
          <cell r="D597">
            <v>908177404</v>
          </cell>
          <cell r="E597">
            <v>0</v>
          </cell>
          <cell r="F597"/>
          <cell r="G597">
            <v>1084020825</v>
          </cell>
          <cell r="H597">
            <v>1105186412</v>
          </cell>
          <cell r="I597">
            <v>1137968408</v>
          </cell>
          <cell r="J597"/>
          <cell r="K597">
            <v>1109058548</v>
          </cell>
          <cell r="L597"/>
          <cell r="M597">
            <v>2.9661960773364991E-2</v>
          </cell>
          <cell r="N597">
            <v>0</v>
          </cell>
          <cell r="O597">
            <v>1109058548</v>
          </cell>
          <cell r="P597">
            <v>921073523</v>
          </cell>
          <cell r="Q597" t="str">
            <v>PTELL</v>
          </cell>
          <cell r="R597">
            <v>921073523</v>
          </cell>
          <cell r="S597" t="str">
            <v>PTELL</v>
          </cell>
        </row>
        <row r="598">
          <cell r="A598" t="str">
            <v>3404912801600</v>
          </cell>
          <cell r="B598" t="str">
            <v>LIBERTYVILLE COMM H SCH DIST 128</v>
          </cell>
          <cell r="C598"/>
          <cell r="D598">
            <v>2987364400</v>
          </cell>
          <cell r="E598">
            <v>0</v>
          </cell>
          <cell r="F598"/>
          <cell r="G598">
            <v>3194981363</v>
          </cell>
          <cell r="H598">
            <v>3168927918</v>
          </cell>
          <cell r="I598">
            <v>3167948262</v>
          </cell>
          <cell r="J598"/>
          <cell r="K598">
            <v>3177285848</v>
          </cell>
          <cell r="L598"/>
          <cell r="M598">
            <v>-3.0914429906575113E-4</v>
          </cell>
          <cell r="N598">
            <v>0</v>
          </cell>
          <cell r="O598">
            <v>3177285848</v>
          </cell>
          <cell r="P598">
            <v>3039045804</v>
          </cell>
          <cell r="Q598" t="str">
            <v>PTELL</v>
          </cell>
          <cell r="R598">
            <v>3039045804</v>
          </cell>
          <cell r="S598" t="str">
            <v>PTELL</v>
          </cell>
        </row>
        <row r="599">
          <cell r="A599" t="str">
            <v>3404918702600</v>
          </cell>
          <cell r="B599" t="str">
            <v>NORTH CHICAGO SCHOOL DIST 187</v>
          </cell>
          <cell r="C599"/>
          <cell r="D599">
            <v>180544201</v>
          </cell>
          <cell r="E599">
            <v>0</v>
          </cell>
          <cell r="F599"/>
          <cell r="G599">
            <v>194521566</v>
          </cell>
          <cell r="H599">
            <v>202484770</v>
          </cell>
          <cell r="I599">
            <v>214158136</v>
          </cell>
          <cell r="J599"/>
          <cell r="K599">
            <v>203721491</v>
          </cell>
          <cell r="L599"/>
          <cell r="M599">
            <v>5.7650587745438832E-2</v>
          </cell>
          <cell r="N599">
            <v>0</v>
          </cell>
          <cell r="O599">
            <v>203721491</v>
          </cell>
          <cell r="P599">
            <v>205278756</v>
          </cell>
          <cell r="Q599" t="str">
            <v>PTELL</v>
          </cell>
          <cell r="R599">
            <v>203721491</v>
          </cell>
          <cell r="S599" t="str">
            <v>Average</v>
          </cell>
        </row>
        <row r="600">
          <cell r="A600" t="str">
            <v>3404922002600</v>
          </cell>
          <cell r="B600" t="str">
            <v>BARRINGTON C U SCHOOL DIST 220</v>
          </cell>
          <cell r="C600"/>
          <cell r="D600">
            <v>2475510009</v>
          </cell>
          <cell r="E600">
            <v>0</v>
          </cell>
          <cell r="F600"/>
          <cell r="G600">
            <v>3031170111</v>
          </cell>
          <cell r="H600">
            <v>2987206064</v>
          </cell>
          <cell r="I600">
            <v>2876364466</v>
          </cell>
          <cell r="J600"/>
          <cell r="K600">
            <v>2964913547</v>
          </cell>
          <cell r="L600"/>
          <cell r="M600">
            <v>-3.7105440878617606E-2</v>
          </cell>
          <cell r="N600">
            <v>0</v>
          </cell>
          <cell r="O600">
            <v>2964913547</v>
          </cell>
          <cell r="P600">
            <v>2468826131</v>
          </cell>
          <cell r="Q600" t="str">
            <v>PTELL</v>
          </cell>
          <cell r="R600">
            <v>2468826131</v>
          </cell>
          <cell r="S600" t="str">
            <v>PTELL</v>
          </cell>
        </row>
        <row r="601">
          <cell r="A601" t="str">
            <v>3505000102600</v>
          </cell>
          <cell r="B601" t="str">
            <v>LELAND COMM UNIT SCH DIST 1</v>
          </cell>
          <cell r="C601"/>
          <cell r="D601">
            <v>55343332</v>
          </cell>
          <cell r="E601">
            <v>0</v>
          </cell>
          <cell r="F601"/>
          <cell r="G601">
            <v>55289094</v>
          </cell>
          <cell r="H601">
            <v>58046867</v>
          </cell>
          <cell r="I601">
            <v>61990667</v>
          </cell>
          <cell r="J601"/>
          <cell r="K601">
            <v>58442209</v>
          </cell>
          <cell r="L601"/>
          <cell r="M601">
            <v>6.7941651355619248E-2</v>
          </cell>
          <cell r="N601">
            <v>0</v>
          </cell>
          <cell r="O601">
            <v>58442209</v>
          </cell>
          <cell r="P601">
            <v>0</v>
          </cell>
          <cell r="Q601" t="str">
            <v/>
          </cell>
          <cell r="R601">
            <v>58442209</v>
          </cell>
          <cell r="S601" t="str">
            <v>Average</v>
          </cell>
        </row>
        <row r="602">
          <cell r="A602" t="str">
            <v>3505000202600</v>
          </cell>
          <cell r="B602" t="str">
            <v>COMMUNITY UNIT SCH DIST 2</v>
          </cell>
          <cell r="C602"/>
          <cell r="D602">
            <v>172206716</v>
          </cell>
          <cell r="E602">
            <v>0</v>
          </cell>
          <cell r="F602"/>
          <cell r="G602">
            <v>173888470</v>
          </cell>
          <cell r="H602">
            <v>178821569</v>
          </cell>
          <cell r="I602">
            <v>184657999</v>
          </cell>
          <cell r="J602"/>
          <cell r="K602">
            <v>179122679</v>
          </cell>
          <cell r="L602"/>
          <cell r="M602">
            <v>3.2638288729029102E-2</v>
          </cell>
          <cell r="N602">
            <v>0</v>
          </cell>
          <cell r="O602">
            <v>179122679</v>
          </cell>
          <cell r="P602">
            <v>0</v>
          </cell>
          <cell r="Q602" t="str">
            <v/>
          </cell>
          <cell r="R602">
            <v>179122679</v>
          </cell>
          <cell r="S602" t="str">
            <v>Average</v>
          </cell>
        </row>
        <row r="603">
          <cell r="A603" t="str">
            <v>3505000902600</v>
          </cell>
          <cell r="B603" t="str">
            <v>EARLVILLE COMM UNIT SCH DIST 9</v>
          </cell>
          <cell r="C603"/>
          <cell r="D603">
            <v>65419819</v>
          </cell>
          <cell r="E603">
            <v>0</v>
          </cell>
          <cell r="F603"/>
          <cell r="G603">
            <v>65350826</v>
          </cell>
          <cell r="H603">
            <v>69383731</v>
          </cell>
          <cell r="I603">
            <v>73683634</v>
          </cell>
          <cell r="J603"/>
          <cell r="K603">
            <v>69472730</v>
          </cell>
          <cell r="L603"/>
          <cell r="M603">
            <v>6.1972784369292565E-2</v>
          </cell>
          <cell r="N603">
            <v>0</v>
          </cell>
          <cell r="O603">
            <v>69472730</v>
          </cell>
          <cell r="P603">
            <v>0</v>
          </cell>
          <cell r="Q603" t="str">
            <v/>
          </cell>
          <cell r="R603">
            <v>69472730</v>
          </cell>
          <cell r="S603" t="str">
            <v>Average</v>
          </cell>
        </row>
        <row r="604">
          <cell r="A604" t="str">
            <v>3505001750400</v>
          </cell>
          <cell r="B604" t="str">
            <v>DIMMICK CONSOLIDATED UNIT 175</v>
          </cell>
          <cell r="C604"/>
          <cell r="D604">
            <v>124778987</v>
          </cell>
          <cell r="E604">
            <v>0</v>
          </cell>
          <cell r="F604"/>
          <cell r="G604">
            <v>127192854</v>
          </cell>
          <cell r="H604">
            <v>129040783</v>
          </cell>
          <cell r="I604">
            <v>130926671</v>
          </cell>
          <cell r="J604"/>
          <cell r="K604">
            <v>129053436</v>
          </cell>
          <cell r="L604"/>
          <cell r="M604">
            <v>1.4614666434564334E-2</v>
          </cell>
          <cell r="N604">
            <v>0</v>
          </cell>
          <cell r="O604">
            <v>129053436</v>
          </cell>
          <cell r="P604">
            <v>0</v>
          </cell>
          <cell r="Q604" t="str">
            <v/>
          </cell>
          <cell r="R604">
            <v>129053436</v>
          </cell>
          <cell r="S604" t="str">
            <v>Average</v>
          </cell>
        </row>
        <row r="605">
          <cell r="A605" t="str">
            <v>3505004001700</v>
          </cell>
          <cell r="B605" t="str">
            <v>STREATOR TWP H S DIST 40</v>
          </cell>
          <cell r="C605"/>
          <cell r="D605">
            <v>210853540</v>
          </cell>
          <cell r="E605">
            <v>0</v>
          </cell>
          <cell r="F605"/>
          <cell r="G605">
            <v>203390406</v>
          </cell>
          <cell r="H605">
            <v>234583458</v>
          </cell>
          <cell r="I605">
            <v>242876218</v>
          </cell>
          <cell r="J605"/>
          <cell r="K605">
            <v>226950027</v>
          </cell>
          <cell r="L605"/>
          <cell r="M605">
            <v>3.535100075129765E-2</v>
          </cell>
          <cell r="N605">
            <v>0</v>
          </cell>
          <cell r="O605">
            <v>226950027</v>
          </cell>
          <cell r="P605">
            <v>0</v>
          </cell>
          <cell r="Q605" t="str">
            <v/>
          </cell>
          <cell r="R605">
            <v>226950027</v>
          </cell>
          <cell r="S605" t="str">
            <v>Average</v>
          </cell>
        </row>
        <row r="606">
          <cell r="A606" t="str">
            <v>3505004400200</v>
          </cell>
          <cell r="B606" t="str">
            <v>STREATOR ELEM SCHOOL DIST 44</v>
          </cell>
          <cell r="C606"/>
          <cell r="D606">
            <v>145585771</v>
          </cell>
          <cell r="E606">
            <v>0</v>
          </cell>
          <cell r="F606"/>
          <cell r="G606">
            <v>145162394</v>
          </cell>
          <cell r="H606">
            <v>152702637</v>
          </cell>
          <cell r="I606">
            <v>158527400</v>
          </cell>
          <cell r="J606"/>
          <cell r="K606">
            <v>152130810</v>
          </cell>
          <cell r="L606"/>
          <cell r="M606">
            <v>3.8144482075970959E-2</v>
          </cell>
          <cell r="N606">
            <v>0</v>
          </cell>
          <cell r="O606">
            <v>152130810</v>
          </cell>
          <cell r="P606">
            <v>0</v>
          </cell>
          <cell r="Q606" t="str">
            <v/>
          </cell>
          <cell r="R606">
            <v>152130810</v>
          </cell>
          <cell r="S606" t="str">
            <v>Average</v>
          </cell>
        </row>
        <row r="607">
          <cell r="A607" t="str">
            <v>3505006500400</v>
          </cell>
          <cell r="B607" t="str">
            <v>Allen Otter Creek CCSD 65</v>
          </cell>
          <cell r="C607"/>
          <cell r="D607">
            <v>60971232</v>
          </cell>
          <cell r="E607">
            <v>0</v>
          </cell>
          <cell r="F607"/>
          <cell r="G607">
            <v>52674020</v>
          </cell>
          <cell r="H607">
            <v>79343141</v>
          </cell>
          <cell r="I607">
            <v>80773848</v>
          </cell>
          <cell r="J607"/>
          <cell r="K607">
            <v>70930336</v>
          </cell>
          <cell r="L607"/>
          <cell r="M607">
            <v>1.8031892637071174E-2</v>
          </cell>
          <cell r="N607">
            <v>0</v>
          </cell>
          <cell r="O607">
            <v>70930336</v>
          </cell>
          <cell r="P607">
            <v>0</v>
          </cell>
          <cell r="Q607" t="str">
            <v/>
          </cell>
          <cell r="R607">
            <v>70930336</v>
          </cell>
          <cell r="S607" t="str">
            <v>Average</v>
          </cell>
        </row>
        <row r="608">
          <cell r="A608" t="str">
            <v>3505007900400</v>
          </cell>
          <cell r="B608" t="str">
            <v>TONICA COMM CONS SCH DIST 79</v>
          </cell>
          <cell r="C608"/>
          <cell r="D608">
            <v>43367987</v>
          </cell>
          <cell r="E608">
            <v>0</v>
          </cell>
          <cell r="F608"/>
          <cell r="G608">
            <v>41900596</v>
          </cell>
          <cell r="H608">
            <v>47494042</v>
          </cell>
          <cell r="I608">
            <v>49384065</v>
          </cell>
          <cell r="J608"/>
          <cell r="K608">
            <v>46259568</v>
          </cell>
          <cell r="L608"/>
          <cell r="M608">
            <v>3.9794949438078993E-2</v>
          </cell>
          <cell r="N608">
            <v>0</v>
          </cell>
          <cell r="O608">
            <v>46259568</v>
          </cell>
          <cell r="P608">
            <v>0</v>
          </cell>
          <cell r="Q608" t="str">
            <v/>
          </cell>
          <cell r="R608">
            <v>46259568</v>
          </cell>
          <cell r="S608" t="str">
            <v>Average</v>
          </cell>
        </row>
        <row r="609">
          <cell r="A609" t="str">
            <v>3505008200400</v>
          </cell>
          <cell r="B609" t="str">
            <v>DEER PARK C C SCHOOL DIST 82</v>
          </cell>
          <cell r="C609"/>
          <cell r="D609">
            <v>36630340</v>
          </cell>
          <cell r="E609">
            <v>0</v>
          </cell>
          <cell r="F609"/>
          <cell r="G609">
            <v>37841391</v>
          </cell>
          <cell r="H609">
            <v>39158775</v>
          </cell>
          <cell r="I609">
            <v>41062284</v>
          </cell>
          <cell r="J609"/>
          <cell r="K609">
            <v>39354150</v>
          </cell>
          <cell r="L609"/>
          <cell r="M609">
            <v>4.8610024189980408E-2</v>
          </cell>
          <cell r="N609">
            <v>0</v>
          </cell>
          <cell r="O609">
            <v>39354150</v>
          </cell>
          <cell r="P609">
            <v>0</v>
          </cell>
          <cell r="Q609" t="str">
            <v/>
          </cell>
          <cell r="R609">
            <v>39354150</v>
          </cell>
          <cell r="S609" t="str">
            <v>Average</v>
          </cell>
        </row>
        <row r="610">
          <cell r="A610" t="str">
            <v>3505009500400</v>
          </cell>
          <cell r="B610" t="str">
            <v>GRAND RIDGE C C SCHOOL DIST 95</v>
          </cell>
          <cell r="C610"/>
          <cell r="D610">
            <v>85376649</v>
          </cell>
          <cell r="E610">
            <v>0</v>
          </cell>
          <cell r="F610"/>
          <cell r="G610">
            <v>85245043</v>
          </cell>
          <cell r="H610">
            <v>89301098</v>
          </cell>
          <cell r="I610">
            <v>93960601</v>
          </cell>
          <cell r="J610"/>
          <cell r="K610">
            <v>89502247</v>
          </cell>
          <cell r="L610"/>
          <cell r="M610">
            <v>5.2177443551701903E-2</v>
          </cell>
          <cell r="N610">
            <v>0</v>
          </cell>
          <cell r="O610">
            <v>89502247</v>
          </cell>
          <cell r="P610">
            <v>0</v>
          </cell>
          <cell r="Q610" t="str">
            <v/>
          </cell>
          <cell r="R610">
            <v>89502247</v>
          </cell>
          <cell r="S610" t="str">
            <v>Average</v>
          </cell>
        </row>
        <row r="611">
          <cell r="A611" t="str">
            <v>3505012001700</v>
          </cell>
          <cell r="B611" t="str">
            <v>LA SALLE-PERU TWP H S D 120</v>
          </cell>
          <cell r="C611"/>
          <cell r="D611">
            <v>567449917</v>
          </cell>
          <cell r="E611">
            <v>0</v>
          </cell>
          <cell r="F611"/>
          <cell r="G611">
            <v>568794780</v>
          </cell>
          <cell r="H611">
            <v>588760363</v>
          </cell>
          <cell r="I611">
            <v>602491861</v>
          </cell>
          <cell r="J611"/>
          <cell r="K611">
            <v>586682335</v>
          </cell>
          <cell r="L611"/>
          <cell r="M611">
            <v>2.3322728333870533E-2</v>
          </cell>
          <cell r="N611">
            <v>0</v>
          </cell>
          <cell r="O611">
            <v>586682335</v>
          </cell>
          <cell r="P611">
            <v>0</v>
          </cell>
          <cell r="Q611" t="str">
            <v/>
          </cell>
          <cell r="R611">
            <v>586682335</v>
          </cell>
          <cell r="S611" t="str">
            <v>Average</v>
          </cell>
        </row>
        <row r="612">
          <cell r="A612" t="str">
            <v>3505012200200</v>
          </cell>
          <cell r="B612" t="str">
            <v>LASALLE ELEM SCHOOL DIST 122</v>
          </cell>
          <cell r="C612"/>
          <cell r="D612">
            <v>91660428</v>
          </cell>
          <cell r="E612">
            <v>0</v>
          </cell>
          <cell r="F612"/>
          <cell r="G612">
            <v>91988845</v>
          </cell>
          <cell r="H612">
            <v>93687562</v>
          </cell>
          <cell r="I612">
            <v>96750173</v>
          </cell>
          <cell r="J612"/>
          <cell r="K612">
            <v>94142193</v>
          </cell>
          <cell r="L612"/>
          <cell r="M612">
            <v>3.2689622129349463E-2</v>
          </cell>
          <cell r="N612">
            <v>0</v>
          </cell>
          <cell r="O612">
            <v>94142193</v>
          </cell>
          <cell r="P612">
            <v>0</v>
          </cell>
          <cell r="Q612" t="str">
            <v/>
          </cell>
          <cell r="R612">
            <v>94142193</v>
          </cell>
          <cell r="S612" t="str">
            <v>Average</v>
          </cell>
        </row>
        <row r="613">
          <cell r="A613" t="str">
            <v>3505012400200</v>
          </cell>
          <cell r="B613" t="str">
            <v>PERU ELEM SCHOOL DISTRICT 124</v>
          </cell>
          <cell r="C613"/>
          <cell r="D613">
            <v>189297342</v>
          </cell>
          <cell r="E613">
            <v>0</v>
          </cell>
          <cell r="F613"/>
          <cell r="G613">
            <v>190055152</v>
          </cell>
          <cell r="H613">
            <v>193691330</v>
          </cell>
          <cell r="I613">
            <v>198296002</v>
          </cell>
          <cell r="J613"/>
          <cell r="K613">
            <v>194014161</v>
          </cell>
          <cell r="L613"/>
          <cell r="M613">
            <v>2.3773247878467251E-2</v>
          </cell>
          <cell r="N613">
            <v>0</v>
          </cell>
          <cell r="O613">
            <v>194014161</v>
          </cell>
          <cell r="P613">
            <v>0</v>
          </cell>
          <cell r="Q613" t="str">
            <v/>
          </cell>
          <cell r="R613">
            <v>194014161</v>
          </cell>
          <cell r="S613" t="str">
            <v>Average</v>
          </cell>
        </row>
        <row r="614">
          <cell r="A614" t="str">
            <v>3505012500200</v>
          </cell>
          <cell r="B614" t="str">
            <v>OGLESBY ELEM SCH DIST 125</v>
          </cell>
          <cell r="C614"/>
          <cell r="D614">
            <v>56539635</v>
          </cell>
          <cell r="E614">
            <v>0</v>
          </cell>
          <cell r="F614"/>
          <cell r="G614">
            <v>53882852</v>
          </cell>
          <cell r="H614">
            <v>60843901</v>
          </cell>
          <cell r="I614">
            <v>62964249</v>
          </cell>
          <cell r="J614"/>
          <cell r="K614">
            <v>59230334</v>
          </cell>
          <cell r="L614"/>
          <cell r="M614">
            <v>3.484898182317403E-2</v>
          </cell>
          <cell r="N614">
            <v>0</v>
          </cell>
          <cell r="O614">
            <v>59230334</v>
          </cell>
          <cell r="P614">
            <v>0</v>
          </cell>
          <cell r="Q614" t="str">
            <v/>
          </cell>
          <cell r="R614">
            <v>59230334</v>
          </cell>
          <cell r="S614" t="str">
            <v>Average</v>
          </cell>
        </row>
        <row r="615">
          <cell r="A615" t="str">
            <v>3505014001700</v>
          </cell>
          <cell r="B615" t="str">
            <v>OTTAWA TWP H S DIST 140</v>
          </cell>
          <cell r="C615"/>
          <cell r="D615">
            <v>624389164</v>
          </cell>
          <cell r="E615">
            <v>0</v>
          </cell>
          <cell r="F615"/>
          <cell r="G615">
            <v>628142006</v>
          </cell>
          <cell r="H615">
            <v>650517321</v>
          </cell>
          <cell r="I615">
            <v>674854439</v>
          </cell>
          <cell r="J615"/>
          <cell r="K615">
            <v>651171255</v>
          </cell>
          <cell r="L615"/>
          <cell r="M615">
            <v>3.7411944639057504E-2</v>
          </cell>
          <cell r="N615">
            <v>0</v>
          </cell>
          <cell r="O615">
            <v>651171255</v>
          </cell>
          <cell r="P615">
            <v>0</v>
          </cell>
          <cell r="Q615" t="str">
            <v/>
          </cell>
          <cell r="R615">
            <v>651171255</v>
          </cell>
          <cell r="S615" t="str">
            <v>Average</v>
          </cell>
        </row>
        <row r="616">
          <cell r="A616" t="str">
            <v>3505014100200</v>
          </cell>
          <cell r="B616" t="str">
            <v>OTTAWA ELEM SCHOOL DIST 141</v>
          </cell>
          <cell r="C616"/>
          <cell r="D616">
            <v>302024230</v>
          </cell>
          <cell r="E616">
            <v>0</v>
          </cell>
          <cell r="F616"/>
          <cell r="G616">
            <v>302360748</v>
          </cell>
          <cell r="H616">
            <v>310271045</v>
          </cell>
          <cell r="I616">
            <v>323646681</v>
          </cell>
          <cell r="J616"/>
          <cell r="K616">
            <v>312092825</v>
          </cell>
          <cell r="L616"/>
          <cell r="M616">
            <v>4.3109520580626531E-2</v>
          </cell>
          <cell r="N616">
            <v>0</v>
          </cell>
          <cell r="O616">
            <v>312092825</v>
          </cell>
          <cell r="P616">
            <v>0</v>
          </cell>
          <cell r="Q616" t="str">
            <v/>
          </cell>
          <cell r="R616">
            <v>312092825</v>
          </cell>
          <cell r="S616" t="str">
            <v>Average</v>
          </cell>
        </row>
        <row r="617">
          <cell r="A617" t="str">
            <v>3505015000200</v>
          </cell>
          <cell r="B617" t="str">
            <v>MARSEILLES ELEM SCHOOL DIST 150</v>
          </cell>
          <cell r="C617"/>
          <cell r="D617">
            <v>57248244</v>
          </cell>
          <cell r="E617">
            <v>0</v>
          </cell>
          <cell r="F617"/>
          <cell r="G617">
            <v>58155933</v>
          </cell>
          <cell r="H617">
            <v>63774149</v>
          </cell>
          <cell r="I617">
            <v>65138405</v>
          </cell>
          <cell r="J617"/>
          <cell r="K617">
            <v>62356162</v>
          </cell>
          <cell r="L617"/>
          <cell r="M617">
            <v>2.139199066380329E-2</v>
          </cell>
          <cell r="N617">
            <v>0</v>
          </cell>
          <cell r="O617">
            <v>62356162</v>
          </cell>
          <cell r="P617">
            <v>0</v>
          </cell>
          <cell r="Q617" t="str">
            <v/>
          </cell>
          <cell r="R617">
            <v>62356162</v>
          </cell>
          <cell r="S617" t="str">
            <v>Average</v>
          </cell>
        </row>
        <row r="618">
          <cell r="A618" t="str">
            <v>3505016001700</v>
          </cell>
          <cell r="B618" t="str">
            <v>SENECA TWP H S DIST 160</v>
          </cell>
          <cell r="C618"/>
          <cell r="D618">
            <v>700466527</v>
          </cell>
          <cell r="E618">
            <v>0</v>
          </cell>
          <cell r="F618"/>
          <cell r="G618">
            <v>704900780</v>
          </cell>
          <cell r="H618">
            <v>724887984</v>
          </cell>
          <cell r="I618">
            <v>732748732</v>
          </cell>
          <cell r="J618"/>
          <cell r="K618">
            <v>720845832</v>
          </cell>
          <cell r="L618"/>
          <cell r="M618">
            <v>1.0844086498197493E-2</v>
          </cell>
          <cell r="N618">
            <v>0</v>
          </cell>
          <cell r="O618">
            <v>720845832</v>
          </cell>
          <cell r="P618">
            <v>0</v>
          </cell>
          <cell r="Q618" t="str">
            <v/>
          </cell>
          <cell r="R618">
            <v>720845832</v>
          </cell>
          <cell r="S618" t="str">
            <v>Average</v>
          </cell>
        </row>
        <row r="619">
          <cell r="A619" t="str">
            <v>3505017000400</v>
          </cell>
          <cell r="B619" t="str">
            <v>SENECA COMM CONS SCH DIST 170</v>
          </cell>
          <cell r="C619"/>
          <cell r="D619">
            <v>559546920</v>
          </cell>
          <cell r="E619">
            <v>0</v>
          </cell>
          <cell r="F619"/>
          <cell r="G619">
            <v>565693684</v>
          </cell>
          <cell r="H619">
            <v>578382922</v>
          </cell>
          <cell r="I619">
            <v>579868168</v>
          </cell>
          <cell r="J619"/>
          <cell r="K619">
            <v>574648258</v>
          </cell>
          <cell r="L619"/>
          <cell r="M619">
            <v>2.5679285184703293E-3</v>
          </cell>
          <cell r="N619">
            <v>0</v>
          </cell>
          <cell r="O619">
            <v>574648258</v>
          </cell>
          <cell r="P619">
            <v>0</v>
          </cell>
          <cell r="Q619" t="str">
            <v/>
          </cell>
          <cell r="R619">
            <v>574648258</v>
          </cell>
          <cell r="S619" t="str">
            <v>Average</v>
          </cell>
        </row>
        <row r="620">
          <cell r="A620" t="str">
            <v>3505018500400</v>
          </cell>
          <cell r="B620" t="str">
            <v>WALTHAM C C SCHOOL DIST 185</v>
          </cell>
          <cell r="C620"/>
          <cell r="D620">
            <v>79019360</v>
          </cell>
          <cell r="E620">
            <v>0</v>
          </cell>
          <cell r="F620"/>
          <cell r="G620">
            <v>81178430</v>
          </cell>
          <cell r="H620">
            <v>81877107</v>
          </cell>
          <cell r="I620">
            <v>82229453</v>
          </cell>
          <cell r="J620"/>
          <cell r="K620">
            <v>81761663</v>
          </cell>
          <cell r="L620"/>
          <cell r="M620">
            <v>4.3033518514522017E-3</v>
          </cell>
          <cell r="N620">
            <v>0</v>
          </cell>
          <cell r="O620">
            <v>81761663</v>
          </cell>
          <cell r="P620">
            <v>0</v>
          </cell>
          <cell r="Q620" t="str">
            <v/>
          </cell>
          <cell r="R620">
            <v>81761663</v>
          </cell>
          <cell r="S620" t="str">
            <v>Average</v>
          </cell>
        </row>
        <row r="621">
          <cell r="A621" t="str">
            <v>3505019500400</v>
          </cell>
          <cell r="B621" t="str">
            <v>WALLACE C C SCHOOL DIST 195</v>
          </cell>
          <cell r="C621"/>
          <cell r="D621">
            <v>101377504</v>
          </cell>
          <cell r="E621">
            <v>0</v>
          </cell>
          <cell r="F621"/>
          <cell r="G621">
            <v>102337136</v>
          </cell>
          <cell r="H621">
            <v>105035878</v>
          </cell>
          <cell r="I621">
            <v>107786322</v>
          </cell>
          <cell r="J621"/>
          <cell r="K621">
            <v>105053112</v>
          </cell>
          <cell r="L621"/>
          <cell r="M621">
            <v>2.6185757213359039E-2</v>
          </cell>
          <cell r="N621">
            <v>0</v>
          </cell>
          <cell r="O621">
            <v>105053112</v>
          </cell>
          <cell r="P621">
            <v>0</v>
          </cell>
          <cell r="Q621" t="str">
            <v/>
          </cell>
          <cell r="R621">
            <v>105053112</v>
          </cell>
          <cell r="S621" t="str">
            <v>Average</v>
          </cell>
        </row>
        <row r="622">
          <cell r="A622" t="str">
            <v>3505021000400</v>
          </cell>
          <cell r="B622" t="str">
            <v>MILLER TWP CC SCH DIST 210</v>
          </cell>
          <cell r="C622"/>
          <cell r="D622">
            <v>59747638</v>
          </cell>
          <cell r="E622">
            <v>0</v>
          </cell>
          <cell r="F622"/>
          <cell r="G622">
            <v>59952835</v>
          </cell>
          <cell r="H622">
            <v>61346632</v>
          </cell>
          <cell r="I622">
            <v>63813818</v>
          </cell>
          <cell r="J622"/>
          <cell r="K622">
            <v>61704428</v>
          </cell>
          <cell r="L622"/>
          <cell r="M622">
            <v>4.0217138570867263E-2</v>
          </cell>
          <cell r="N622">
            <v>0</v>
          </cell>
          <cell r="O622">
            <v>61704428</v>
          </cell>
          <cell r="P622">
            <v>0</v>
          </cell>
          <cell r="Q622" t="str">
            <v/>
          </cell>
          <cell r="R622">
            <v>61704428</v>
          </cell>
          <cell r="S622" t="str">
            <v>Average</v>
          </cell>
        </row>
        <row r="623">
          <cell r="A623" t="str">
            <v>3505023000400</v>
          </cell>
          <cell r="B623" t="str">
            <v>RUTLAND C C SCHOOL DIST 230</v>
          </cell>
          <cell r="C623"/>
          <cell r="D623">
            <v>35757919</v>
          </cell>
          <cell r="E623">
            <v>0</v>
          </cell>
          <cell r="F623"/>
          <cell r="G623">
            <v>35951286</v>
          </cell>
          <cell r="H623">
            <v>37050047</v>
          </cell>
          <cell r="I623">
            <v>37685465</v>
          </cell>
          <cell r="J623"/>
          <cell r="K623">
            <v>36895599</v>
          </cell>
          <cell r="L623"/>
          <cell r="M623">
            <v>1.7150261644742312E-2</v>
          </cell>
          <cell r="N623">
            <v>0</v>
          </cell>
          <cell r="O623">
            <v>36895599</v>
          </cell>
          <cell r="P623">
            <v>0</v>
          </cell>
          <cell r="Q623" t="str">
            <v/>
          </cell>
          <cell r="R623">
            <v>36895599</v>
          </cell>
          <cell r="S623" t="str">
            <v>Average</v>
          </cell>
        </row>
        <row r="624">
          <cell r="A624" t="str">
            <v>3505028001700</v>
          </cell>
          <cell r="B624" t="str">
            <v>MENDOTA TWP H S DIST 280</v>
          </cell>
          <cell r="C624"/>
          <cell r="D624">
            <v>228379878</v>
          </cell>
          <cell r="E624">
            <v>0</v>
          </cell>
          <cell r="F624"/>
          <cell r="G624">
            <v>228447469</v>
          </cell>
          <cell r="H624">
            <v>239260792</v>
          </cell>
          <cell r="I624">
            <v>248778451</v>
          </cell>
          <cell r="J624"/>
          <cell r="K624">
            <v>238828904</v>
          </cell>
          <cell r="L624"/>
          <cell r="M624">
            <v>3.9779434484192459E-2</v>
          </cell>
          <cell r="N624">
            <v>0</v>
          </cell>
          <cell r="O624">
            <v>238828904</v>
          </cell>
          <cell r="P624">
            <v>0</v>
          </cell>
          <cell r="Q624" t="str">
            <v/>
          </cell>
          <cell r="R624">
            <v>238828904</v>
          </cell>
          <cell r="S624" t="str">
            <v>Average</v>
          </cell>
        </row>
        <row r="625">
          <cell r="A625" t="str">
            <v>3505028900400</v>
          </cell>
          <cell r="B625" t="str">
            <v>MENDOTA C C SCHOOL DIST 289</v>
          </cell>
          <cell r="C625"/>
          <cell r="D625">
            <v>226418087</v>
          </cell>
          <cell r="E625">
            <v>0</v>
          </cell>
          <cell r="F625"/>
          <cell r="G625">
            <v>226486303</v>
          </cell>
          <cell r="H625">
            <v>237231888</v>
          </cell>
          <cell r="I625">
            <v>246682484</v>
          </cell>
          <cell r="J625"/>
          <cell r="K625">
            <v>236800225</v>
          </cell>
          <cell r="L625"/>
          <cell r="M625">
            <v>3.9836954802635979E-2</v>
          </cell>
          <cell r="N625">
            <v>0</v>
          </cell>
          <cell r="O625">
            <v>236800225</v>
          </cell>
          <cell r="P625">
            <v>0</v>
          </cell>
          <cell r="Q625" t="str">
            <v/>
          </cell>
          <cell r="R625">
            <v>236800225</v>
          </cell>
          <cell r="S625" t="str">
            <v>Average</v>
          </cell>
        </row>
        <row r="626">
          <cell r="A626" t="str">
            <v>3505042502600</v>
          </cell>
          <cell r="B626" t="str">
            <v>LOSTANT COMM UNIT SCH DIST 425</v>
          </cell>
          <cell r="C626"/>
          <cell r="D626">
            <v>29519349</v>
          </cell>
          <cell r="E626">
            <v>0</v>
          </cell>
          <cell r="F626"/>
          <cell r="G626">
            <v>29491603</v>
          </cell>
          <cell r="H626">
            <v>30440180</v>
          </cell>
          <cell r="I626">
            <v>31783810</v>
          </cell>
          <cell r="J626"/>
          <cell r="K626">
            <v>30571864</v>
          </cell>
          <cell r="L626"/>
          <cell r="M626">
            <v>4.4140014940778932E-2</v>
          </cell>
          <cell r="N626">
            <v>0</v>
          </cell>
          <cell r="O626">
            <v>30571864</v>
          </cell>
          <cell r="P626">
            <v>0</v>
          </cell>
          <cell r="Q626" t="str">
            <v/>
          </cell>
          <cell r="R626">
            <v>30571864</v>
          </cell>
          <cell r="S626" t="str">
            <v>Average</v>
          </cell>
        </row>
        <row r="627">
          <cell r="A627" t="str">
            <v>3505900502600</v>
          </cell>
          <cell r="B627" t="str">
            <v>HENRY-SENACHWINE CUSD 5</v>
          </cell>
          <cell r="C627"/>
          <cell r="D627">
            <v>106207462</v>
          </cell>
          <cell r="E627">
            <v>0</v>
          </cell>
          <cell r="F627"/>
          <cell r="G627">
            <v>106106777</v>
          </cell>
          <cell r="H627">
            <v>109431546</v>
          </cell>
          <cell r="I627">
            <v>113520626</v>
          </cell>
          <cell r="J627"/>
          <cell r="K627">
            <v>109686316</v>
          </cell>
          <cell r="L627"/>
          <cell r="M627">
            <v>3.7366556075155877E-2</v>
          </cell>
          <cell r="N627">
            <v>0</v>
          </cell>
          <cell r="O627">
            <v>109686316</v>
          </cell>
          <cell r="P627">
            <v>0</v>
          </cell>
          <cell r="Q627" t="str">
            <v/>
          </cell>
          <cell r="R627">
            <v>109686316</v>
          </cell>
          <cell r="S627" t="str">
            <v>Average</v>
          </cell>
        </row>
        <row r="628">
          <cell r="A628" t="str">
            <v>3505900702600</v>
          </cell>
          <cell r="B628" t="str">
            <v>MIDLAND COMMUNITY UNIT DIST 7</v>
          </cell>
          <cell r="C628"/>
          <cell r="D628">
            <v>114625665</v>
          </cell>
          <cell r="E628">
            <v>0</v>
          </cell>
          <cell r="F628"/>
          <cell r="G628">
            <v>114045925</v>
          </cell>
          <cell r="H628">
            <v>118026558</v>
          </cell>
          <cell r="I628">
            <v>124781427</v>
          </cell>
          <cell r="J628"/>
          <cell r="K628">
            <v>118951303</v>
          </cell>
          <cell r="L628"/>
          <cell r="M628">
            <v>5.7231771513662204E-2</v>
          </cell>
          <cell r="N628">
            <v>0</v>
          </cell>
          <cell r="O628">
            <v>118951303</v>
          </cell>
          <cell r="P628">
            <v>0</v>
          </cell>
          <cell r="Q628" t="str">
            <v/>
          </cell>
          <cell r="R628">
            <v>118951303</v>
          </cell>
          <cell r="S628" t="str">
            <v>Average</v>
          </cell>
        </row>
        <row r="629">
          <cell r="A629" t="str">
            <v>3507853502600</v>
          </cell>
          <cell r="B629" t="str">
            <v>PUTNAM CO C U SCHOOL DIST 535</v>
          </cell>
          <cell r="C629"/>
          <cell r="D629">
            <v>138618187</v>
          </cell>
          <cell r="E629">
            <v>0</v>
          </cell>
          <cell r="F629"/>
          <cell r="G629">
            <v>136396362</v>
          </cell>
          <cell r="H629">
            <v>142130849</v>
          </cell>
          <cell r="I629">
            <v>148285112</v>
          </cell>
          <cell r="J629"/>
          <cell r="K629">
            <v>142270774</v>
          </cell>
          <cell r="L629"/>
          <cell r="M629">
            <v>4.3299980569313279E-2</v>
          </cell>
          <cell r="N629">
            <v>0</v>
          </cell>
          <cell r="O629">
            <v>142270774</v>
          </cell>
          <cell r="P629">
            <v>0</v>
          </cell>
          <cell r="Q629" t="str">
            <v/>
          </cell>
          <cell r="R629">
            <v>142270774</v>
          </cell>
          <cell r="S629" t="str">
            <v>Average</v>
          </cell>
        </row>
        <row r="630">
          <cell r="A630" t="str">
            <v>3905500102600</v>
          </cell>
          <cell r="B630" t="str">
            <v>ARGENTA-OREANA COMM UNIT SCH D 1</v>
          </cell>
          <cell r="C630"/>
          <cell r="D630">
            <v>134591748</v>
          </cell>
          <cell r="E630">
            <v>0</v>
          </cell>
          <cell r="F630"/>
          <cell r="G630">
            <v>133590064</v>
          </cell>
          <cell r="H630">
            <v>139143945</v>
          </cell>
          <cell r="I630">
            <v>144899984</v>
          </cell>
          <cell r="J630"/>
          <cell r="K630">
            <v>139211331</v>
          </cell>
          <cell r="L630"/>
          <cell r="M630">
            <v>4.1367513333045142E-2</v>
          </cell>
          <cell r="N630">
            <v>0</v>
          </cell>
          <cell r="O630">
            <v>139211331</v>
          </cell>
          <cell r="P630">
            <v>0</v>
          </cell>
          <cell r="Q630" t="str">
            <v/>
          </cell>
          <cell r="R630">
            <v>139211331</v>
          </cell>
          <cell r="S630" t="str">
            <v>Average</v>
          </cell>
        </row>
        <row r="631">
          <cell r="A631" t="str">
            <v>3905500202600</v>
          </cell>
          <cell r="B631" t="str">
            <v>MAROA FORSYTH C U SCH DIST 2</v>
          </cell>
          <cell r="C631"/>
          <cell r="D631">
            <v>227732700</v>
          </cell>
          <cell r="E631">
            <v>0</v>
          </cell>
          <cell r="F631"/>
          <cell r="G631">
            <v>226500707</v>
          </cell>
          <cell r="H631">
            <v>230757026</v>
          </cell>
          <cell r="I631">
            <v>230937640</v>
          </cell>
          <cell r="J631"/>
          <cell r="K631">
            <v>229398458</v>
          </cell>
          <cell r="L631"/>
          <cell r="M631">
            <v>7.8270206169150404E-4</v>
          </cell>
          <cell r="N631">
            <v>0</v>
          </cell>
          <cell r="O631">
            <v>229398458</v>
          </cell>
          <cell r="P631">
            <v>0</v>
          </cell>
          <cell r="Q631" t="str">
            <v/>
          </cell>
          <cell r="R631">
            <v>229398458</v>
          </cell>
          <cell r="S631" t="str">
            <v>Average</v>
          </cell>
        </row>
        <row r="632">
          <cell r="A632" t="str">
            <v>3905500302600</v>
          </cell>
          <cell r="B632" t="str">
            <v>MT ZION COMM UNIT SCH DIST 3</v>
          </cell>
          <cell r="C632"/>
          <cell r="D632">
            <v>290333002</v>
          </cell>
          <cell r="E632">
            <v>0</v>
          </cell>
          <cell r="F632"/>
          <cell r="G632">
            <v>290365775</v>
          </cell>
          <cell r="H632">
            <v>298112133</v>
          </cell>
          <cell r="I632">
            <v>307214176</v>
          </cell>
          <cell r="J632"/>
          <cell r="K632">
            <v>298564028</v>
          </cell>
          <cell r="L632"/>
          <cell r="M632">
            <v>3.0532279610370638E-2</v>
          </cell>
          <cell r="N632">
            <v>0</v>
          </cell>
          <cell r="O632">
            <v>298564028</v>
          </cell>
          <cell r="P632">
            <v>0</v>
          </cell>
          <cell r="Q632" t="str">
            <v/>
          </cell>
          <cell r="R632">
            <v>298564028</v>
          </cell>
          <cell r="S632" t="str">
            <v>Average</v>
          </cell>
        </row>
        <row r="633">
          <cell r="A633" t="str">
            <v>3905500902600</v>
          </cell>
          <cell r="B633" t="str">
            <v>SANGAMON VALLEY CUSD 9</v>
          </cell>
          <cell r="C633"/>
          <cell r="D633">
            <v>95048374</v>
          </cell>
          <cell r="E633">
            <v>0</v>
          </cell>
          <cell r="F633"/>
          <cell r="G633">
            <v>94853962</v>
          </cell>
          <cell r="H633">
            <v>98218733</v>
          </cell>
          <cell r="I633">
            <v>102221774</v>
          </cell>
          <cell r="J633"/>
          <cell r="K633">
            <v>98431490</v>
          </cell>
          <cell r="L633"/>
          <cell r="M633">
            <v>4.075639012773663E-2</v>
          </cell>
          <cell r="N633">
            <v>0</v>
          </cell>
          <cell r="O633">
            <v>98431490</v>
          </cell>
          <cell r="P633">
            <v>0</v>
          </cell>
          <cell r="Q633" t="str">
            <v/>
          </cell>
          <cell r="R633">
            <v>98431490</v>
          </cell>
          <cell r="S633" t="str">
            <v>Average</v>
          </cell>
        </row>
        <row r="634">
          <cell r="A634" t="str">
            <v>3905501102600</v>
          </cell>
          <cell r="B634" t="str">
            <v>WARRENSBURG-LATHAM C U DIST 11</v>
          </cell>
          <cell r="C634"/>
          <cell r="D634">
            <v>153155612</v>
          </cell>
          <cell r="E634">
            <v>0</v>
          </cell>
          <cell r="F634"/>
          <cell r="G634">
            <v>152539982</v>
          </cell>
          <cell r="H634">
            <v>155361212</v>
          </cell>
          <cell r="I634">
            <v>158952654</v>
          </cell>
          <cell r="J634"/>
          <cell r="K634">
            <v>155617949</v>
          </cell>
          <cell r="L634"/>
          <cell r="M634">
            <v>2.3116722338649108E-2</v>
          </cell>
          <cell r="N634">
            <v>0</v>
          </cell>
          <cell r="O634">
            <v>155617949</v>
          </cell>
          <cell r="P634">
            <v>0</v>
          </cell>
          <cell r="Q634" t="str">
            <v/>
          </cell>
          <cell r="R634">
            <v>155617949</v>
          </cell>
          <cell r="S634" t="str">
            <v>Average</v>
          </cell>
        </row>
        <row r="635">
          <cell r="A635" t="str">
            <v>3905501502600</v>
          </cell>
          <cell r="B635" t="str">
            <v>MERIDIAN COMM UNIT SCH DIST 15</v>
          </cell>
          <cell r="C635"/>
          <cell r="D635">
            <v>123760143</v>
          </cell>
          <cell r="E635">
            <v>0</v>
          </cell>
          <cell r="F635"/>
          <cell r="G635">
            <v>123802361</v>
          </cell>
          <cell r="H635">
            <v>128583934</v>
          </cell>
          <cell r="I635">
            <v>134255137</v>
          </cell>
          <cell r="J635"/>
          <cell r="K635">
            <v>128880477</v>
          </cell>
          <cell r="L635"/>
          <cell r="M635">
            <v>4.4105066811846026E-2</v>
          </cell>
          <cell r="N635">
            <v>0</v>
          </cell>
          <cell r="O635">
            <v>128880477</v>
          </cell>
          <cell r="P635">
            <v>0</v>
          </cell>
          <cell r="Q635" t="str">
            <v/>
          </cell>
          <cell r="R635">
            <v>128880477</v>
          </cell>
          <cell r="S635" t="str">
            <v>Average</v>
          </cell>
        </row>
        <row r="636">
          <cell r="A636" t="str">
            <v>3905506102500</v>
          </cell>
          <cell r="B636" t="str">
            <v>DECATUR SCHOOL DISTRICT 61</v>
          </cell>
          <cell r="C636"/>
          <cell r="D636">
            <v>684288029</v>
          </cell>
          <cell r="E636">
            <v>0</v>
          </cell>
          <cell r="F636"/>
          <cell r="G636">
            <v>681538101</v>
          </cell>
          <cell r="H636">
            <v>689380935</v>
          </cell>
          <cell r="I636">
            <v>714729711</v>
          </cell>
          <cell r="J636"/>
          <cell r="K636">
            <v>695216249</v>
          </cell>
          <cell r="L636"/>
          <cell r="M636">
            <v>3.6770346716942501E-2</v>
          </cell>
          <cell r="N636">
            <v>0</v>
          </cell>
          <cell r="O636">
            <v>695216249</v>
          </cell>
          <cell r="P636">
            <v>0</v>
          </cell>
          <cell r="Q636" t="str">
            <v/>
          </cell>
          <cell r="R636">
            <v>695216249</v>
          </cell>
          <cell r="S636" t="str">
            <v>Average</v>
          </cell>
        </row>
        <row r="637">
          <cell r="A637" t="str">
            <v>3907400502600</v>
          </cell>
          <cell r="B637" t="str">
            <v>BEMENT COMM UNIT SCHOOL DIST 5</v>
          </cell>
          <cell r="C637"/>
          <cell r="D637">
            <v>69008722</v>
          </cell>
          <cell r="E637">
            <v>0</v>
          </cell>
          <cell r="F637"/>
          <cell r="G637">
            <v>68652615</v>
          </cell>
          <cell r="H637">
            <v>72023648</v>
          </cell>
          <cell r="I637">
            <v>75051539</v>
          </cell>
          <cell r="J637"/>
          <cell r="K637">
            <v>71909267</v>
          </cell>
          <cell r="L637"/>
          <cell r="M637">
            <v>4.2040233785436691E-2</v>
          </cell>
          <cell r="N637">
            <v>0</v>
          </cell>
          <cell r="O637">
            <v>71909267</v>
          </cell>
          <cell r="P637">
            <v>0</v>
          </cell>
          <cell r="Q637" t="str">
            <v/>
          </cell>
          <cell r="R637">
            <v>71909267</v>
          </cell>
          <cell r="S637" t="str">
            <v>Average</v>
          </cell>
        </row>
        <row r="638">
          <cell r="A638" t="str">
            <v>3907402502600</v>
          </cell>
          <cell r="B638" t="str">
            <v>MONTICELLO C U SCHOOL DIST 25</v>
          </cell>
          <cell r="C638"/>
          <cell r="D638">
            <v>267085413</v>
          </cell>
          <cell r="E638">
            <v>0</v>
          </cell>
          <cell r="F638"/>
          <cell r="G638">
            <v>265424146</v>
          </cell>
          <cell r="H638">
            <v>279549819</v>
          </cell>
          <cell r="I638">
            <v>287793526</v>
          </cell>
          <cell r="J638"/>
          <cell r="K638">
            <v>277589164</v>
          </cell>
          <cell r="L638"/>
          <cell r="M638">
            <v>2.9489223171344638E-2</v>
          </cell>
          <cell r="N638">
            <v>0</v>
          </cell>
          <cell r="O638">
            <v>277589164</v>
          </cell>
          <cell r="P638">
            <v>0</v>
          </cell>
          <cell r="Q638" t="str">
            <v/>
          </cell>
          <cell r="R638">
            <v>277589164</v>
          </cell>
          <cell r="S638" t="str">
            <v>Average</v>
          </cell>
        </row>
        <row r="639">
          <cell r="A639" t="str">
            <v>3907405702600</v>
          </cell>
          <cell r="B639" t="str">
            <v>DELAND-WELDON C U SCH DIST 57</v>
          </cell>
          <cell r="C639"/>
          <cell r="D639">
            <v>68395425</v>
          </cell>
          <cell r="E639">
            <v>0</v>
          </cell>
          <cell r="F639"/>
          <cell r="G639">
            <v>68429959</v>
          </cell>
          <cell r="H639">
            <v>71183695</v>
          </cell>
          <cell r="I639">
            <v>73383903</v>
          </cell>
          <cell r="J639"/>
          <cell r="K639">
            <v>70999186</v>
          </cell>
          <cell r="L639"/>
          <cell r="M639">
            <v>3.0908875972229313E-2</v>
          </cell>
          <cell r="N639">
            <v>0</v>
          </cell>
          <cell r="O639">
            <v>70999186</v>
          </cell>
          <cell r="P639">
            <v>0</v>
          </cell>
          <cell r="Q639" t="str">
            <v/>
          </cell>
          <cell r="R639">
            <v>70999186</v>
          </cell>
          <cell r="S639" t="str">
            <v>Average</v>
          </cell>
        </row>
        <row r="640">
          <cell r="A640" t="str">
            <v>3907410002600</v>
          </cell>
          <cell r="B640" t="str">
            <v>CERRO GORDO C U SCHOOL DIST 100</v>
          </cell>
          <cell r="C640"/>
          <cell r="D640">
            <v>78903940</v>
          </cell>
          <cell r="E640">
            <v>0</v>
          </cell>
          <cell r="F640"/>
          <cell r="G640">
            <v>78731916</v>
          </cell>
          <cell r="H640">
            <v>81476242</v>
          </cell>
          <cell r="I640">
            <v>84533691</v>
          </cell>
          <cell r="J640"/>
          <cell r="K640">
            <v>81580616</v>
          </cell>
          <cell r="L640"/>
          <cell r="M640">
            <v>3.7525650728957284E-2</v>
          </cell>
          <cell r="N640">
            <v>0</v>
          </cell>
          <cell r="O640">
            <v>81580616</v>
          </cell>
          <cell r="P640">
            <v>0</v>
          </cell>
          <cell r="Q640" t="str">
            <v/>
          </cell>
          <cell r="R640">
            <v>81580616</v>
          </cell>
          <cell r="S640" t="str">
            <v>Average</v>
          </cell>
        </row>
        <row r="641">
          <cell r="A641" t="str">
            <v>4000704002600</v>
          </cell>
          <cell r="B641" t="str">
            <v>CALHOUN COMM UNIT SCH DIST 40</v>
          </cell>
          <cell r="C641"/>
          <cell r="D641">
            <v>48101091</v>
          </cell>
          <cell r="E641">
            <v>0</v>
          </cell>
          <cell r="F641"/>
          <cell r="G641">
            <v>46271898</v>
          </cell>
          <cell r="H641">
            <v>50783846</v>
          </cell>
          <cell r="I641">
            <v>54621212</v>
          </cell>
          <cell r="J641"/>
          <cell r="K641">
            <v>50558985</v>
          </cell>
          <cell r="L641"/>
          <cell r="M641">
            <v>7.556272914028607E-2</v>
          </cell>
          <cell r="N641">
            <v>0</v>
          </cell>
          <cell r="O641">
            <v>50558985</v>
          </cell>
          <cell r="P641">
            <v>0</v>
          </cell>
          <cell r="Q641" t="str">
            <v/>
          </cell>
          <cell r="R641">
            <v>50558985</v>
          </cell>
          <cell r="S641" t="str">
            <v>Average</v>
          </cell>
        </row>
        <row r="642">
          <cell r="A642" t="str">
            <v>4000704202600</v>
          </cell>
          <cell r="B642" t="str">
            <v>BRUSSELS COMM UNIT SCHOOL DIST 42</v>
          </cell>
          <cell r="C642"/>
          <cell r="D642">
            <v>24039878</v>
          </cell>
          <cell r="E642">
            <v>0</v>
          </cell>
          <cell r="F642"/>
          <cell r="G642">
            <v>23133626</v>
          </cell>
          <cell r="H642">
            <v>25595069</v>
          </cell>
          <cell r="I642">
            <v>27473015</v>
          </cell>
          <cell r="J642"/>
          <cell r="K642">
            <v>25400570</v>
          </cell>
          <cell r="L642"/>
          <cell r="M642">
            <v>7.3371398217367573E-2</v>
          </cell>
          <cell r="N642">
            <v>0</v>
          </cell>
          <cell r="O642">
            <v>25400570</v>
          </cell>
          <cell r="P642">
            <v>0</v>
          </cell>
          <cell r="Q642" t="str">
            <v/>
          </cell>
          <cell r="R642">
            <v>25400570</v>
          </cell>
          <cell r="S642" t="str">
            <v>Average</v>
          </cell>
        </row>
        <row r="643">
          <cell r="A643" t="str">
            <v>4003100102600</v>
          </cell>
          <cell r="B643" t="str">
            <v>CARROLLTON C U SCHOOL DIST 1</v>
          </cell>
          <cell r="C643"/>
          <cell r="D643">
            <v>69601505</v>
          </cell>
          <cell r="E643">
            <v>0</v>
          </cell>
          <cell r="F643"/>
          <cell r="G643">
            <v>75275059</v>
          </cell>
          <cell r="H643">
            <v>79834377</v>
          </cell>
          <cell r="I643">
            <v>86610547</v>
          </cell>
          <cell r="J643"/>
          <cell r="K643">
            <v>80573328</v>
          </cell>
          <cell r="L643"/>
          <cell r="M643">
            <v>8.4877846544728464E-2</v>
          </cell>
          <cell r="N643">
            <v>0</v>
          </cell>
          <cell r="O643">
            <v>80573328</v>
          </cell>
          <cell r="P643">
            <v>69886871</v>
          </cell>
          <cell r="Q643" t="str">
            <v>PTELL</v>
          </cell>
          <cell r="R643">
            <v>69886871</v>
          </cell>
          <cell r="S643" t="str">
            <v>PTELL</v>
          </cell>
        </row>
        <row r="644">
          <cell r="A644" t="str">
            <v>4003100302600</v>
          </cell>
          <cell r="B644" t="str">
            <v>NORTH GREENE UNIT SCHOOL DIST 3</v>
          </cell>
          <cell r="C644"/>
          <cell r="D644">
            <v>76887725</v>
          </cell>
          <cell r="E644">
            <v>0</v>
          </cell>
          <cell r="F644"/>
          <cell r="G644">
            <v>76128196</v>
          </cell>
          <cell r="H644">
            <v>80747426</v>
          </cell>
          <cell r="I644">
            <v>86090604</v>
          </cell>
          <cell r="J644"/>
          <cell r="K644">
            <v>80988742</v>
          </cell>
          <cell r="L644"/>
          <cell r="M644">
            <v>6.6171496290172771E-2</v>
          </cell>
          <cell r="N644">
            <v>0</v>
          </cell>
          <cell r="O644">
            <v>80988742</v>
          </cell>
          <cell r="P644">
            <v>0</v>
          </cell>
          <cell r="Q644" t="str">
            <v/>
          </cell>
          <cell r="R644">
            <v>80988742</v>
          </cell>
          <cell r="S644" t="str">
            <v>Average</v>
          </cell>
        </row>
        <row r="645">
          <cell r="A645" t="str">
            <v>4003101002600</v>
          </cell>
          <cell r="B645" t="str">
            <v>GREENFIELD C U SCHOOL DIST 10</v>
          </cell>
          <cell r="C645"/>
          <cell r="D645">
            <v>58384458</v>
          </cell>
          <cell r="E645">
            <v>0</v>
          </cell>
          <cell r="F645"/>
          <cell r="G645">
            <v>64286937</v>
          </cell>
          <cell r="H645">
            <v>66768100</v>
          </cell>
          <cell r="I645">
            <v>71145646</v>
          </cell>
          <cell r="J645"/>
          <cell r="K645">
            <v>67400228</v>
          </cell>
          <cell r="L645"/>
          <cell r="M645">
            <v>6.5563435233292541E-2</v>
          </cell>
          <cell r="N645">
            <v>0</v>
          </cell>
          <cell r="O645">
            <v>67400228</v>
          </cell>
          <cell r="P645">
            <v>59616370</v>
          </cell>
          <cell r="Q645" t="str">
            <v>PTELL</v>
          </cell>
          <cell r="R645">
            <v>59616370</v>
          </cell>
          <cell r="S645" t="str">
            <v>PTELL</v>
          </cell>
        </row>
        <row r="646">
          <cell r="A646" t="str">
            <v>4004210002600</v>
          </cell>
          <cell r="B646" t="str">
            <v>JERSEY C U SCH DIST 100</v>
          </cell>
          <cell r="C646"/>
          <cell r="D646">
            <v>339783594</v>
          </cell>
          <cell r="E646">
            <v>0</v>
          </cell>
          <cell r="F646"/>
          <cell r="G646">
            <v>336644310</v>
          </cell>
          <cell r="H646">
            <v>350855801</v>
          </cell>
          <cell r="I646">
            <v>373046869</v>
          </cell>
          <cell r="J646"/>
          <cell r="K646">
            <v>353515660</v>
          </cell>
          <cell r="L646"/>
          <cell r="M646">
            <v>6.3248399874682421E-2</v>
          </cell>
          <cell r="N646">
            <v>0</v>
          </cell>
          <cell r="O646">
            <v>353515660</v>
          </cell>
          <cell r="P646">
            <v>0</v>
          </cell>
          <cell r="Q646" t="str">
            <v/>
          </cell>
          <cell r="R646">
            <v>353515660</v>
          </cell>
          <cell r="S646" t="str">
            <v>Average</v>
          </cell>
        </row>
        <row r="647">
          <cell r="A647" t="str">
            <v>4005600102600</v>
          </cell>
          <cell r="B647" t="str">
            <v>CARLINVILLE C U SCHOOL DIST 1</v>
          </cell>
          <cell r="C647"/>
          <cell r="D647">
            <v>164737232</v>
          </cell>
          <cell r="E647">
            <v>0</v>
          </cell>
          <cell r="F647"/>
          <cell r="G647">
            <v>166229320</v>
          </cell>
          <cell r="H647">
            <v>177840616</v>
          </cell>
          <cell r="I647">
            <v>186579969</v>
          </cell>
          <cell r="J647"/>
          <cell r="K647">
            <v>176883302</v>
          </cell>
          <cell r="L647"/>
          <cell r="M647">
            <v>4.9141490827944501E-2</v>
          </cell>
          <cell r="N647">
            <v>0</v>
          </cell>
          <cell r="O647">
            <v>176883302</v>
          </cell>
          <cell r="P647">
            <v>167620133</v>
          </cell>
          <cell r="Q647" t="str">
            <v>PTELL</v>
          </cell>
          <cell r="R647">
            <v>167620133</v>
          </cell>
          <cell r="S647" t="str">
            <v>PTELL</v>
          </cell>
        </row>
        <row r="648">
          <cell r="A648" t="str">
            <v>4005600202600</v>
          </cell>
          <cell r="B648" t="str">
            <v>NORTHWESTERN C U SCH DIST 2</v>
          </cell>
          <cell r="C648"/>
          <cell r="D648">
            <v>30063735</v>
          </cell>
          <cell r="E648">
            <v>0</v>
          </cell>
          <cell r="F648"/>
          <cell r="G648">
            <v>45824657</v>
          </cell>
          <cell r="H648">
            <v>49281232</v>
          </cell>
          <cell r="I648">
            <v>52784671</v>
          </cell>
          <cell r="J648"/>
          <cell r="K648">
            <v>49296853</v>
          </cell>
          <cell r="L648"/>
          <cell r="M648">
            <v>7.1090734906952002E-2</v>
          </cell>
          <cell r="N648">
            <v>0</v>
          </cell>
          <cell r="O648">
            <v>49296853</v>
          </cell>
          <cell r="P648">
            <v>30628933</v>
          </cell>
          <cell r="Q648" t="str">
            <v>PTELL</v>
          </cell>
          <cell r="R648">
            <v>30628933</v>
          </cell>
          <cell r="S648" t="str">
            <v>PTELL</v>
          </cell>
        </row>
        <row r="649">
          <cell r="A649" t="str">
            <v>4005600502600</v>
          </cell>
          <cell r="B649" t="str">
            <v>MOUNT OLIVE C U SCHOOL DIST 5</v>
          </cell>
          <cell r="C649"/>
          <cell r="D649">
            <v>40017566</v>
          </cell>
          <cell r="E649">
            <v>0</v>
          </cell>
          <cell r="F649"/>
          <cell r="G649">
            <v>40086242</v>
          </cell>
          <cell r="H649">
            <v>41890615</v>
          </cell>
          <cell r="I649">
            <v>44560581</v>
          </cell>
          <cell r="J649"/>
          <cell r="K649">
            <v>42179146</v>
          </cell>
          <cell r="L649"/>
          <cell r="M649">
            <v>6.3736614991209847E-2</v>
          </cell>
          <cell r="N649">
            <v>0</v>
          </cell>
          <cell r="O649">
            <v>42179146</v>
          </cell>
          <cell r="P649">
            <v>0</v>
          </cell>
          <cell r="Q649" t="str">
            <v/>
          </cell>
          <cell r="R649">
            <v>42179146</v>
          </cell>
          <cell r="S649" t="str">
            <v>Average</v>
          </cell>
        </row>
        <row r="650">
          <cell r="A650" t="str">
            <v>4005600602600</v>
          </cell>
          <cell r="B650" t="str">
            <v>STAUNTON COMM UNIT SCH DIST 6</v>
          </cell>
          <cell r="C650"/>
          <cell r="D650">
            <v>120548513</v>
          </cell>
          <cell r="E650">
            <v>0</v>
          </cell>
          <cell r="F650"/>
          <cell r="G650">
            <v>121953859</v>
          </cell>
          <cell r="H650">
            <v>129529835</v>
          </cell>
          <cell r="I650">
            <v>134709354</v>
          </cell>
          <cell r="J650"/>
          <cell r="K650">
            <v>128731016</v>
          </cell>
          <cell r="L650"/>
          <cell r="M650">
            <v>3.9987073248414162E-2</v>
          </cell>
          <cell r="N650">
            <v>0</v>
          </cell>
          <cell r="O650">
            <v>128731016</v>
          </cell>
          <cell r="P650">
            <v>123260854</v>
          </cell>
          <cell r="Q650" t="str">
            <v>PTELL</v>
          </cell>
          <cell r="R650">
            <v>123260854</v>
          </cell>
          <cell r="S650" t="str">
            <v>PTELL</v>
          </cell>
        </row>
        <row r="651">
          <cell r="A651" t="str">
            <v>4005600702600</v>
          </cell>
          <cell r="B651" t="str">
            <v>GILLESPIE COMM UNIT SCH DIST 7</v>
          </cell>
          <cell r="C651"/>
          <cell r="D651">
            <v>61329481</v>
          </cell>
          <cell r="E651">
            <v>0</v>
          </cell>
          <cell r="F651"/>
          <cell r="G651">
            <v>74961151</v>
          </cell>
          <cell r="H651">
            <v>82684728</v>
          </cell>
          <cell r="I651">
            <v>87198959</v>
          </cell>
          <cell r="J651"/>
          <cell r="K651">
            <v>81614946</v>
          </cell>
          <cell r="L651"/>
          <cell r="M651">
            <v>5.4595704783596793E-2</v>
          </cell>
          <cell r="N651">
            <v>0</v>
          </cell>
          <cell r="O651">
            <v>81614946</v>
          </cell>
          <cell r="P651">
            <v>62464076</v>
          </cell>
          <cell r="Q651" t="str">
            <v>PTELL</v>
          </cell>
          <cell r="R651">
            <v>62464076</v>
          </cell>
          <cell r="S651" t="str">
            <v>PTELL</v>
          </cell>
        </row>
        <row r="652">
          <cell r="A652" t="str">
            <v>4005600802600</v>
          </cell>
          <cell r="B652" t="str">
            <v>BUNKER HILL C U SCHOOL DIST 8</v>
          </cell>
          <cell r="C652"/>
          <cell r="D652">
            <v>53757918</v>
          </cell>
          <cell r="E652">
            <v>0</v>
          </cell>
          <cell r="F652"/>
          <cell r="G652">
            <v>54924522</v>
          </cell>
          <cell r="H652">
            <v>57764217</v>
          </cell>
          <cell r="I652">
            <v>60506260</v>
          </cell>
          <cell r="J652"/>
          <cell r="K652">
            <v>57731666</v>
          </cell>
          <cell r="L652"/>
          <cell r="M652">
            <v>4.7469577922262841E-2</v>
          </cell>
          <cell r="N652">
            <v>0</v>
          </cell>
          <cell r="O652">
            <v>57731666</v>
          </cell>
          <cell r="P652">
            <v>54714808</v>
          </cell>
          <cell r="Q652" t="str">
            <v>PTELL</v>
          </cell>
          <cell r="R652">
            <v>54714808</v>
          </cell>
          <cell r="S652" t="str">
            <v>PTELL</v>
          </cell>
        </row>
        <row r="653">
          <cell r="A653" t="str">
            <v>4005600902600</v>
          </cell>
          <cell r="B653" t="str">
            <v>SOUTHWESTERN C U SCH DIST 9</v>
          </cell>
          <cell r="C653"/>
          <cell r="D653">
            <v>143916169</v>
          </cell>
          <cell r="E653">
            <v>0</v>
          </cell>
          <cell r="F653"/>
          <cell r="G653">
            <v>146047127</v>
          </cell>
          <cell r="H653">
            <v>157322747</v>
          </cell>
          <cell r="I653">
            <v>163930211</v>
          </cell>
          <cell r="J653"/>
          <cell r="K653">
            <v>155766695</v>
          </cell>
          <cell r="L653"/>
          <cell r="M653">
            <v>4.1999419193970725E-2</v>
          </cell>
          <cell r="N653">
            <v>0</v>
          </cell>
          <cell r="O653">
            <v>155766695</v>
          </cell>
          <cell r="P653">
            <v>152594313</v>
          </cell>
          <cell r="Q653" t="str">
            <v>PTELL</v>
          </cell>
          <cell r="R653">
            <v>152594313</v>
          </cell>
          <cell r="S653" t="str">
            <v>PTELL</v>
          </cell>
        </row>
        <row r="654">
          <cell r="A654" t="str">
            <v>4005603402600</v>
          </cell>
          <cell r="B654" t="str">
            <v>NORTH MAC CUSD 34</v>
          </cell>
          <cell r="C654"/>
          <cell r="D654">
            <v>137391889</v>
          </cell>
          <cell r="E654">
            <v>0</v>
          </cell>
          <cell r="F654"/>
          <cell r="G654">
            <v>136450584</v>
          </cell>
          <cell r="H654">
            <v>142968262</v>
          </cell>
          <cell r="I654">
            <v>147847537</v>
          </cell>
          <cell r="J654"/>
          <cell r="K654">
            <v>142422128</v>
          </cell>
          <cell r="L654"/>
          <cell r="M654">
            <v>3.4128378786614892E-2</v>
          </cell>
          <cell r="N654">
            <v>0</v>
          </cell>
          <cell r="O654">
            <v>142422128</v>
          </cell>
          <cell r="P654">
            <v>0</v>
          </cell>
          <cell r="Q654" t="str">
            <v/>
          </cell>
          <cell r="R654">
            <v>142422128</v>
          </cell>
          <cell r="S654" t="str">
            <v>Average</v>
          </cell>
        </row>
        <row r="655">
          <cell r="A655" t="str">
            <v>4105700102600</v>
          </cell>
          <cell r="B655" t="str">
            <v>ROXANA COMM UNIT SCHOOL DIST 1</v>
          </cell>
          <cell r="C655"/>
          <cell r="D655">
            <v>503946741</v>
          </cell>
          <cell r="E655">
            <v>0</v>
          </cell>
          <cell r="F655"/>
          <cell r="G655">
            <v>502228905</v>
          </cell>
          <cell r="H655">
            <v>516536653</v>
          </cell>
          <cell r="I655">
            <v>536939102</v>
          </cell>
          <cell r="J655"/>
          <cell r="K655">
            <v>518568220</v>
          </cell>
          <cell r="L655"/>
          <cell r="M655">
            <v>3.9498550357470956E-2</v>
          </cell>
          <cell r="N655">
            <v>0</v>
          </cell>
          <cell r="O655">
            <v>518568220</v>
          </cell>
          <cell r="P655">
            <v>0</v>
          </cell>
          <cell r="Q655" t="str">
            <v/>
          </cell>
          <cell r="R655">
            <v>518568220</v>
          </cell>
          <cell r="S655" t="str">
            <v>Average</v>
          </cell>
        </row>
        <row r="656">
          <cell r="A656" t="str">
            <v>4105700202600</v>
          </cell>
          <cell r="B656" t="str">
            <v>TRIAD COMM UNIT SCHOOL DIST 2</v>
          </cell>
          <cell r="C656"/>
          <cell r="D656">
            <v>543635962</v>
          </cell>
          <cell r="E656">
            <v>0</v>
          </cell>
          <cell r="F656"/>
          <cell r="G656">
            <v>545857018</v>
          </cell>
          <cell r="H656">
            <v>567861091</v>
          </cell>
          <cell r="I656">
            <v>605698413</v>
          </cell>
          <cell r="J656"/>
          <cell r="K656">
            <v>573138841</v>
          </cell>
          <cell r="L656"/>
          <cell r="M656">
            <v>6.6631298744854489E-2</v>
          </cell>
          <cell r="N656">
            <v>0</v>
          </cell>
          <cell r="O656">
            <v>573138841</v>
          </cell>
          <cell r="P656">
            <v>0</v>
          </cell>
          <cell r="Q656" t="str">
            <v/>
          </cell>
          <cell r="R656">
            <v>573138841</v>
          </cell>
          <cell r="S656" t="str">
            <v>Average</v>
          </cell>
        </row>
        <row r="657">
          <cell r="A657" t="str">
            <v>4105700302600</v>
          </cell>
          <cell r="B657" t="str">
            <v>VENICE COMM UNIT SCHOOL DIST 3</v>
          </cell>
          <cell r="C657"/>
          <cell r="D657">
            <v>8892274</v>
          </cell>
          <cell r="E657">
            <v>0</v>
          </cell>
          <cell r="F657"/>
          <cell r="G657">
            <v>8759244</v>
          </cell>
          <cell r="H657">
            <v>8724832</v>
          </cell>
          <cell r="I657">
            <v>8884507</v>
          </cell>
          <cell r="J657"/>
          <cell r="K657">
            <v>8789528</v>
          </cell>
          <cell r="L657"/>
          <cell r="M657">
            <v>1.830121198895291E-2</v>
          </cell>
          <cell r="N657">
            <v>0</v>
          </cell>
          <cell r="O657">
            <v>8789528</v>
          </cell>
          <cell r="P657">
            <v>0</v>
          </cell>
          <cell r="Q657" t="str">
            <v/>
          </cell>
          <cell r="R657">
            <v>8789528</v>
          </cell>
          <cell r="S657" t="str">
            <v>Average</v>
          </cell>
        </row>
        <row r="658">
          <cell r="A658" t="str">
            <v>4105700502600</v>
          </cell>
          <cell r="B658" t="str">
            <v>HIGHLAND COMM UNIT SCH DIST 5</v>
          </cell>
          <cell r="C658"/>
          <cell r="D658">
            <v>410596757</v>
          </cell>
          <cell r="E658">
            <v>0</v>
          </cell>
          <cell r="F658"/>
          <cell r="G658">
            <v>412128472</v>
          </cell>
          <cell r="H658">
            <v>427906432</v>
          </cell>
          <cell r="I658">
            <v>447281875</v>
          </cell>
          <cell r="J658"/>
          <cell r="K658">
            <v>429105593</v>
          </cell>
          <cell r="L658"/>
          <cell r="M658">
            <v>4.5279625523366757E-2</v>
          </cell>
          <cell r="N658">
            <v>0</v>
          </cell>
          <cell r="O658">
            <v>429105593</v>
          </cell>
          <cell r="P658">
            <v>0</v>
          </cell>
          <cell r="Q658" t="str">
            <v/>
          </cell>
          <cell r="R658">
            <v>429105593</v>
          </cell>
          <cell r="S658" t="str">
            <v>Average</v>
          </cell>
        </row>
        <row r="659">
          <cell r="A659" t="str">
            <v>4105700702600</v>
          </cell>
          <cell r="B659" t="str">
            <v>EDWARDSVILLE C U SCHOOL DIST 7</v>
          </cell>
          <cell r="C659"/>
          <cell r="D659">
            <v>1484178689</v>
          </cell>
          <cell r="E659">
            <v>0</v>
          </cell>
          <cell r="F659"/>
          <cell r="G659">
            <v>1474586109</v>
          </cell>
          <cell r="H659">
            <v>1546587533</v>
          </cell>
          <cell r="I659">
            <v>1622262527</v>
          </cell>
          <cell r="J659"/>
          <cell r="K659">
            <v>1547812056</v>
          </cell>
          <cell r="L659"/>
          <cell r="M659">
            <v>4.8930301315185887E-2</v>
          </cell>
          <cell r="N659">
            <v>0</v>
          </cell>
          <cell r="O659">
            <v>1547812056</v>
          </cell>
          <cell r="P659">
            <v>0</v>
          </cell>
          <cell r="Q659" t="str">
            <v/>
          </cell>
          <cell r="R659">
            <v>1547812056</v>
          </cell>
          <cell r="S659" t="str">
            <v>Average</v>
          </cell>
        </row>
        <row r="660">
          <cell r="A660" t="str">
            <v>4105700802600</v>
          </cell>
          <cell r="B660" t="str">
            <v>BETHALTO C U SCHOOL DIST 8</v>
          </cell>
          <cell r="C660"/>
          <cell r="D660">
            <v>221998940</v>
          </cell>
          <cell r="E660">
            <v>0</v>
          </cell>
          <cell r="F660"/>
          <cell r="G660">
            <v>221361868</v>
          </cell>
          <cell r="H660">
            <v>230112852</v>
          </cell>
          <cell r="I660">
            <v>242229111</v>
          </cell>
          <cell r="J660"/>
          <cell r="K660">
            <v>231234610</v>
          </cell>
          <cell r="L660"/>
          <cell r="M660">
            <v>5.2653551918951491E-2</v>
          </cell>
          <cell r="N660">
            <v>0</v>
          </cell>
          <cell r="O660">
            <v>231234610</v>
          </cell>
          <cell r="P660">
            <v>0</v>
          </cell>
          <cell r="Q660" t="str">
            <v/>
          </cell>
          <cell r="R660">
            <v>231234610</v>
          </cell>
          <cell r="S660" t="str">
            <v>Average</v>
          </cell>
        </row>
        <row r="661">
          <cell r="A661" t="str">
            <v>4105700902600</v>
          </cell>
          <cell r="B661" t="str">
            <v>GRANITE CITY C U SCHOOL DIST 9</v>
          </cell>
          <cell r="C661"/>
          <cell r="D661">
            <v>510877441</v>
          </cell>
          <cell r="E661">
            <v>0</v>
          </cell>
          <cell r="F661"/>
          <cell r="G661">
            <v>500492197</v>
          </cell>
          <cell r="H661">
            <v>553431891</v>
          </cell>
          <cell r="I661">
            <v>571250365</v>
          </cell>
          <cell r="J661"/>
          <cell r="K661">
            <v>541724818</v>
          </cell>
          <cell r="L661"/>
          <cell r="M661">
            <v>3.2196326756312642E-2</v>
          </cell>
          <cell r="N661">
            <v>0</v>
          </cell>
          <cell r="O661">
            <v>541724818</v>
          </cell>
          <cell r="P661">
            <v>0</v>
          </cell>
          <cell r="Q661" t="str">
            <v/>
          </cell>
          <cell r="R661">
            <v>541724818</v>
          </cell>
          <cell r="S661" t="str">
            <v>Average</v>
          </cell>
        </row>
        <row r="662">
          <cell r="A662" t="str">
            <v>4105701002600</v>
          </cell>
          <cell r="B662" t="str">
            <v>COLLINSVILLE C U SCH DIST 10</v>
          </cell>
          <cell r="C662"/>
          <cell r="D662">
            <v>784550617</v>
          </cell>
          <cell r="E662">
            <v>0</v>
          </cell>
          <cell r="F662"/>
          <cell r="G662">
            <v>783803264</v>
          </cell>
          <cell r="H662">
            <v>815360705</v>
          </cell>
          <cell r="I662">
            <v>868544470</v>
          </cell>
          <cell r="J662"/>
          <cell r="K662">
            <v>822569480</v>
          </cell>
          <cell r="L662"/>
          <cell r="M662">
            <v>6.5227284898405791E-2</v>
          </cell>
          <cell r="N662">
            <v>0</v>
          </cell>
          <cell r="O662">
            <v>822569480</v>
          </cell>
          <cell r="P662">
            <v>0</v>
          </cell>
          <cell r="Q662" t="str">
            <v/>
          </cell>
          <cell r="R662">
            <v>822569480</v>
          </cell>
          <cell r="S662" t="str">
            <v>Average</v>
          </cell>
        </row>
        <row r="663">
          <cell r="A663" t="str">
            <v>4105701102600</v>
          </cell>
          <cell r="B663" t="str">
            <v>ALTON COMM UNIT SCHOOL DIST 11</v>
          </cell>
          <cell r="C663"/>
          <cell r="D663">
            <v>727333039</v>
          </cell>
          <cell r="E663">
            <v>0</v>
          </cell>
          <cell r="F663"/>
          <cell r="G663">
            <v>721809878</v>
          </cell>
          <cell r="H663">
            <v>754681749</v>
          </cell>
          <cell r="I663">
            <v>780715777</v>
          </cell>
          <cell r="J663"/>
          <cell r="K663">
            <v>752402468</v>
          </cell>
          <cell r="L663"/>
          <cell r="M663">
            <v>3.4496697494668049E-2</v>
          </cell>
          <cell r="N663">
            <v>0</v>
          </cell>
          <cell r="O663">
            <v>752402468</v>
          </cell>
          <cell r="P663">
            <v>0</v>
          </cell>
          <cell r="Q663" t="str">
            <v/>
          </cell>
          <cell r="R663">
            <v>752402468</v>
          </cell>
          <cell r="S663" t="str">
            <v>Average</v>
          </cell>
        </row>
        <row r="664">
          <cell r="A664" t="str">
            <v>4105701202600</v>
          </cell>
          <cell r="B664" t="str">
            <v>MADISON COMM UNIT SCH DIST 12</v>
          </cell>
          <cell r="C664"/>
          <cell r="D664">
            <v>22934412</v>
          </cell>
          <cell r="E664">
            <v>0</v>
          </cell>
          <cell r="F664"/>
          <cell r="G664">
            <v>22678600</v>
          </cell>
          <cell r="H664">
            <v>22745499</v>
          </cell>
          <cell r="I664">
            <v>23361887</v>
          </cell>
          <cell r="J664"/>
          <cell r="K664">
            <v>22928662</v>
          </cell>
          <cell r="L664"/>
          <cell r="M664">
            <v>2.7099339522074235E-2</v>
          </cell>
          <cell r="N664">
            <v>0</v>
          </cell>
          <cell r="O664">
            <v>22928662</v>
          </cell>
          <cell r="P664">
            <v>0</v>
          </cell>
          <cell r="Q664" t="str">
            <v/>
          </cell>
          <cell r="R664">
            <v>22928662</v>
          </cell>
          <cell r="S664" t="str">
            <v>Average</v>
          </cell>
        </row>
        <row r="665">
          <cell r="A665" t="str">
            <v>4105701300200</v>
          </cell>
          <cell r="B665" t="str">
            <v>EAST ALTON SCHOOL DISTRICT 13</v>
          </cell>
          <cell r="C665"/>
          <cell r="D665">
            <v>62202608</v>
          </cell>
          <cell r="E665">
            <v>0</v>
          </cell>
          <cell r="F665"/>
          <cell r="G665">
            <v>61305013</v>
          </cell>
          <cell r="H665">
            <v>64117654</v>
          </cell>
          <cell r="I665">
            <v>66264945</v>
          </cell>
          <cell r="J665"/>
          <cell r="K665">
            <v>63895871</v>
          </cell>
          <cell r="L665"/>
          <cell r="M665">
            <v>3.3489856007520177E-2</v>
          </cell>
          <cell r="N665">
            <v>0</v>
          </cell>
          <cell r="O665">
            <v>63895871</v>
          </cell>
          <cell r="P665">
            <v>0</v>
          </cell>
          <cell r="Q665" t="str">
            <v/>
          </cell>
          <cell r="R665">
            <v>63895871</v>
          </cell>
          <cell r="S665" t="str">
            <v>Average</v>
          </cell>
        </row>
        <row r="666">
          <cell r="A666" t="str">
            <v>4105701401600</v>
          </cell>
          <cell r="B666" t="str">
            <v>EAST ALTON-WOOD RIVER C H S D 14</v>
          </cell>
          <cell r="C666"/>
          <cell r="D666">
            <v>182483302</v>
          </cell>
          <cell r="E666">
            <v>0</v>
          </cell>
          <cell r="F666"/>
          <cell r="G666">
            <v>181206144</v>
          </cell>
          <cell r="H666">
            <v>187027580</v>
          </cell>
          <cell r="I666">
            <v>193942704</v>
          </cell>
          <cell r="J666"/>
          <cell r="K666">
            <v>187392143</v>
          </cell>
          <cell r="L666"/>
          <cell r="M666">
            <v>3.6973819583186608E-2</v>
          </cell>
          <cell r="N666">
            <v>0</v>
          </cell>
          <cell r="O666">
            <v>187392143</v>
          </cell>
          <cell r="P666">
            <v>0</v>
          </cell>
          <cell r="Q666" t="str">
            <v/>
          </cell>
          <cell r="R666">
            <v>187392143</v>
          </cell>
          <cell r="S666" t="str">
            <v>Average</v>
          </cell>
        </row>
        <row r="667">
          <cell r="A667" t="str">
            <v>4105701500300</v>
          </cell>
          <cell r="B667" t="str">
            <v>WOOD RIVER-HARTFORD ELEM S D 15</v>
          </cell>
          <cell r="C667"/>
          <cell r="D667">
            <v>120308381</v>
          </cell>
          <cell r="E667">
            <v>0</v>
          </cell>
          <cell r="F667"/>
          <cell r="G667">
            <v>119901131</v>
          </cell>
          <cell r="H667">
            <v>122894010</v>
          </cell>
          <cell r="I667">
            <v>127656390</v>
          </cell>
          <cell r="J667"/>
          <cell r="K667">
            <v>123483844</v>
          </cell>
          <cell r="L667"/>
          <cell r="M667">
            <v>3.8751929406486127E-2</v>
          </cell>
          <cell r="N667">
            <v>0</v>
          </cell>
          <cell r="O667">
            <v>123483844</v>
          </cell>
          <cell r="P667">
            <v>0</v>
          </cell>
          <cell r="Q667" t="str">
            <v/>
          </cell>
          <cell r="R667">
            <v>123483844</v>
          </cell>
          <cell r="S667" t="str">
            <v>Average</v>
          </cell>
        </row>
        <row r="668">
          <cell r="A668" t="str">
            <v>4406300200300</v>
          </cell>
          <cell r="B668" t="str">
            <v>NIPPERSINK SCHOOL DISTRICT 2</v>
          </cell>
          <cell r="C668"/>
          <cell r="D668">
            <v>342043146</v>
          </cell>
          <cell r="E668">
            <v>0</v>
          </cell>
          <cell r="F668"/>
          <cell r="G668">
            <v>383638627</v>
          </cell>
          <cell r="H668">
            <v>394721807</v>
          </cell>
          <cell r="I668">
            <v>414022065</v>
          </cell>
          <cell r="J668"/>
          <cell r="K668">
            <v>397460833</v>
          </cell>
          <cell r="L668"/>
          <cell r="M668">
            <v>4.8895849324078512E-2</v>
          </cell>
          <cell r="N668">
            <v>0</v>
          </cell>
          <cell r="O668">
            <v>397460833</v>
          </cell>
          <cell r="P668">
            <v>349397073</v>
          </cell>
          <cell r="Q668" t="str">
            <v>PTELL</v>
          </cell>
          <cell r="R668">
            <v>349397073</v>
          </cell>
          <cell r="S668" t="str">
            <v>PTELL</v>
          </cell>
        </row>
        <row r="669">
          <cell r="A669" t="str">
            <v>4406300300300</v>
          </cell>
          <cell r="B669" t="str">
            <v>FOX RIVER GROVE CONS S D 3</v>
          </cell>
          <cell r="C669"/>
          <cell r="D669">
            <v>99346119</v>
          </cell>
          <cell r="E669">
            <v>0</v>
          </cell>
          <cell r="F669"/>
          <cell r="G669">
            <v>117325780</v>
          </cell>
          <cell r="H669">
            <v>121609230</v>
          </cell>
          <cell r="I669">
            <v>125419784</v>
          </cell>
          <cell r="J669"/>
          <cell r="K669">
            <v>121451598</v>
          </cell>
          <cell r="L669"/>
          <cell r="M669">
            <v>3.1334414336806504E-2</v>
          </cell>
          <cell r="N669">
            <v>0</v>
          </cell>
          <cell r="O669">
            <v>121451598</v>
          </cell>
          <cell r="P669">
            <v>102743756</v>
          </cell>
          <cell r="Q669" t="str">
            <v>PTELL</v>
          </cell>
          <cell r="R669">
            <v>102743756</v>
          </cell>
          <cell r="S669" t="str">
            <v>PTELL</v>
          </cell>
        </row>
        <row r="670">
          <cell r="A670" t="str">
            <v>4406301202600</v>
          </cell>
          <cell r="B670" t="str">
            <v>JOHNSBURG C U SCHOOL DIST 12</v>
          </cell>
          <cell r="C670"/>
          <cell r="D670">
            <v>344381023</v>
          </cell>
          <cell r="E670">
            <v>0</v>
          </cell>
          <cell r="F670"/>
          <cell r="G670">
            <v>391916498</v>
          </cell>
          <cell r="H670">
            <v>411894096</v>
          </cell>
          <cell r="I670">
            <v>432230209</v>
          </cell>
          <cell r="J670"/>
          <cell r="K670">
            <v>412013601</v>
          </cell>
          <cell r="L670"/>
          <cell r="M670">
            <v>4.9372188621999574E-2</v>
          </cell>
          <cell r="N670">
            <v>0</v>
          </cell>
          <cell r="O670">
            <v>412013601</v>
          </cell>
          <cell r="P670">
            <v>350855386</v>
          </cell>
          <cell r="Q670" t="str">
            <v>PTELL</v>
          </cell>
          <cell r="R670">
            <v>350855386</v>
          </cell>
          <cell r="S670" t="str">
            <v>PTELL</v>
          </cell>
        </row>
        <row r="671">
          <cell r="A671" t="str">
            <v>4406301500400</v>
          </cell>
          <cell r="B671" t="str">
            <v>MCHENRY C C SCHOOL DIST 15</v>
          </cell>
          <cell r="C671"/>
          <cell r="D671">
            <v>972406822</v>
          </cell>
          <cell r="E671">
            <v>0</v>
          </cell>
          <cell r="F671"/>
          <cell r="G671">
            <v>1102293038</v>
          </cell>
          <cell r="H671">
            <v>1162561676</v>
          </cell>
          <cell r="I671">
            <v>1218114120</v>
          </cell>
          <cell r="J671"/>
          <cell r="K671">
            <v>1160989611</v>
          </cell>
          <cell r="L671"/>
          <cell r="M671">
            <v>4.7784513412774843E-2</v>
          </cell>
          <cell r="N671">
            <v>0</v>
          </cell>
          <cell r="O671">
            <v>1160989611</v>
          </cell>
          <cell r="P671">
            <v>995939067</v>
          </cell>
          <cell r="Q671" t="str">
            <v>PTELL</v>
          </cell>
          <cell r="R671">
            <v>995939067</v>
          </cell>
          <cell r="S671" t="str">
            <v>PTELL</v>
          </cell>
        </row>
        <row r="672">
          <cell r="A672" t="str">
            <v>4406301800400</v>
          </cell>
          <cell r="B672" t="str">
            <v>RILEY C C SCHOOL DIST 18</v>
          </cell>
          <cell r="C672"/>
          <cell r="D672">
            <v>110159336</v>
          </cell>
          <cell r="E672">
            <v>0</v>
          </cell>
          <cell r="F672"/>
          <cell r="G672">
            <v>117947713</v>
          </cell>
          <cell r="H672">
            <v>123770867</v>
          </cell>
          <cell r="I672">
            <v>129973290</v>
          </cell>
          <cell r="J672"/>
          <cell r="K672">
            <v>123897290</v>
          </cell>
          <cell r="L672"/>
          <cell r="M672">
            <v>5.011213987860326E-2</v>
          </cell>
          <cell r="N672">
            <v>0</v>
          </cell>
          <cell r="O672">
            <v>123897290</v>
          </cell>
          <cell r="P672">
            <v>112384554</v>
          </cell>
          <cell r="Q672" t="str">
            <v>PTELL</v>
          </cell>
          <cell r="R672">
            <v>112384554</v>
          </cell>
          <cell r="S672" t="str">
            <v>PTELL</v>
          </cell>
        </row>
        <row r="673">
          <cell r="A673" t="str">
            <v>4406301902400</v>
          </cell>
          <cell r="B673" t="str">
            <v>ALDEN HEBRON SCHOOL DIST 19</v>
          </cell>
          <cell r="C673"/>
          <cell r="D673">
            <v>79289884</v>
          </cell>
          <cell r="E673">
            <v>0</v>
          </cell>
          <cell r="F673"/>
          <cell r="G673">
            <v>84069493</v>
          </cell>
          <cell r="H673">
            <v>85536217</v>
          </cell>
          <cell r="I673">
            <v>93410855</v>
          </cell>
          <cell r="J673"/>
          <cell r="K673">
            <v>87672188</v>
          </cell>
          <cell r="L673"/>
          <cell r="M673">
            <v>9.2062032624145626E-2</v>
          </cell>
          <cell r="N673">
            <v>0</v>
          </cell>
          <cell r="O673">
            <v>87672188</v>
          </cell>
          <cell r="P673">
            <v>80994616</v>
          </cell>
          <cell r="Q673" t="str">
            <v>PTELL</v>
          </cell>
          <cell r="R673">
            <v>80994616</v>
          </cell>
          <cell r="S673" t="str">
            <v>PTELL</v>
          </cell>
        </row>
        <row r="674">
          <cell r="A674" t="str">
            <v>4406302600400</v>
          </cell>
          <cell r="B674" t="str">
            <v>CARY C C SCHOOL DIST 26</v>
          </cell>
          <cell r="C674"/>
          <cell r="D674">
            <v>587203604</v>
          </cell>
          <cell r="E674">
            <v>0</v>
          </cell>
          <cell r="F674"/>
          <cell r="G674">
            <v>673686724</v>
          </cell>
          <cell r="H674">
            <v>700143200</v>
          </cell>
          <cell r="I674">
            <v>721710795</v>
          </cell>
          <cell r="J674"/>
          <cell r="K674">
            <v>698513573</v>
          </cell>
          <cell r="L674"/>
          <cell r="M674">
            <v>3.0804548269553998E-2</v>
          </cell>
          <cell r="N674">
            <v>0</v>
          </cell>
          <cell r="O674">
            <v>698513573</v>
          </cell>
          <cell r="P674">
            <v>601120329</v>
          </cell>
          <cell r="Q674" t="str">
            <v>PTELL</v>
          </cell>
          <cell r="R674">
            <v>601120329</v>
          </cell>
          <cell r="S674" t="str">
            <v>PTELL</v>
          </cell>
        </row>
        <row r="675">
          <cell r="A675" t="str">
            <v>4406303600200</v>
          </cell>
          <cell r="B675" t="str">
            <v>HARRISON SCHOOL DISTRICT 36</v>
          </cell>
          <cell r="C675"/>
          <cell r="D675">
            <v>72585022</v>
          </cell>
          <cell r="E675">
            <v>0</v>
          </cell>
          <cell r="F675"/>
          <cell r="G675">
            <v>83559160</v>
          </cell>
          <cell r="H675">
            <v>88183773</v>
          </cell>
          <cell r="I675">
            <v>92283184</v>
          </cell>
          <cell r="J675"/>
          <cell r="K675">
            <v>88008706</v>
          </cell>
          <cell r="L675"/>
          <cell r="M675">
            <v>4.6487135450645777E-2</v>
          </cell>
          <cell r="N675">
            <v>0</v>
          </cell>
          <cell r="O675">
            <v>88008706</v>
          </cell>
          <cell r="P675">
            <v>73659280</v>
          </cell>
          <cell r="Q675" t="str">
            <v>PTELL</v>
          </cell>
          <cell r="R675">
            <v>73659280</v>
          </cell>
          <cell r="S675" t="str">
            <v>PTELL</v>
          </cell>
        </row>
        <row r="676">
          <cell r="A676" t="str">
            <v>4406304600300</v>
          </cell>
          <cell r="B676" t="str">
            <v>PRAIRIE GROVE C SCH DIST 46</v>
          </cell>
          <cell r="C676"/>
          <cell r="D676">
            <v>238832668</v>
          </cell>
          <cell r="E676">
            <v>0</v>
          </cell>
          <cell r="F676"/>
          <cell r="G676">
            <v>243926189</v>
          </cell>
          <cell r="H676">
            <v>257382575</v>
          </cell>
          <cell r="I676">
            <v>272006843</v>
          </cell>
          <cell r="J676"/>
          <cell r="K676">
            <v>257771869</v>
          </cell>
          <cell r="L676"/>
          <cell r="M676">
            <v>5.6819184437796537E-2</v>
          </cell>
          <cell r="N676">
            <v>0</v>
          </cell>
          <cell r="O676">
            <v>257771869</v>
          </cell>
          <cell r="P676">
            <v>247884426</v>
          </cell>
          <cell r="Q676" t="str">
            <v>PTELL</v>
          </cell>
          <cell r="R676">
            <v>247884426</v>
          </cell>
          <cell r="S676" t="str">
            <v>PTELL</v>
          </cell>
        </row>
        <row r="677">
          <cell r="A677" t="str">
            <v>4406304700400</v>
          </cell>
          <cell r="B677" t="str">
            <v>CRYSTAL LAKE C C SCH DIST 47</v>
          </cell>
          <cell r="C677"/>
          <cell r="D677">
            <v>1743526932</v>
          </cell>
          <cell r="E677">
            <v>0</v>
          </cell>
          <cell r="F677"/>
          <cell r="G677">
            <v>1922059640</v>
          </cell>
          <cell r="H677">
            <v>1979728059</v>
          </cell>
          <cell r="I677">
            <v>2044290407</v>
          </cell>
          <cell r="J677"/>
          <cell r="K677">
            <v>1982026035</v>
          </cell>
          <cell r="L677"/>
          <cell r="M677">
            <v>3.2611725487495351E-2</v>
          </cell>
          <cell r="N677">
            <v>0</v>
          </cell>
          <cell r="O677">
            <v>1982026035</v>
          </cell>
          <cell r="P677">
            <v>1774213006</v>
          </cell>
          <cell r="Q677" t="str">
            <v>PTELL</v>
          </cell>
          <cell r="R677">
            <v>1774213006</v>
          </cell>
          <cell r="S677" t="str">
            <v>PTELL</v>
          </cell>
        </row>
        <row r="678">
          <cell r="A678" t="str">
            <v>4406305002600</v>
          </cell>
          <cell r="B678" t="str">
            <v>HARVARD C U SCHOOL DIST 50</v>
          </cell>
          <cell r="C678"/>
          <cell r="D678">
            <v>229521750</v>
          </cell>
          <cell r="E678">
            <v>0</v>
          </cell>
          <cell r="F678"/>
          <cell r="G678">
            <v>264391904</v>
          </cell>
          <cell r="H678">
            <v>274379621</v>
          </cell>
          <cell r="I678">
            <v>289144897</v>
          </cell>
          <cell r="J678"/>
          <cell r="K678">
            <v>275972141</v>
          </cell>
          <cell r="L678"/>
          <cell r="M678">
            <v>5.3813311448520446E-2</v>
          </cell>
          <cell r="N678">
            <v>0</v>
          </cell>
          <cell r="O678">
            <v>275972141</v>
          </cell>
          <cell r="P678">
            <v>234410563</v>
          </cell>
          <cell r="Q678" t="str">
            <v>PTELL</v>
          </cell>
          <cell r="R678">
            <v>234410563</v>
          </cell>
          <cell r="S678" t="str">
            <v>PTELL</v>
          </cell>
        </row>
        <row r="679">
          <cell r="A679" t="str">
            <v>4406315401600</v>
          </cell>
          <cell r="B679" t="str">
            <v>MARENGO COMM HS DIST 154</v>
          </cell>
          <cell r="C679"/>
          <cell r="D679">
            <v>325576896</v>
          </cell>
          <cell r="E679">
            <v>0</v>
          </cell>
          <cell r="F679"/>
          <cell r="G679">
            <v>363017094</v>
          </cell>
          <cell r="H679">
            <v>380824883</v>
          </cell>
          <cell r="I679">
            <v>401103620</v>
          </cell>
          <cell r="J679"/>
          <cell r="K679">
            <v>381648532</v>
          </cell>
          <cell r="L679"/>
          <cell r="M679">
            <v>5.3249506282917969E-2</v>
          </cell>
          <cell r="N679">
            <v>0</v>
          </cell>
          <cell r="O679">
            <v>381648532</v>
          </cell>
          <cell r="P679">
            <v>331697741</v>
          </cell>
          <cell r="Q679" t="str">
            <v>PTELL</v>
          </cell>
          <cell r="R679">
            <v>331697741</v>
          </cell>
          <cell r="S679" t="str">
            <v>PTELL</v>
          </cell>
        </row>
        <row r="680">
          <cell r="A680" t="str">
            <v>4406315501600</v>
          </cell>
          <cell r="B680" t="str">
            <v>COMMUNITY HIGH SCHOOL DIST 155</v>
          </cell>
          <cell r="C680"/>
          <cell r="D680">
            <v>2668027845</v>
          </cell>
          <cell r="E680">
            <v>0</v>
          </cell>
          <cell r="F680"/>
          <cell r="G680">
            <v>2956939037</v>
          </cell>
          <cell r="H680">
            <v>3058742262</v>
          </cell>
          <cell r="I680">
            <v>3163427829</v>
          </cell>
          <cell r="J680"/>
          <cell r="K680">
            <v>3059703043</v>
          </cell>
          <cell r="L680"/>
          <cell r="M680">
            <v>3.4225036970440895E-2</v>
          </cell>
          <cell r="N680">
            <v>0</v>
          </cell>
          <cell r="O680">
            <v>3059703043</v>
          </cell>
          <cell r="P680">
            <v>2722722415</v>
          </cell>
          <cell r="Q680" t="str">
            <v>PTELL</v>
          </cell>
          <cell r="R680">
            <v>2722722415</v>
          </cell>
          <cell r="S680" t="str">
            <v>PTELL</v>
          </cell>
        </row>
        <row r="681">
          <cell r="A681" t="str">
            <v>4406315601600</v>
          </cell>
          <cell r="B681" t="str">
            <v>MCHENRY COMM H S DIST 156</v>
          </cell>
          <cell r="C681"/>
          <cell r="D681">
            <v>1025305263</v>
          </cell>
          <cell r="E681">
            <v>0</v>
          </cell>
          <cell r="F681"/>
          <cell r="G681">
            <v>1169117703</v>
          </cell>
          <cell r="H681">
            <v>1232720701</v>
          </cell>
          <cell r="I681">
            <v>1291924008</v>
          </cell>
          <cell r="J681"/>
          <cell r="K681">
            <v>1231254137</v>
          </cell>
          <cell r="L681"/>
          <cell r="M681">
            <v>4.8026537521413781E-2</v>
          </cell>
          <cell r="N681">
            <v>0</v>
          </cell>
          <cell r="O681">
            <v>1231254137</v>
          </cell>
          <cell r="P681">
            <v>1048067039</v>
          </cell>
          <cell r="Q681" t="str">
            <v>PTELL</v>
          </cell>
          <cell r="R681">
            <v>1048067039</v>
          </cell>
          <cell r="S681" t="str">
            <v>PTELL</v>
          </cell>
        </row>
        <row r="682">
          <cell r="A682" t="str">
            <v>4406315701600</v>
          </cell>
          <cell r="B682" t="str">
            <v>RICHMOND-BURTON COMM H SC D 157</v>
          </cell>
          <cell r="C682"/>
          <cell r="D682">
            <v>342362954</v>
          </cell>
          <cell r="E682">
            <v>0</v>
          </cell>
          <cell r="F682"/>
          <cell r="G682">
            <v>383619889</v>
          </cell>
          <cell r="H682">
            <v>394716380</v>
          </cell>
          <cell r="I682">
            <v>414022065</v>
          </cell>
          <cell r="J682"/>
          <cell r="K682">
            <v>397452778</v>
          </cell>
          <cell r="L682"/>
          <cell r="M682">
            <v>4.8910270711339618E-2</v>
          </cell>
          <cell r="N682">
            <v>0</v>
          </cell>
          <cell r="O682">
            <v>397452778</v>
          </cell>
          <cell r="P682">
            <v>349723757</v>
          </cell>
          <cell r="Q682" t="str">
            <v>PTELL</v>
          </cell>
          <cell r="R682">
            <v>349723757</v>
          </cell>
          <cell r="S682" t="str">
            <v>PTELL</v>
          </cell>
        </row>
        <row r="683">
          <cell r="A683" t="str">
            <v>4406315802200</v>
          </cell>
          <cell r="B683" t="str">
            <v>HUNTLEY CONS SCHOOL DIST 158</v>
          </cell>
          <cell r="C683"/>
          <cell r="D683">
            <v>1312490922</v>
          </cell>
          <cell r="E683">
            <v>0</v>
          </cell>
          <cell r="F683"/>
          <cell r="G683">
            <v>1451933500</v>
          </cell>
          <cell r="H683">
            <v>1497150224</v>
          </cell>
          <cell r="I683">
            <v>1555133490</v>
          </cell>
          <cell r="J683"/>
          <cell r="K683">
            <v>1501405738</v>
          </cell>
          <cell r="L683"/>
          <cell r="M683">
            <v>3.8729090154415925E-2</v>
          </cell>
          <cell r="N683">
            <v>0</v>
          </cell>
          <cell r="O683">
            <v>1501405738</v>
          </cell>
          <cell r="P683">
            <v>1365121807</v>
          </cell>
          <cell r="Q683" t="str">
            <v>PTELL</v>
          </cell>
          <cell r="R683">
            <v>1365121807</v>
          </cell>
          <cell r="S683" t="str">
            <v>PTELL</v>
          </cell>
        </row>
        <row r="684">
          <cell r="A684" t="str">
            <v>4406316500300</v>
          </cell>
          <cell r="B684" t="str">
            <v>MARENGO-UNION ELEM CONS DIST 165</v>
          </cell>
          <cell r="C684"/>
          <cell r="D684">
            <v>215675528</v>
          </cell>
          <cell r="E684">
            <v>0</v>
          </cell>
          <cell r="F684"/>
          <cell r="G684">
            <v>245069382</v>
          </cell>
          <cell r="H684">
            <v>257054017</v>
          </cell>
          <cell r="I684">
            <v>271130330</v>
          </cell>
          <cell r="J684"/>
          <cell r="K684">
            <v>257751243</v>
          </cell>
          <cell r="L684"/>
          <cell r="M684">
            <v>5.4760136271280291E-2</v>
          </cell>
          <cell r="N684">
            <v>0</v>
          </cell>
          <cell r="O684">
            <v>257751243</v>
          </cell>
          <cell r="P684">
            <v>219579255</v>
          </cell>
          <cell r="Q684" t="str">
            <v>PTELL</v>
          </cell>
          <cell r="R684">
            <v>219579255</v>
          </cell>
          <cell r="S684" t="str">
            <v>PTELL</v>
          </cell>
        </row>
        <row r="685">
          <cell r="A685" t="str">
            <v>4406320002600</v>
          </cell>
          <cell r="B685" t="str">
            <v>WOODSTOCK C U SCHOOL DIST 200</v>
          </cell>
          <cell r="C685"/>
          <cell r="D685">
            <v>844495243</v>
          </cell>
          <cell r="E685">
            <v>0</v>
          </cell>
          <cell r="F685"/>
          <cell r="G685">
            <v>900523386</v>
          </cell>
          <cell r="H685">
            <v>939900131</v>
          </cell>
          <cell r="I685">
            <v>997510313</v>
          </cell>
          <cell r="J685"/>
          <cell r="K685">
            <v>945977943</v>
          </cell>
          <cell r="L685"/>
          <cell r="M685">
            <v>6.1293939749434929E-2</v>
          </cell>
          <cell r="N685">
            <v>0</v>
          </cell>
          <cell r="O685">
            <v>945977943</v>
          </cell>
          <cell r="P685">
            <v>867296614</v>
          </cell>
          <cell r="Q685" t="str">
            <v>PTELL</v>
          </cell>
          <cell r="R685">
            <v>867296614</v>
          </cell>
          <cell r="S685" t="str">
            <v>PTELL</v>
          </cell>
        </row>
        <row r="686">
          <cell r="A686" t="str">
            <v>4506700302600</v>
          </cell>
          <cell r="B686" t="str">
            <v>VALMEYER COMM UNIT SCH DIST 3</v>
          </cell>
          <cell r="C686"/>
          <cell r="D686">
            <v>60822463</v>
          </cell>
          <cell r="E686">
            <v>0</v>
          </cell>
          <cell r="F686"/>
          <cell r="G686">
            <v>65223175</v>
          </cell>
          <cell r="H686">
            <v>68931343</v>
          </cell>
          <cell r="I686">
            <v>72747034</v>
          </cell>
          <cell r="J686"/>
          <cell r="K686">
            <v>68967184</v>
          </cell>
          <cell r="L686"/>
          <cell r="M686">
            <v>5.5354949344306265E-2</v>
          </cell>
          <cell r="N686">
            <v>0</v>
          </cell>
          <cell r="O686">
            <v>68967184</v>
          </cell>
          <cell r="P686">
            <v>62154474</v>
          </cell>
          <cell r="Q686" t="str">
            <v>PTELL</v>
          </cell>
          <cell r="R686">
            <v>62154474</v>
          </cell>
          <cell r="S686" t="str">
            <v>PTELL</v>
          </cell>
        </row>
        <row r="687">
          <cell r="A687" t="str">
            <v>4506700402600</v>
          </cell>
          <cell r="B687" t="str">
            <v>COLUMBIA COMM UNIT SCH DIST 4</v>
          </cell>
          <cell r="C687"/>
          <cell r="D687">
            <v>379126936</v>
          </cell>
          <cell r="E687">
            <v>0</v>
          </cell>
          <cell r="F687"/>
          <cell r="G687">
            <v>378030590</v>
          </cell>
          <cell r="H687">
            <v>396381780</v>
          </cell>
          <cell r="I687">
            <v>420534793</v>
          </cell>
          <cell r="J687"/>
          <cell r="K687">
            <v>398315721</v>
          </cell>
          <cell r="L687"/>
          <cell r="M687">
            <v>6.0933711433456904E-2</v>
          </cell>
          <cell r="N687">
            <v>0</v>
          </cell>
          <cell r="O687">
            <v>398315721</v>
          </cell>
          <cell r="P687">
            <v>0</v>
          </cell>
          <cell r="Q687" t="str">
            <v/>
          </cell>
          <cell r="R687">
            <v>398315721</v>
          </cell>
          <cell r="S687" t="str">
            <v>Average</v>
          </cell>
        </row>
        <row r="688">
          <cell r="A688" t="str">
            <v>4506700502600</v>
          </cell>
          <cell r="B688" t="str">
            <v>WATERLOO COMM UNIT SCH DIST 5</v>
          </cell>
          <cell r="C688"/>
          <cell r="D688">
            <v>490534968</v>
          </cell>
          <cell r="E688">
            <v>0</v>
          </cell>
          <cell r="F688"/>
          <cell r="G688">
            <v>495066479</v>
          </cell>
          <cell r="H688">
            <v>512178095</v>
          </cell>
          <cell r="I688">
            <v>536209117</v>
          </cell>
          <cell r="J688"/>
          <cell r="K688">
            <v>514484564</v>
          </cell>
          <cell r="L688"/>
          <cell r="M688">
            <v>4.6919269360787483E-2</v>
          </cell>
          <cell r="N688">
            <v>0</v>
          </cell>
          <cell r="O688">
            <v>514484564</v>
          </cell>
          <cell r="P688">
            <v>0</v>
          </cell>
          <cell r="Q688" t="str">
            <v/>
          </cell>
          <cell r="R688">
            <v>514484564</v>
          </cell>
          <cell r="S688" t="str">
            <v>Average</v>
          </cell>
        </row>
        <row r="689">
          <cell r="A689" t="str">
            <v>4507900102200</v>
          </cell>
          <cell r="B689" t="str">
            <v>COULTERVILLE UNIT SCHOOL DIST 1</v>
          </cell>
          <cell r="C689"/>
          <cell r="D689">
            <v>18929474</v>
          </cell>
          <cell r="E689">
            <v>0</v>
          </cell>
          <cell r="F689"/>
          <cell r="G689">
            <v>19858353</v>
          </cell>
          <cell r="H689">
            <v>18528713</v>
          </cell>
          <cell r="I689">
            <v>19019545</v>
          </cell>
          <cell r="J689"/>
          <cell r="K689">
            <v>19135537</v>
          </cell>
          <cell r="L689"/>
          <cell r="M689">
            <v>2.6490345012090154E-2</v>
          </cell>
          <cell r="N689">
            <v>0</v>
          </cell>
          <cell r="O689">
            <v>19135537</v>
          </cell>
          <cell r="P689">
            <v>0</v>
          </cell>
          <cell r="Q689" t="str">
            <v/>
          </cell>
          <cell r="R689">
            <v>19135537</v>
          </cell>
          <cell r="S689" t="str">
            <v>Average</v>
          </cell>
        </row>
        <row r="690">
          <cell r="A690" t="str">
            <v>4507912201900</v>
          </cell>
          <cell r="B690" t="str">
            <v>CHESTER N H SCHOOL DIST 122</v>
          </cell>
          <cell r="C690"/>
          <cell r="D690">
            <v>9743278</v>
          </cell>
          <cell r="E690">
            <v>0</v>
          </cell>
          <cell r="F690"/>
          <cell r="G690">
            <v>14270668</v>
          </cell>
          <cell r="H690">
            <v>14861922</v>
          </cell>
          <cell r="I690">
            <v>15389131</v>
          </cell>
          <cell r="J690"/>
          <cell r="K690">
            <v>14840574</v>
          </cell>
          <cell r="L690"/>
          <cell r="M690">
            <v>3.5473810184174025E-2</v>
          </cell>
          <cell r="N690">
            <v>0</v>
          </cell>
          <cell r="O690">
            <v>14840574</v>
          </cell>
          <cell r="P690">
            <v>9941066</v>
          </cell>
          <cell r="Q690" t="str">
            <v>PTELL</v>
          </cell>
          <cell r="R690">
            <v>9941066</v>
          </cell>
          <cell r="S690" t="str">
            <v>PTELL</v>
          </cell>
        </row>
        <row r="691">
          <cell r="A691" t="str">
            <v>4507913202600</v>
          </cell>
          <cell r="B691" t="str">
            <v>RED BUD C U SCHOOL DIST 132</v>
          </cell>
          <cell r="C691"/>
          <cell r="D691">
            <v>219875945</v>
          </cell>
          <cell r="E691">
            <v>0</v>
          </cell>
          <cell r="F691"/>
          <cell r="G691">
            <v>223705810</v>
          </cell>
          <cell r="H691">
            <v>214214202</v>
          </cell>
          <cell r="I691">
            <v>212892195</v>
          </cell>
          <cell r="J691"/>
          <cell r="K691">
            <v>216937402</v>
          </cell>
          <cell r="L691"/>
          <cell r="M691">
            <v>-6.1714255528211893E-3</v>
          </cell>
          <cell r="N691">
            <v>0</v>
          </cell>
          <cell r="O691">
            <v>216937402</v>
          </cell>
          <cell r="P691">
            <v>0</v>
          </cell>
          <cell r="Q691" t="str">
            <v/>
          </cell>
          <cell r="R691">
            <v>216937402</v>
          </cell>
          <cell r="S691" t="str">
            <v>Average</v>
          </cell>
        </row>
        <row r="692">
          <cell r="A692" t="str">
            <v>4507913400400</v>
          </cell>
          <cell r="B692" t="str">
            <v>PRAIRIE DU ROCHER C C S D 134</v>
          </cell>
          <cell r="C692"/>
          <cell r="D692">
            <v>11337681</v>
          </cell>
          <cell r="E692">
            <v>0</v>
          </cell>
          <cell r="F692"/>
          <cell r="G692">
            <v>14270668</v>
          </cell>
          <cell r="H692">
            <v>14861922</v>
          </cell>
          <cell r="I692">
            <v>15389131</v>
          </cell>
          <cell r="J692"/>
          <cell r="K692">
            <v>14840574</v>
          </cell>
          <cell r="L692"/>
          <cell r="M692">
            <v>3.5473810184174025E-2</v>
          </cell>
          <cell r="N692">
            <v>0</v>
          </cell>
          <cell r="O692">
            <v>14840574</v>
          </cell>
          <cell r="P692">
            <v>11567835</v>
          </cell>
          <cell r="Q692" t="str">
            <v>PTELL</v>
          </cell>
          <cell r="R692">
            <v>11567835</v>
          </cell>
          <cell r="S692" t="str">
            <v>PTELL</v>
          </cell>
        </row>
        <row r="693">
          <cell r="A693" t="str">
            <v>4507913802600</v>
          </cell>
          <cell r="B693" t="str">
            <v>STEELEVILLE C U SCH DIST 138</v>
          </cell>
          <cell r="C693"/>
          <cell r="D693">
            <v>43406262</v>
          </cell>
          <cell r="E693">
            <v>0</v>
          </cell>
          <cell r="F693"/>
          <cell r="G693">
            <v>47253543</v>
          </cell>
          <cell r="H693">
            <v>48481377</v>
          </cell>
          <cell r="I693">
            <v>51525856</v>
          </cell>
          <cell r="J693"/>
          <cell r="K693">
            <v>49086925</v>
          </cell>
          <cell r="L693"/>
          <cell r="M693">
            <v>6.2796875592044346E-2</v>
          </cell>
          <cell r="N693">
            <v>0</v>
          </cell>
          <cell r="O693">
            <v>49086925</v>
          </cell>
          <cell r="P693">
            <v>44287409</v>
          </cell>
          <cell r="Q693" t="str">
            <v>PTELL</v>
          </cell>
          <cell r="R693">
            <v>44287409</v>
          </cell>
          <cell r="S693" t="str">
            <v>PTELL</v>
          </cell>
        </row>
        <row r="694">
          <cell r="A694" t="str">
            <v>4507913902600</v>
          </cell>
          <cell r="B694" t="str">
            <v>CHESTER COMM UNIT SCH DIST 139</v>
          </cell>
          <cell r="C694"/>
          <cell r="D694">
            <v>87990881</v>
          </cell>
          <cell r="E694">
            <v>0</v>
          </cell>
          <cell r="F694"/>
          <cell r="G694">
            <v>104333207</v>
          </cell>
          <cell r="H694">
            <v>105012890</v>
          </cell>
          <cell r="I694">
            <v>110867153</v>
          </cell>
          <cell r="J694"/>
          <cell r="K694">
            <v>106737750</v>
          </cell>
          <cell r="L694"/>
          <cell r="M694">
            <v>5.5748041978465689E-2</v>
          </cell>
          <cell r="N694">
            <v>0</v>
          </cell>
          <cell r="O694">
            <v>106737750</v>
          </cell>
          <cell r="P694">
            <v>92601603</v>
          </cell>
          <cell r="Q694" t="str">
            <v>PTELL</v>
          </cell>
          <cell r="R694">
            <v>92601603</v>
          </cell>
          <cell r="S694" t="str">
            <v>PTELL</v>
          </cell>
        </row>
        <row r="695">
          <cell r="A695" t="str">
            <v>4507914002600</v>
          </cell>
          <cell r="B695" t="str">
            <v>SPARTA C U SCHOOL DIST 140</v>
          </cell>
          <cell r="C695"/>
          <cell r="D695">
            <v>106927248</v>
          </cell>
          <cell r="E695">
            <v>0</v>
          </cell>
          <cell r="F695"/>
          <cell r="G695">
            <v>115643973</v>
          </cell>
          <cell r="H695">
            <v>118339881</v>
          </cell>
          <cell r="I695">
            <v>120046387</v>
          </cell>
          <cell r="J695"/>
          <cell r="K695">
            <v>118010080</v>
          </cell>
          <cell r="L695"/>
          <cell r="M695">
            <v>1.4420379550660525E-2</v>
          </cell>
          <cell r="N695">
            <v>0</v>
          </cell>
          <cell r="O695">
            <v>118010080</v>
          </cell>
          <cell r="P695">
            <v>109418652</v>
          </cell>
          <cell r="Q695" t="str">
            <v>PTELL</v>
          </cell>
          <cell r="R695">
            <v>109418652</v>
          </cell>
          <cell r="S695" t="str">
            <v>PTELL</v>
          </cell>
        </row>
        <row r="696">
          <cell r="A696" t="str">
            <v>4705217002200</v>
          </cell>
          <cell r="B696" t="str">
            <v>DIXON UNIT SCHOOL DIST 170</v>
          </cell>
          <cell r="C696"/>
          <cell r="D696">
            <v>377830501</v>
          </cell>
          <cell r="E696">
            <v>0</v>
          </cell>
          <cell r="F696"/>
          <cell r="G696">
            <v>376098518</v>
          </cell>
          <cell r="H696">
            <v>390148188</v>
          </cell>
          <cell r="I696">
            <v>403861594</v>
          </cell>
          <cell r="J696"/>
          <cell r="K696">
            <v>390036100</v>
          </cell>
          <cell r="L696"/>
          <cell r="M696">
            <v>3.5149223863625886E-2</v>
          </cell>
          <cell r="N696">
            <v>0</v>
          </cell>
          <cell r="O696">
            <v>390036100</v>
          </cell>
          <cell r="P696">
            <v>0</v>
          </cell>
          <cell r="Q696" t="str">
            <v/>
          </cell>
          <cell r="R696">
            <v>390036100</v>
          </cell>
          <cell r="S696" t="str">
            <v>Average</v>
          </cell>
        </row>
        <row r="697">
          <cell r="A697" t="str">
            <v>4705222000200</v>
          </cell>
          <cell r="B697" t="str">
            <v>STEWARD ELEM SCHOOL DIST 220</v>
          </cell>
          <cell r="C697"/>
          <cell r="D697">
            <v>28064783</v>
          </cell>
          <cell r="E697">
            <v>0</v>
          </cell>
          <cell r="F697"/>
          <cell r="G697">
            <v>29409918</v>
          </cell>
          <cell r="H697">
            <v>31207724</v>
          </cell>
          <cell r="I697">
            <v>32811904</v>
          </cell>
          <cell r="J697"/>
          <cell r="K697">
            <v>31143182</v>
          </cell>
          <cell r="L697"/>
          <cell r="M697">
            <v>5.1403300029185084E-2</v>
          </cell>
          <cell r="N697">
            <v>0</v>
          </cell>
          <cell r="O697">
            <v>31143182</v>
          </cell>
          <cell r="P697">
            <v>28463302</v>
          </cell>
          <cell r="Q697" t="str">
            <v>PTELL</v>
          </cell>
          <cell r="R697">
            <v>28463302</v>
          </cell>
          <cell r="S697" t="str">
            <v>PTELL</v>
          </cell>
        </row>
        <row r="698">
          <cell r="A698" t="str">
            <v>4705227102600</v>
          </cell>
          <cell r="B698" t="str">
            <v>PAW PAW CUSD 271</v>
          </cell>
          <cell r="C698"/>
          <cell r="D698">
            <v>47418611</v>
          </cell>
          <cell r="E698">
            <v>0</v>
          </cell>
          <cell r="F698"/>
          <cell r="G698">
            <v>49533393</v>
          </cell>
          <cell r="H698">
            <v>53028964</v>
          </cell>
          <cell r="I698">
            <v>54600343</v>
          </cell>
          <cell r="J698"/>
          <cell r="K698">
            <v>52387567</v>
          </cell>
          <cell r="L698"/>
          <cell r="M698">
            <v>2.9632466513960183E-2</v>
          </cell>
          <cell r="N698">
            <v>0</v>
          </cell>
          <cell r="O698">
            <v>52387567</v>
          </cell>
          <cell r="P698">
            <v>48205759</v>
          </cell>
          <cell r="Q698" t="str">
            <v>PTELL</v>
          </cell>
          <cell r="R698">
            <v>48205759</v>
          </cell>
          <cell r="S698" t="str">
            <v>PTELL</v>
          </cell>
        </row>
        <row r="699">
          <cell r="A699" t="str">
            <v>4705227202600</v>
          </cell>
          <cell r="B699" t="str">
            <v>AMBOY COMM UNIT SCHOOL DIST 272</v>
          </cell>
          <cell r="C699"/>
          <cell r="D699">
            <v>153326273</v>
          </cell>
          <cell r="E699">
            <v>0</v>
          </cell>
          <cell r="F699"/>
          <cell r="G699">
            <v>151194133</v>
          </cell>
          <cell r="H699">
            <v>164605504</v>
          </cell>
          <cell r="I699">
            <v>171224055</v>
          </cell>
          <cell r="J699"/>
          <cell r="K699">
            <v>162341231</v>
          </cell>
          <cell r="L699"/>
          <cell r="M699">
            <v>4.02085643503148E-2</v>
          </cell>
          <cell r="N699">
            <v>0</v>
          </cell>
          <cell r="O699">
            <v>162341231</v>
          </cell>
          <cell r="P699">
            <v>156193474</v>
          </cell>
          <cell r="Q699" t="str">
            <v>PTELL</v>
          </cell>
          <cell r="R699">
            <v>156193474</v>
          </cell>
          <cell r="S699" t="str">
            <v>PTELL</v>
          </cell>
        </row>
        <row r="700">
          <cell r="A700" t="str">
            <v>4705227502600</v>
          </cell>
          <cell r="B700" t="str">
            <v>ASHTON COMM UNIT SCH DIST 275</v>
          </cell>
          <cell r="C700"/>
          <cell r="D700">
            <v>103703619</v>
          </cell>
          <cell r="E700">
            <v>0</v>
          </cell>
          <cell r="F700"/>
          <cell r="G700">
            <v>103540222</v>
          </cell>
          <cell r="H700">
            <v>108792484</v>
          </cell>
          <cell r="I700">
            <v>114906969</v>
          </cell>
          <cell r="J700"/>
          <cell r="K700">
            <v>109079892</v>
          </cell>
          <cell r="L700"/>
          <cell r="M700">
            <v>5.6203193227943947E-2</v>
          </cell>
          <cell r="N700">
            <v>0</v>
          </cell>
          <cell r="O700">
            <v>109079892</v>
          </cell>
          <cell r="P700">
            <v>0</v>
          </cell>
          <cell r="Q700" t="str">
            <v/>
          </cell>
          <cell r="R700">
            <v>109079892</v>
          </cell>
          <cell r="S700" t="str">
            <v>Average</v>
          </cell>
        </row>
        <row r="701">
          <cell r="A701" t="str">
            <v>4707114400300</v>
          </cell>
          <cell r="B701" t="str">
            <v>KINGS CONSOLIDATED SCH DIST 144</v>
          </cell>
          <cell r="C701"/>
          <cell r="D701">
            <v>27578236</v>
          </cell>
          <cell r="E701">
            <v>0</v>
          </cell>
          <cell r="F701"/>
          <cell r="G701">
            <v>27423605</v>
          </cell>
          <cell r="H701">
            <v>28942794</v>
          </cell>
          <cell r="I701">
            <v>30505372</v>
          </cell>
          <cell r="J701"/>
          <cell r="K701">
            <v>28957257</v>
          </cell>
          <cell r="L701"/>
          <cell r="M701">
            <v>5.3988498829795076E-2</v>
          </cell>
          <cell r="N701">
            <v>0</v>
          </cell>
          <cell r="O701">
            <v>28957257</v>
          </cell>
          <cell r="P701">
            <v>0</v>
          </cell>
          <cell r="Q701" t="str">
            <v/>
          </cell>
          <cell r="R701">
            <v>28957257</v>
          </cell>
          <cell r="S701" t="str">
            <v>Average</v>
          </cell>
        </row>
        <row r="702">
          <cell r="A702" t="str">
            <v>4707116100400</v>
          </cell>
          <cell r="B702" t="str">
            <v>CRESTON COMM CONS SCHOOL DIST 161</v>
          </cell>
          <cell r="C702"/>
          <cell r="D702">
            <v>36860089</v>
          </cell>
          <cell r="E702">
            <v>0</v>
          </cell>
          <cell r="F702"/>
          <cell r="G702">
            <v>38948642</v>
          </cell>
          <cell r="H702">
            <v>38092377</v>
          </cell>
          <cell r="I702">
            <v>39577874</v>
          </cell>
          <cell r="J702"/>
          <cell r="K702">
            <v>38872964</v>
          </cell>
          <cell r="L702"/>
          <cell r="M702">
            <v>3.8997225087843694E-2</v>
          </cell>
          <cell r="N702">
            <v>0</v>
          </cell>
          <cell r="O702">
            <v>38872964</v>
          </cell>
          <cell r="P702">
            <v>0</v>
          </cell>
          <cell r="Q702" t="str">
            <v/>
          </cell>
          <cell r="R702">
            <v>38872964</v>
          </cell>
          <cell r="S702" t="str">
            <v>Average</v>
          </cell>
        </row>
        <row r="703">
          <cell r="A703" t="str">
            <v>4707121201700</v>
          </cell>
          <cell r="B703" t="str">
            <v>ROCHELLE TWP HIGH SCH DIST 212</v>
          </cell>
          <cell r="C703"/>
          <cell r="D703">
            <v>420447784</v>
          </cell>
          <cell r="E703">
            <v>0</v>
          </cell>
          <cell r="F703"/>
          <cell r="G703">
            <v>430732367</v>
          </cell>
          <cell r="H703">
            <v>436737164</v>
          </cell>
          <cell r="I703">
            <v>451887255</v>
          </cell>
          <cell r="J703"/>
          <cell r="K703">
            <v>439785595</v>
          </cell>
          <cell r="L703"/>
          <cell r="M703">
            <v>3.4689264502344941E-2</v>
          </cell>
          <cell r="N703">
            <v>0</v>
          </cell>
          <cell r="O703">
            <v>439785595</v>
          </cell>
          <cell r="P703">
            <v>0</v>
          </cell>
          <cell r="Q703" t="str">
            <v/>
          </cell>
          <cell r="R703">
            <v>439785595</v>
          </cell>
          <cell r="S703" t="str">
            <v>Average</v>
          </cell>
        </row>
        <row r="704">
          <cell r="A704" t="str">
            <v>4707122002600</v>
          </cell>
          <cell r="B704" t="str">
            <v>OREGON C U SCHOOL DIST-220</v>
          </cell>
          <cell r="C704"/>
          <cell r="D704">
            <v>201628941</v>
          </cell>
          <cell r="E704">
            <v>0</v>
          </cell>
          <cell r="F704"/>
          <cell r="G704">
            <v>201296950</v>
          </cell>
          <cell r="H704">
            <v>210357637</v>
          </cell>
          <cell r="I704">
            <v>223393530</v>
          </cell>
          <cell r="J704"/>
          <cell r="K704">
            <v>211682706</v>
          </cell>
          <cell r="L704"/>
          <cell r="M704">
            <v>6.1970143731934012E-2</v>
          </cell>
          <cell r="N704">
            <v>0</v>
          </cell>
          <cell r="O704">
            <v>211682706</v>
          </cell>
          <cell r="P704">
            <v>0</v>
          </cell>
          <cell r="Q704" t="str">
            <v/>
          </cell>
          <cell r="R704">
            <v>211682706</v>
          </cell>
          <cell r="S704" t="str">
            <v>Average</v>
          </cell>
        </row>
        <row r="705">
          <cell r="A705" t="str">
            <v>4707122102600</v>
          </cell>
          <cell r="B705" t="str">
            <v>FORRESTVILLE VALLEY C U S D 221</v>
          </cell>
          <cell r="C705"/>
          <cell r="D705">
            <v>113913435</v>
          </cell>
          <cell r="E705">
            <v>0</v>
          </cell>
          <cell r="F705"/>
          <cell r="G705">
            <v>113321876</v>
          </cell>
          <cell r="H705">
            <v>119944073</v>
          </cell>
          <cell r="I705">
            <v>126225732</v>
          </cell>
          <cell r="J705"/>
          <cell r="K705">
            <v>119830560</v>
          </cell>
          <cell r="L705"/>
          <cell r="M705">
            <v>5.2371566538348249E-2</v>
          </cell>
          <cell r="N705">
            <v>0</v>
          </cell>
          <cell r="O705">
            <v>119830560</v>
          </cell>
          <cell r="P705">
            <v>0</v>
          </cell>
          <cell r="Q705" t="str">
            <v/>
          </cell>
          <cell r="R705">
            <v>119830560</v>
          </cell>
          <cell r="S705" t="str">
            <v>Average</v>
          </cell>
        </row>
        <row r="706">
          <cell r="A706" t="str">
            <v>4707122202600</v>
          </cell>
          <cell r="B706" t="str">
            <v>POLO COMM UNIT SCHOOL DIST 222</v>
          </cell>
          <cell r="C706"/>
          <cell r="D706">
            <v>88731703</v>
          </cell>
          <cell r="E706">
            <v>0</v>
          </cell>
          <cell r="F706"/>
          <cell r="G706">
            <v>88085704</v>
          </cell>
          <cell r="H706">
            <v>92611583</v>
          </cell>
          <cell r="I706">
            <v>99897297</v>
          </cell>
          <cell r="J706"/>
          <cell r="K706">
            <v>93531528</v>
          </cell>
          <cell r="L706"/>
          <cell r="M706">
            <v>7.8669576353100457E-2</v>
          </cell>
          <cell r="N706">
            <v>0</v>
          </cell>
          <cell r="O706">
            <v>93531528</v>
          </cell>
          <cell r="P706">
            <v>0</v>
          </cell>
          <cell r="Q706" t="str">
            <v/>
          </cell>
          <cell r="R706">
            <v>93531528</v>
          </cell>
          <cell r="S706" t="str">
            <v>Average</v>
          </cell>
        </row>
        <row r="707">
          <cell r="A707" t="str">
            <v>4707122302600</v>
          </cell>
          <cell r="B707" t="str">
            <v>MERIDIAN C U SCH DIST 223</v>
          </cell>
          <cell r="C707"/>
          <cell r="D707">
            <v>190872336</v>
          </cell>
          <cell r="E707">
            <v>0</v>
          </cell>
          <cell r="F707"/>
          <cell r="G707">
            <v>191837980</v>
          </cell>
          <cell r="H707">
            <v>201185310</v>
          </cell>
          <cell r="I707">
            <v>206493736</v>
          </cell>
          <cell r="J707"/>
          <cell r="K707">
            <v>199839009</v>
          </cell>
          <cell r="L707"/>
          <cell r="M707">
            <v>2.6385753512520371E-2</v>
          </cell>
          <cell r="N707">
            <v>0</v>
          </cell>
          <cell r="O707">
            <v>199839009</v>
          </cell>
          <cell r="P707">
            <v>0</v>
          </cell>
          <cell r="Q707" t="str">
            <v/>
          </cell>
          <cell r="R707">
            <v>199839009</v>
          </cell>
          <cell r="S707" t="str">
            <v>Average</v>
          </cell>
        </row>
        <row r="708">
          <cell r="A708" t="str">
            <v>4707122602600</v>
          </cell>
          <cell r="B708" t="str">
            <v>BYRON COMM UNIT SCHOOL DIST 226</v>
          </cell>
          <cell r="C708"/>
          <cell r="D708">
            <v>664256718</v>
          </cell>
          <cell r="E708">
            <v>0</v>
          </cell>
          <cell r="F708"/>
          <cell r="G708">
            <v>664028815</v>
          </cell>
          <cell r="H708">
            <v>671849849</v>
          </cell>
          <cell r="I708">
            <v>677146786</v>
          </cell>
          <cell r="J708"/>
          <cell r="K708">
            <v>671008483</v>
          </cell>
          <cell r="L708"/>
          <cell r="M708">
            <v>7.8841083433807552E-3</v>
          </cell>
          <cell r="N708">
            <v>0</v>
          </cell>
          <cell r="O708">
            <v>671008483</v>
          </cell>
          <cell r="P708">
            <v>0</v>
          </cell>
          <cell r="Q708" t="str">
            <v/>
          </cell>
          <cell r="R708">
            <v>671008483</v>
          </cell>
          <cell r="S708" t="str">
            <v>Average</v>
          </cell>
        </row>
        <row r="709">
          <cell r="A709" t="str">
            <v>4707123100400</v>
          </cell>
          <cell r="B709" t="str">
            <v>ROCHELLE COMM CONS DIST 231</v>
          </cell>
          <cell r="C709"/>
          <cell r="D709">
            <v>301849245</v>
          </cell>
          <cell r="E709">
            <v>0</v>
          </cell>
          <cell r="F709"/>
          <cell r="G709">
            <v>308678149</v>
          </cell>
          <cell r="H709">
            <v>315539963</v>
          </cell>
          <cell r="I709">
            <v>327421257</v>
          </cell>
          <cell r="J709"/>
          <cell r="K709">
            <v>317213123</v>
          </cell>
          <cell r="L709"/>
          <cell r="M709">
            <v>3.7653848618851488E-2</v>
          </cell>
          <cell r="N709">
            <v>0</v>
          </cell>
          <cell r="O709">
            <v>317213123</v>
          </cell>
          <cell r="P709">
            <v>0</v>
          </cell>
          <cell r="Q709" t="str">
            <v/>
          </cell>
          <cell r="R709">
            <v>317213123</v>
          </cell>
          <cell r="S709" t="str">
            <v>Average</v>
          </cell>
        </row>
        <row r="710">
          <cell r="A710" t="str">
            <v>4707126900400</v>
          </cell>
          <cell r="B710" t="str">
            <v>ESWOOD C C DISTRICT 269</v>
          </cell>
          <cell r="C710"/>
          <cell r="D710">
            <v>31117460</v>
          </cell>
          <cell r="E710">
            <v>0</v>
          </cell>
          <cell r="F710"/>
          <cell r="G710">
            <v>30930083</v>
          </cell>
          <cell r="H710">
            <v>32185719</v>
          </cell>
          <cell r="I710">
            <v>33603274</v>
          </cell>
          <cell r="J710"/>
          <cell r="K710">
            <v>32239692</v>
          </cell>
          <cell r="L710"/>
          <cell r="M710">
            <v>4.4042980677237629E-2</v>
          </cell>
          <cell r="N710">
            <v>0</v>
          </cell>
          <cell r="O710">
            <v>32239692</v>
          </cell>
          <cell r="P710">
            <v>0</v>
          </cell>
          <cell r="Q710" t="str">
            <v/>
          </cell>
          <cell r="R710">
            <v>32239692</v>
          </cell>
          <cell r="S710" t="str">
            <v>Average</v>
          </cell>
        </row>
        <row r="711">
          <cell r="A711" t="str">
            <v>4709800102600</v>
          </cell>
          <cell r="B711" t="str">
            <v>ERIE COMM UNIT SCH DIST 1</v>
          </cell>
          <cell r="C711"/>
          <cell r="D711">
            <v>369164897</v>
          </cell>
          <cell r="E711">
            <v>0</v>
          </cell>
          <cell r="F711"/>
          <cell r="G711">
            <v>375684023</v>
          </cell>
          <cell r="H711">
            <v>360468927</v>
          </cell>
          <cell r="I711">
            <v>343820790</v>
          </cell>
          <cell r="J711"/>
          <cell r="K711">
            <v>359991247</v>
          </cell>
          <cell r="L711"/>
          <cell r="M711">
            <v>-4.6184666008673748E-2</v>
          </cell>
          <cell r="N711">
            <v>0</v>
          </cell>
          <cell r="O711">
            <v>359991247</v>
          </cell>
          <cell r="P711">
            <v>0</v>
          </cell>
          <cell r="Q711" t="str">
            <v/>
          </cell>
          <cell r="R711">
            <v>359991247</v>
          </cell>
          <cell r="S711" t="str">
            <v>Average</v>
          </cell>
        </row>
        <row r="712">
          <cell r="A712" t="str">
            <v>4709800202600</v>
          </cell>
          <cell r="B712" t="str">
            <v>RIVER BEND COMM UNIT DIST 2</v>
          </cell>
          <cell r="C712"/>
          <cell r="D712">
            <v>122989639</v>
          </cell>
          <cell r="E712">
            <v>0</v>
          </cell>
          <cell r="F712"/>
          <cell r="G712">
            <v>122666815</v>
          </cell>
          <cell r="H712">
            <v>127257378</v>
          </cell>
          <cell r="I712">
            <v>130098492</v>
          </cell>
          <cell r="J712"/>
          <cell r="K712">
            <v>126674228</v>
          </cell>
          <cell r="L712"/>
          <cell r="M712">
            <v>2.2325731086491503E-2</v>
          </cell>
          <cell r="N712">
            <v>0</v>
          </cell>
          <cell r="O712">
            <v>126674228</v>
          </cell>
          <cell r="P712">
            <v>0</v>
          </cell>
          <cell r="Q712" t="str">
            <v/>
          </cell>
          <cell r="R712">
            <v>126674228</v>
          </cell>
          <cell r="S712" t="str">
            <v>Average</v>
          </cell>
        </row>
        <row r="713">
          <cell r="A713" t="str">
            <v>4709800302600</v>
          </cell>
          <cell r="B713" t="str">
            <v>PROPHETSTOWN-LYNDON-TAMPICO CUSD3</v>
          </cell>
          <cell r="C713"/>
          <cell r="D713">
            <v>105258218</v>
          </cell>
          <cell r="E713">
            <v>0</v>
          </cell>
          <cell r="F713"/>
          <cell r="G713">
            <v>106457915</v>
          </cell>
          <cell r="H713">
            <v>107270427</v>
          </cell>
          <cell r="I713">
            <v>117830657</v>
          </cell>
          <cell r="J713"/>
          <cell r="K713">
            <v>110519666</v>
          </cell>
          <cell r="L713"/>
          <cell r="M713">
            <v>9.8444933010288102E-2</v>
          </cell>
          <cell r="N713">
            <v>0</v>
          </cell>
          <cell r="O713">
            <v>110519666</v>
          </cell>
          <cell r="P713">
            <v>0</v>
          </cell>
          <cell r="Q713" t="str">
            <v/>
          </cell>
          <cell r="R713">
            <v>110519666</v>
          </cell>
          <cell r="S713" t="str">
            <v>Average</v>
          </cell>
        </row>
        <row r="714">
          <cell r="A714" t="str">
            <v>4709800502600</v>
          </cell>
          <cell r="B714" t="str">
            <v>STERLING C U DIST 5</v>
          </cell>
          <cell r="C714"/>
          <cell r="D714">
            <v>322260791</v>
          </cell>
          <cell r="E714">
            <v>0</v>
          </cell>
          <cell r="F714"/>
          <cell r="G714">
            <v>318976108</v>
          </cell>
          <cell r="H714">
            <v>333324070</v>
          </cell>
          <cell r="I714">
            <v>346058462</v>
          </cell>
          <cell r="J714"/>
          <cell r="K714">
            <v>332786213</v>
          </cell>
          <cell r="L714"/>
          <cell r="M714">
            <v>3.8204237695765565E-2</v>
          </cell>
          <cell r="N714">
            <v>0</v>
          </cell>
          <cell r="O714">
            <v>332786213</v>
          </cell>
          <cell r="P714">
            <v>0</v>
          </cell>
          <cell r="Q714" t="str">
            <v/>
          </cell>
          <cell r="R714">
            <v>332786213</v>
          </cell>
          <cell r="S714" t="str">
            <v>Average</v>
          </cell>
        </row>
        <row r="715">
          <cell r="A715" t="str">
            <v>4709800602600</v>
          </cell>
          <cell r="B715" t="str">
            <v>MORRISON COMM UNIT SCH DIST 6</v>
          </cell>
          <cell r="C715"/>
          <cell r="D715">
            <v>130134787</v>
          </cell>
          <cell r="E715">
            <v>0</v>
          </cell>
          <cell r="F715"/>
          <cell r="G715">
            <v>130702522</v>
          </cell>
          <cell r="H715">
            <v>134494467</v>
          </cell>
          <cell r="I715">
            <v>135124124</v>
          </cell>
          <cell r="J715"/>
          <cell r="K715">
            <v>133440371</v>
          </cell>
          <cell r="L715"/>
          <cell r="M715">
            <v>4.6816572759086064E-3</v>
          </cell>
          <cell r="N715">
            <v>0</v>
          </cell>
          <cell r="O715">
            <v>133440371</v>
          </cell>
          <cell r="P715">
            <v>0</v>
          </cell>
          <cell r="Q715" t="str">
            <v/>
          </cell>
          <cell r="R715">
            <v>133440371</v>
          </cell>
          <cell r="S715" t="str">
            <v>Average</v>
          </cell>
        </row>
        <row r="716">
          <cell r="A716" t="str">
            <v>4709801300200</v>
          </cell>
          <cell r="B716" t="str">
            <v>ROCK FALLS ELEMENTARY SCH DIST 13</v>
          </cell>
          <cell r="C716"/>
          <cell r="D716">
            <v>69942192</v>
          </cell>
          <cell r="E716">
            <v>0</v>
          </cell>
          <cell r="F716"/>
          <cell r="G716">
            <v>69265260</v>
          </cell>
          <cell r="H716">
            <v>72744346</v>
          </cell>
          <cell r="I716">
            <v>74243093</v>
          </cell>
          <cell r="J716"/>
          <cell r="K716">
            <v>72084233</v>
          </cell>
          <cell r="L716"/>
          <cell r="M716">
            <v>2.0602934556590832E-2</v>
          </cell>
          <cell r="N716">
            <v>0</v>
          </cell>
          <cell r="O716">
            <v>72084233</v>
          </cell>
          <cell r="P716">
            <v>0</v>
          </cell>
          <cell r="Q716" t="str">
            <v/>
          </cell>
          <cell r="R716">
            <v>72084233</v>
          </cell>
          <cell r="S716" t="str">
            <v>Average</v>
          </cell>
        </row>
        <row r="717">
          <cell r="A717" t="str">
            <v>4709802000200</v>
          </cell>
          <cell r="B717" t="str">
            <v>EAST COLOMA - NELSON CESD 20</v>
          </cell>
          <cell r="C717"/>
          <cell r="D717">
            <v>59643034</v>
          </cell>
          <cell r="E717">
            <v>0</v>
          </cell>
          <cell r="F717"/>
          <cell r="G717">
            <v>59719694</v>
          </cell>
          <cell r="H717">
            <v>61690875</v>
          </cell>
          <cell r="I717">
            <v>63094055</v>
          </cell>
          <cell r="J717"/>
          <cell r="K717">
            <v>61501541</v>
          </cell>
          <cell r="L717"/>
          <cell r="M717">
            <v>2.2745341187006992E-2</v>
          </cell>
          <cell r="N717">
            <v>0</v>
          </cell>
          <cell r="O717">
            <v>61501541</v>
          </cell>
          <cell r="P717">
            <v>0</v>
          </cell>
          <cell r="Q717" t="str">
            <v/>
          </cell>
          <cell r="R717">
            <v>61501541</v>
          </cell>
          <cell r="S717" t="str">
            <v>Average</v>
          </cell>
        </row>
        <row r="718">
          <cell r="A718" t="str">
            <v>4709814500400</v>
          </cell>
          <cell r="B718" t="str">
            <v>MONTMORENCY C C SCH DIST 145</v>
          </cell>
          <cell r="C718"/>
          <cell r="D718">
            <v>50078797</v>
          </cell>
          <cell r="E718">
            <v>0</v>
          </cell>
          <cell r="F718"/>
          <cell r="G718">
            <v>50145854</v>
          </cell>
          <cell r="H718">
            <v>52118909</v>
          </cell>
          <cell r="I718">
            <v>54145844</v>
          </cell>
          <cell r="J718"/>
          <cell r="K718">
            <v>52136869</v>
          </cell>
          <cell r="L718"/>
          <cell r="M718">
            <v>3.8890587675194814E-2</v>
          </cell>
          <cell r="N718">
            <v>0</v>
          </cell>
          <cell r="O718">
            <v>52136869</v>
          </cell>
          <cell r="P718">
            <v>0</v>
          </cell>
          <cell r="Q718" t="str">
            <v/>
          </cell>
          <cell r="R718">
            <v>52136869</v>
          </cell>
          <cell r="S718" t="str">
            <v>Average</v>
          </cell>
        </row>
        <row r="719">
          <cell r="A719" t="str">
            <v>4709830101700</v>
          </cell>
          <cell r="B719" t="str">
            <v>ROCK FALLS TWP H S DIST 301</v>
          </cell>
          <cell r="C719"/>
          <cell r="D719">
            <v>178943755</v>
          </cell>
          <cell r="E719">
            <v>0</v>
          </cell>
          <cell r="F719"/>
          <cell r="G719">
            <v>178747369</v>
          </cell>
          <cell r="H719">
            <v>185121687</v>
          </cell>
          <cell r="I719">
            <v>189150913</v>
          </cell>
          <cell r="J719"/>
          <cell r="K719">
            <v>184339990</v>
          </cell>
          <cell r="L719"/>
          <cell r="M719">
            <v>2.1765283502413198E-2</v>
          </cell>
          <cell r="N719">
            <v>0</v>
          </cell>
          <cell r="O719">
            <v>184339990</v>
          </cell>
          <cell r="P719">
            <v>0</v>
          </cell>
          <cell r="Q719" t="str">
            <v/>
          </cell>
          <cell r="R719">
            <v>184339990</v>
          </cell>
          <cell r="S719" t="str">
            <v>Average</v>
          </cell>
        </row>
        <row r="720">
          <cell r="A720" t="str">
            <v>4807206200200</v>
          </cell>
          <cell r="B720" t="str">
            <v>PLEASANT VALLEY SCH DIST 62</v>
          </cell>
          <cell r="C720"/>
          <cell r="D720">
            <v>43606779</v>
          </cell>
          <cell r="E720">
            <v>0</v>
          </cell>
          <cell r="F720"/>
          <cell r="G720">
            <v>43579104</v>
          </cell>
          <cell r="H720">
            <v>43271843</v>
          </cell>
          <cell r="I720">
            <v>43900545</v>
          </cell>
          <cell r="J720"/>
          <cell r="K720">
            <v>43583831</v>
          </cell>
          <cell r="L720"/>
          <cell r="M720">
            <v>1.4529124631922888E-2</v>
          </cell>
          <cell r="N720">
            <v>0</v>
          </cell>
          <cell r="O720">
            <v>43583831</v>
          </cell>
          <cell r="P720">
            <v>0</v>
          </cell>
          <cell r="Q720" t="str">
            <v/>
          </cell>
          <cell r="R720">
            <v>43583831</v>
          </cell>
          <cell r="S720" t="str">
            <v>Average</v>
          </cell>
        </row>
        <row r="721">
          <cell r="A721" t="str">
            <v>4807206300200</v>
          </cell>
          <cell r="B721" t="str">
            <v>NORWOOD ELEM SCHOOL DIST 63</v>
          </cell>
          <cell r="C721"/>
          <cell r="D721">
            <v>50007378</v>
          </cell>
          <cell r="E721">
            <v>0</v>
          </cell>
          <cell r="F721"/>
          <cell r="G721">
            <v>50095309</v>
          </cell>
          <cell r="H721">
            <v>50024359</v>
          </cell>
          <cell r="I721">
            <v>51979165</v>
          </cell>
          <cell r="J721"/>
          <cell r="K721">
            <v>50699611</v>
          </cell>
          <cell r="L721"/>
          <cell r="M721">
            <v>3.9077082426983226E-2</v>
          </cell>
          <cell r="N721">
            <v>0</v>
          </cell>
          <cell r="O721">
            <v>50699611</v>
          </cell>
          <cell r="P721">
            <v>0</v>
          </cell>
          <cell r="Q721" t="str">
            <v/>
          </cell>
          <cell r="R721">
            <v>50699611</v>
          </cell>
          <cell r="S721" t="str">
            <v>Average</v>
          </cell>
        </row>
        <row r="722">
          <cell r="A722" t="str">
            <v>4807206600200</v>
          </cell>
          <cell r="B722" t="str">
            <v>BARTONVILLE SCHOOL DIST 66</v>
          </cell>
          <cell r="C722"/>
          <cell r="D722">
            <v>30941841</v>
          </cell>
          <cell r="E722">
            <v>0</v>
          </cell>
          <cell r="F722"/>
          <cell r="G722">
            <v>31032026</v>
          </cell>
          <cell r="H722">
            <v>30776499</v>
          </cell>
          <cell r="I722">
            <v>31099463</v>
          </cell>
          <cell r="J722"/>
          <cell r="K722">
            <v>30969329</v>
          </cell>
          <cell r="L722"/>
          <cell r="M722">
            <v>1.0493851168711555E-2</v>
          </cell>
          <cell r="N722">
            <v>0</v>
          </cell>
          <cell r="O722">
            <v>30969329</v>
          </cell>
          <cell r="P722">
            <v>0</v>
          </cell>
          <cell r="Q722" t="str">
            <v/>
          </cell>
          <cell r="R722">
            <v>30969329</v>
          </cell>
          <cell r="S722" t="str">
            <v>Average</v>
          </cell>
        </row>
        <row r="723">
          <cell r="A723" t="str">
            <v>4807206800200</v>
          </cell>
          <cell r="B723" t="str">
            <v>OAK GROVE SCHOOL DIST 68</v>
          </cell>
          <cell r="C723"/>
          <cell r="D723">
            <v>59907870</v>
          </cell>
          <cell r="E723">
            <v>0</v>
          </cell>
          <cell r="F723"/>
          <cell r="G723">
            <v>60074767</v>
          </cell>
          <cell r="H723">
            <v>59744175</v>
          </cell>
          <cell r="I723">
            <v>60466923</v>
          </cell>
          <cell r="J723"/>
          <cell r="K723">
            <v>60095288</v>
          </cell>
          <cell r="L723"/>
          <cell r="M723">
            <v>1.2097380204848423E-2</v>
          </cell>
          <cell r="N723">
            <v>0</v>
          </cell>
          <cell r="O723">
            <v>60095288</v>
          </cell>
          <cell r="P723">
            <v>0</v>
          </cell>
          <cell r="Q723" t="str">
            <v/>
          </cell>
          <cell r="R723">
            <v>60095288</v>
          </cell>
          <cell r="S723" t="str">
            <v>Average</v>
          </cell>
        </row>
        <row r="724">
          <cell r="A724" t="str">
            <v>4807206900200</v>
          </cell>
          <cell r="B724" t="str">
            <v>PLEASANT HILL SCHOOL DIST 69</v>
          </cell>
          <cell r="C724"/>
          <cell r="D724">
            <v>15766841</v>
          </cell>
          <cell r="E724">
            <v>0</v>
          </cell>
          <cell r="F724"/>
          <cell r="G724">
            <v>15846222</v>
          </cell>
          <cell r="H724">
            <v>15576940</v>
          </cell>
          <cell r="I724">
            <v>15761871</v>
          </cell>
          <cell r="J724"/>
          <cell r="K724">
            <v>15728344</v>
          </cell>
          <cell r="L724"/>
          <cell r="M724">
            <v>1.1872100682162223E-2</v>
          </cell>
          <cell r="N724">
            <v>0</v>
          </cell>
          <cell r="O724">
            <v>15728344</v>
          </cell>
          <cell r="P724">
            <v>0</v>
          </cell>
          <cell r="Q724" t="str">
            <v/>
          </cell>
          <cell r="R724">
            <v>15728344</v>
          </cell>
          <cell r="S724" t="str">
            <v>Average</v>
          </cell>
        </row>
        <row r="725">
          <cell r="A725" t="str">
            <v>4807207000200</v>
          </cell>
          <cell r="B725" t="str">
            <v>MONROE SCHOOL DIST 70</v>
          </cell>
          <cell r="C725"/>
          <cell r="D725">
            <v>49859659</v>
          </cell>
          <cell r="E725">
            <v>0</v>
          </cell>
          <cell r="F725"/>
          <cell r="G725">
            <v>50168118</v>
          </cell>
          <cell r="H725">
            <v>49618987</v>
          </cell>
          <cell r="I725">
            <v>50468644</v>
          </cell>
          <cell r="J725"/>
          <cell r="K725">
            <v>50085250</v>
          </cell>
          <cell r="L725"/>
          <cell r="M725">
            <v>1.7123626485965947E-2</v>
          </cell>
          <cell r="N725">
            <v>0</v>
          </cell>
          <cell r="O725">
            <v>50085250</v>
          </cell>
          <cell r="P725">
            <v>0</v>
          </cell>
          <cell r="Q725" t="str">
            <v/>
          </cell>
          <cell r="R725">
            <v>50085250</v>
          </cell>
          <cell r="S725" t="str">
            <v>Average</v>
          </cell>
        </row>
        <row r="726">
          <cell r="A726" t="str">
            <v>4807215002500</v>
          </cell>
          <cell r="B726" t="str">
            <v>PEORIA SCHOOL DISTRICT 150</v>
          </cell>
          <cell r="C726"/>
          <cell r="D726">
            <v>1305669981</v>
          </cell>
          <cell r="E726">
            <v>0</v>
          </cell>
          <cell r="F726"/>
          <cell r="G726">
            <v>1301454860</v>
          </cell>
          <cell r="H726">
            <v>1280729525</v>
          </cell>
          <cell r="I726">
            <v>1284137007</v>
          </cell>
          <cell r="J726"/>
          <cell r="K726">
            <v>1288773797</v>
          </cell>
          <cell r="L726"/>
          <cell r="M726">
            <v>2.66057893839841E-3</v>
          </cell>
          <cell r="N726">
            <v>0</v>
          </cell>
          <cell r="O726">
            <v>1288773797</v>
          </cell>
          <cell r="P726">
            <v>0</v>
          </cell>
          <cell r="Q726" t="str">
            <v/>
          </cell>
          <cell r="R726">
            <v>1288773797</v>
          </cell>
          <cell r="S726" t="str">
            <v>Average</v>
          </cell>
        </row>
        <row r="727">
          <cell r="A727" t="str">
            <v>4807226502600</v>
          </cell>
          <cell r="B727" t="str">
            <v>FARMINGTON CENTRAL C U S D 265</v>
          </cell>
          <cell r="C727"/>
          <cell r="D727">
            <v>163374332</v>
          </cell>
          <cell r="E727">
            <v>0</v>
          </cell>
          <cell r="F727"/>
          <cell r="G727">
            <v>163742170</v>
          </cell>
          <cell r="H727">
            <v>166502108</v>
          </cell>
          <cell r="I727">
            <v>173358248</v>
          </cell>
          <cell r="J727"/>
          <cell r="K727">
            <v>167867509</v>
          </cell>
          <cell r="L727"/>
          <cell r="M727">
            <v>4.1177496683705649E-2</v>
          </cell>
          <cell r="N727">
            <v>0</v>
          </cell>
          <cell r="O727">
            <v>167867509</v>
          </cell>
          <cell r="P727">
            <v>0</v>
          </cell>
          <cell r="Q727" t="str">
            <v/>
          </cell>
          <cell r="R727">
            <v>167867509</v>
          </cell>
          <cell r="S727" t="str">
            <v>Average</v>
          </cell>
        </row>
        <row r="728">
          <cell r="A728" t="str">
            <v>4807230902600</v>
          </cell>
          <cell r="B728" t="str">
            <v>BRIMFIELD C U SCHOOL DIST 309</v>
          </cell>
          <cell r="C728"/>
          <cell r="D728">
            <v>118185588</v>
          </cell>
          <cell r="E728">
            <v>0</v>
          </cell>
          <cell r="F728"/>
          <cell r="G728">
            <v>117291999</v>
          </cell>
          <cell r="H728">
            <v>122237245</v>
          </cell>
          <cell r="I728">
            <v>125820162</v>
          </cell>
          <cell r="J728"/>
          <cell r="K728">
            <v>121783135</v>
          </cell>
          <cell r="L728"/>
          <cell r="M728">
            <v>2.9311172711721373E-2</v>
          </cell>
          <cell r="N728">
            <v>0</v>
          </cell>
          <cell r="O728">
            <v>121783135</v>
          </cell>
          <cell r="P728">
            <v>0</v>
          </cell>
          <cell r="Q728" t="str">
            <v/>
          </cell>
          <cell r="R728">
            <v>121783135</v>
          </cell>
          <cell r="S728" t="str">
            <v>Average</v>
          </cell>
        </row>
        <row r="729">
          <cell r="A729" t="str">
            <v>4807231001600</v>
          </cell>
          <cell r="B729" t="str">
            <v>LIMESTONE COMM HIGH SCH DIST 310</v>
          </cell>
          <cell r="C729"/>
          <cell r="D729">
            <v>320959655</v>
          </cell>
          <cell r="E729">
            <v>0</v>
          </cell>
          <cell r="F729"/>
          <cell r="G729">
            <v>321471051</v>
          </cell>
          <cell r="H729">
            <v>319571822</v>
          </cell>
          <cell r="I729">
            <v>325610827</v>
          </cell>
          <cell r="J729"/>
          <cell r="K729">
            <v>322217900</v>
          </cell>
          <cell r="L729"/>
          <cell r="M729">
            <v>1.8897176109600802E-2</v>
          </cell>
          <cell r="N729">
            <v>0</v>
          </cell>
          <cell r="O729">
            <v>322217900</v>
          </cell>
          <cell r="P729">
            <v>0</v>
          </cell>
          <cell r="Q729" t="str">
            <v/>
          </cell>
          <cell r="R729">
            <v>322217900</v>
          </cell>
          <cell r="S729" t="str">
            <v>Average</v>
          </cell>
        </row>
        <row r="730">
          <cell r="A730" t="str">
            <v>4807231600400</v>
          </cell>
          <cell r="B730" t="str">
            <v>LIMESTONE WALTERS C C S DIST 316</v>
          </cell>
          <cell r="C730"/>
          <cell r="D730">
            <v>49347385</v>
          </cell>
          <cell r="E730">
            <v>0</v>
          </cell>
          <cell r="F730"/>
          <cell r="G730">
            <v>49181795</v>
          </cell>
          <cell r="H730">
            <v>49315782</v>
          </cell>
          <cell r="I730">
            <v>50464030</v>
          </cell>
          <cell r="J730"/>
          <cell r="K730">
            <v>49653869</v>
          </cell>
          <cell r="L730"/>
          <cell r="M730">
            <v>2.3283580903168077E-2</v>
          </cell>
          <cell r="N730">
            <v>0</v>
          </cell>
          <cell r="O730">
            <v>49653869</v>
          </cell>
          <cell r="P730">
            <v>0</v>
          </cell>
          <cell r="Q730" t="str">
            <v/>
          </cell>
          <cell r="R730">
            <v>49653869</v>
          </cell>
          <cell r="S730" t="str">
            <v>Average</v>
          </cell>
        </row>
        <row r="731">
          <cell r="A731" t="str">
            <v>4807232102600</v>
          </cell>
          <cell r="B731" t="str">
            <v>IL VALLEY CENTRAL UNIT DIST 321</v>
          </cell>
          <cell r="C731"/>
          <cell r="D731">
            <v>271124062</v>
          </cell>
          <cell r="E731">
            <v>0</v>
          </cell>
          <cell r="F731"/>
          <cell r="G731">
            <v>269477475</v>
          </cell>
          <cell r="H731">
            <v>271976928</v>
          </cell>
          <cell r="I731">
            <v>274054064</v>
          </cell>
          <cell r="J731"/>
          <cell r="K731">
            <v>271836156</v>
          </cell>
          <cell r="L731"/>
          <cell r="M731">
            <v>7.6371772240915962E-3</v>
          </cell>
          <cell r="N731">
            <v>0</v>
          </cell>
          <cell r="O731">
            <v>271836156</v>
          </cell>
          <cell r="P731">
            <v>0</v>
          </cell>
          <cell r="Q731" t="str">
            <v/>
          </cell>
          <cell r="R731">
            <v>271836156</v>
          </cell>
          <cell r="S731" t="str">
            <v>Average</v>
          </cell>
        </row>
        <row r="732">
          <cell r="A732" t="str">
            <v>4807232202600</v>
          </cell>
          <cell r="B732" t="str">
            <v>ELMWOOD C U SCHOOL DISTRICT 322</v>
          </cell>
          <cell r="C732"/>
          <cell r="D732">
            <v>87602844</v>
          </cell>
          <cell r="E732">
            <v>0</v>
          </cell>
          <cell r="F732"/>
          <cell r="G732">
            <v>87230143</v>
          </cell>
          <cell r="H732">
            <v>89668687</v>
          </cell>
          <cell r="I732">
            <v>91089131</v>
          </cell>
          <cell r="J732"/>
          <cell r="K732">
            <v>89329320</v>
          </cell>
          <cell r="L732"/>
          <cell r="M732">
            <v>1.5841025975990929E-2</v>
          </cell>
          <cell r="N732">
            <v>0</v>
          </cell>
          <cell r="O732">
            <v>89329320</v>
          </cell>
          <cell r="P732">
            <v>0</v>
          </cell>
          <cell r="Q732" t="str">
            <v/>
          </cell>
          <cell r="R732">
            <v>89329320</v>
          </cell>
          <cell r="S732" t="str">
            <v>Average</v>
          </cell>
        </row>
        <row r="733">
          <cell r="A733" t="str">
            <v>4807232302600</v>
          </cell>
          <cell r="B733" t="str">
            <v>DUNLAP C U SCHOOL DIST 323</v>
          </cell>
          <cell r="C733"/>
          <cell r="D733">
            <v>874520458</v>
          </cell>
          <cell r="E733">
            <v>0</v>
          </cell>
          <cell r="F733"/>
          <cell r="G733">
            <v>874907849</v>
          </cell>
          <cell r="H733">
            <v>858769372</v>
          </cell>
          <cell r="I733">
            <v>869642507</v>
          </cell>
          <cell r="J733"/>
          <cell r="K733">
            <v>867773243</v>
          </cell>
          <cell r="L733"/>
          <cell r="M733">
            <v>1.2661298078991108E-2</v>
          </cell>
          <cell r="N733">
            <v>0</v>
          </cell>
          <cell r="O733">
            <v>867773243</v>
          </cell>
          <cell r="P733">
            <v>0</v>
          </cell>
          <cell r="Q733" t="str">
            <v/>
          </cell>
          <cell r="R733">
            <v>867773243</v>
          </cell>
          <cell r="S733" t="str">
            <v>Average</v>
          </cell>
        </row>
        <row r="734">
          <cell r="A734" t="str">
            <v>4807232502600</v>
          </cell>
          <cell r="B734" t="str">
            <v>PEORIA HGHTS C U SCH DIST 325</v>
          </cell>
          <cell r="C734"/>
          <cell r="D734">
            <v>107145344</v>
          </cell>
          <cell r="E734">
            <v>0</v>
          </cell>
          <cell r="F734"/>
          <cell r="G734">
            <v>108810760</v>
          </cell>
          <cell r="H734">
            <v>108068232</v>
          </cell>
          <cell r="I734">
            <v>107840432</v>
          </cell>
          <cell r="J734"/>
          <cell r="K734">
            <v>108239808</v>
          </cell>
          <cell r="L734"/>
          <cell r="M734">
            <v>-2.1079275174965386E-3</v>
          </cell>
          <cell r="N734">
            <v>0</v>
          </cell>
          <cell r="O734">
            <v>108239808</v>
          </cell>
          <cell r="P734">
            <v>0</v>
          </cell>
          <cell r="Q734" t="str">
            <v/>
          </cell>
          <cell r="R734">
            <v>108239808</v>
          </cell>
          <cell r="S734" t="str">
            <v>Average</v>
          </cell>
        </row>
        <row r="735">
          <cell r="A735" t="str">
            <v>4807232602600</v>
          </cell>
          <cell r="B735" t="str">
            <v>PRINCEVILLE C U SCH DIST 326</v>
          </cell>
          <cell r="C735"/>
          <cell r="D735">
            <v>99195428</v>
          </cell>
          <cell r="E735">
            <v>0</v>
          </cell>
          <cell r="F735"/>
          <cell r="G735">
            <v>98771371</v>
          </cell>
          <cell r="H735">
            <v>103084316</v>
          </cell>
          <cell r="I735">
            <v>108806558</v>
          </cell>
          <cell r="J735"/>
          <cell r="K735">
            <v>103554082</v>
          </cell>
          <cell r="L735"/>
          <cell r="M735">
            <v>5.5510306727941036E-2</v>
          </cell>
          <cell r="N735">
            <v>0</v>
          </cell>
          <cell r="O735">
            <v>103554082</v>
          </cell>
          <cell r="P735">
            <v>0</v>
          </cell>
          <cell r="Q735" t="str">
            <v/>
          </cell>
          <cell r="R735">
            <v>103554082</v>
          </cell>
          <cell r="S735" t="str">
            <v>Average</v>
          </cell>
        </row>
        <row r="736">
          <cell r="A736" t="str">
            <v>4807232702600</v>
          </cell>
          <cell r="B736" t="str">
            <v>ILLINI BLUFFS CU SCH DIST 327</v>
          </cell>
          <cell r="C736"/>
          <cell r="D736">
            <v>122079373</v>
          </cell>
          <cell r="E736">
            <v>0</v>
          </cell>
          <cell r="F736"/>
          <cell r="G736">
            <v>122101440</v>
          </cell>
          <cell r="H736">
            <v>122703063</v>
          </cell>
          <cell r="I736">
            <v>124882932</v>
          </cell>
          <cell r="J736"/>
          <cell r="K736">
            <v>123229145</v>
          </cell>
          <cell r="L736"/>
          <cell r="M736">
            <v>1.7765400037324252E-2</v>
          </cell>
          <cell r="N736">
            <v>0</v>
          </cell>
          <cell r="O736">
            <v>123229145</v>
          </cell>
          <cell r="P736">
            <v>0</v>
          </cell>
          <cell r="Q736" t="str">
            <v/>
          </cell>
          <cell r="R736">
            <v>123229145</v>
          </cell>
          <cell r="S736" t="str">
            <v>Average</v>
          </cell>
        </row>
        <row r="737">
          <cell r="A737" t="str">
            <v>4807232800300</v>
          </cell>
          <cell r="B737" t="str">
            <v>HOLLIS CONS SCHOOL DIST 328</v>
          </cell>
          <cell r="C737"/>
          <cell r="D737">
            <v>21794322</v>
          </cell>
          <cell r="E737">
            <v>0</v>
          </cell>
          <cell r="F737"/>
          <cell r="G737">
            <v>21985080</v>
          </cell>
          <cell r="H737">
            <v>21243237</v>
          </cell>
          <cell r="I737">
            <v>21470186</v>
          </cell>
          <cell r="J737"/>
          <cell r="K737">
            <v>21566168</v>
          </cell>
          <cell r="L737"/>
          <cell r="M737">
            <v>1.068335301253759E-2</v>
          </cell>
          <cell r="N737">
            <v>0</v>
          </cell>
          <cell r="O737">
            <v>21566168</v>
          </cell>
          <cell r="P737">
            <v>0</v>
          </cell>
          <cell r="Q737" t="str">
            <v/>
          </cell>
          <cell r="R737">
            <v>21566168</v>
          </cell>
          <cell r="S737" t="str">
            <v>Average</v>
          </cell>
        </row>
        <row r="738">
          <cell r="A738" t="str">
            <v>4908102900200</v>
          </cell>
          <cell r="B738" t="str">
            <v>HAMPTON SCHOOL DISTRICT 29</v>
          </cell>
          <cell r="C738"/>
          <cell r="D738">
            <v>42544194</v>
          </cell>
          <cell r="E738">
            <v>0</v>
          </cell>
          <cell r="F738"/>
          <cell r="G738">
            <v>41191743</v>
          </cell>
          <cell r="H738">
            <v>45725313</v>
          </cell>
          <cell r="I738">
            <v>47120065</v>
          </cell>
          <cell r="J738"/>
          <cell r="K738">
            <v>44679040</v>
          </cell>
          <cell r="L738"/>
          <cell r="M738">
            <v>3.0502842047248534E-2</v>
          </cell>
          <cell r="N738">
            <v>0</v>
          </cell>
          <cell r="O738">
            <v>44679040</v>
          </cell>
          <cell r="P738">
            <v>0</v>
          </cell>
          <cell r="Q738" t="str">
            <v/>
          </cell>
          <cell r="R738">
            <v>44679040</v>
          </cell>
          <cell r="S738" t="str">
            <v>Average</v>
          </cell>
        </row>
        <row r="739">
          <cell r="A739" t="str">
            <v>4908103001700</v>
          </cell>
          <cell r="B739" t="str">
            <v>UNITED TWP HS DISTRICT 30</v>
          </cell>
          <cell r="C739"/>
          <cell r="D739">
            <v>549670736</v>
          </cell>
          <cell r="E739">
            <v>0</v>
          </cell>
          <cell r="F739"/>
          <cell r="G739">
            <v>548452992</v>
          </cell>
          <cell r="H739">
            <v>561499949</v>
          </cell>
          <cell r="I739">
            <v>589480863</v>
          </cell>
          <cell r="J739"/>
          <cell r="K739">
            <v>566477935</v>
          </cell>
          <cell r="L739"/>
          <cell r="M739">
            <v>4.9832442638387486E-2</v>
          </cell>
          <cell r="N739">
            <v>0</v>
          </cell>
          <cell r="O739">
            <v>566477935</v>
          </cell>
          <cell r="P739">
            <v>0</v>
          </cell>
          <cell r="Q739" t="str">
            <v/>
          </cell>
          <cell r="R739">
            <v>566477935</v>
          </cell>
          <cell r="S739" t="str">
            <v>Average</v>
          </cell>
        </row>
        <row r="740">
          <cell r="A740" t="str">
            <v>4908103400200</v>
          </cell>
          <cell r="B740" t="str">
            <v>SILVIS SCHOOL DISTRICT 34</v>
          </cell>
          <cell r="C740"/>
          <cell r="D740">
            <v>78348712</v>
          </cell>
          <cell r="E740">
            <v>0</v>
          </cell>
          <cell r="F740"/>
          <cell r="G740">
            <v>78276011</v>
          </cell>
          <cell r="H740">
            <v>79353151</v>
          </cell>
          <cell r="I740">
            <v>81987858</v>
          </cell>
          <cell r="J740"/>
          <cell r="K740">
            <v>79872340</v>
          </cell>
          <cell r="L740"/>
          <cell r="M740">
            <v>3.3202298419126419E-2</v>
          </cell>
          <cell r="N740">
            <v>0</v>
          </cell>
          <cell r="O740">
            <v>79872340</v>
          </cell>
          <cell r="P740">
            <v>0</v>
          </cell>
          <cell r="Q740" t="str">
            <v/>
          </cell>
          <cell r="R740">
            <v>79872340</v>
          </cell>
          <cell r="S740" t="str">
            <v>Average</v>
          </cell>
        </row>
        <row r="741">
          <cell r="A741" t="str">
            <v>4908103600200</v>
          </cell>
          <cell r="B741" t="str">
            <v>CARBON CLIFF-BARSTOW SCH DIST 36</v>
          </cell>
          <cell r="C741"/>
          <cell r="D741">
            <v>27708696</v>
          </cell>
          <cell r="E741">
            <v>0</v>
          </cell>
          <cell r="F741"/>
          <cell r="G741">
            <v>27177971</v>
          </cell>
          <cell r="H741">
            <v>28189487</v>
          </cell>
          <cell r="I741">
            <v>29151197</v>
          </cell>
          <cell r="J741"/>
          <cell r="K741">
            <v>28172885</v>
          </cell>
          <cell r="L741"/>
          <cell r="M741">
            <v>3.4115909948982046E-2</v>
          </cell>
          <cell r="N741">
            <v>0</v>
          </cell>
          <cell r="O741">
            <v>28172885</v>
          </cell>
          <cell r="P741">
            <v>0</v>
          </cell>
          <cell r="Q741" t="str">
            <v/>
          </cell>
          <cell r="R741">
            <v>28172885</v>
          </cell>
          <cell r="S741" t="str">
            <v>Average</v>
          </cell>
        </row>
        <row r="742">
          <cell r="A742" t="str">
            <v>4908103700200</v>
          </cell>
          <cell r="B742" t="str">
            <v>EAST MOLINE SCHOOL DISTRICT 37</v>
          </cell>
          <cell r="C742"/>
          <cell r="D742">
            <v>360063010</v>
          </cell>
          <cell r="E742">
            <v>0</v>
          </cell>
          <cell r="F742"/>
          <cell r="G742">
            <v>360754099</v>
          </cell>
          <cell r="H742">
            <v>367148242</v>
          </cell>
          <cell r="I742">
            <v>387566844</v>
          </cell>
          <cell r="J742"/>
          <cell r="K742">
            <v>371823062</v>
          </cell>
          <cell r="L742"/>
          <cell r="M742">
            <v>5.561405357348817E-2</v>
          </cell>
          <cell r="N742">
            <v>0</v>
          </cell>
          <cell r="O742">
            <v>371823062</v>
          </cell>
          <cell r="P742">
            <v>0</v>
          </cell>
          <cell r="Q742" t="str">
            <v/>
          </cell>
          <cell r="R742">
            <v>371823062</v>
          </cell>
          <cell r="S742" t="str">
            <v>Average</v>
          </cell>
        </row>
        <row r="743">
          <cell r="A743" t="str">
            <v>4908104002200</v>
          </cell>
          <cell r="B743" t="str">
            <v>MOLINE UNIT SCHOOL DISTRICT 40</v>
          </cell>
          <cell r="C743"/>
          <cell r="D743">
            <v>877462694</v>
          </cell>
          <cell r="E743">
            <v>0</v>
          </cell>
          <cell r="F743"/>
          <cell r="G743">
            <v>877341626</v>
          </cell>
          <cell r="H743">
            <v>891410682</v>
          </cell>
          <cell r="I743">
            <v>902575678</v>
          </cell>
          <cell r="J743"/>
          <cell r="K743">
            <v>890442662</v>
          </cell>
          <cell r="L743"/>
          <cell r="M743">
            <v>1.2525086613220549E-2</v>
          </cell>
          <cell r="N743">
            <v>0</v>
          </cell>
          <cell r="O743">
            <v>890442662</v>
          </cell>
          <cell r="P743">
            <v>0</v>
          </cell>
          <cell r="Q743" t="str">
            <v/>
          </cell>
          <cell r="R743">
            <v>890442662</v>
          </cell>
          <cell r="S743" t="str">
            <v>Average</v>
          </cell>
        </row>
        <row r="744">
          <cell r="A744" t="str">
            <v>4908104102500</v>
          </cell>
          <cell r="B744" t="str">
            <v>ROCK ISLAND SCHOOL DISTRICT 41</v>
          </cell>
          <cell r="C744"/>
          <cell r="D744">
            <v>559200012</v>
          </cell>
          <cell r="E744">
            <v>0</v>
          </cell>
          <cell r="F744"/>
          <cell r="G744">
            <v>561631980</v>
          </cell>
          <cell r="H744">
            <v>564040169</v>
          </cell>
          <cell r="I744">
            <v>601252781</v>
          </cell>
          <cell r="J744"/>
          <cell r="K744">
            <v>575641643</v>
          </cell>
          <cell r="L744"/>
          <cell r="M744">
            <v>6.5975109655709643E-2</v>
          </cell>
          <cell r="N744">
            <v>0</v>
          </cell>
          <cell r="O744">
            <v>575641643</v>
          </cell>
          <cell r="P744">
            <v>0</v>
          </cell>
          <cell r="Q744" t="str">
            <v/>
          </cell>
          <cell r="R744">
            <v>575641643</v>
          </cell>
          <cell r="S744" t="str">
            <v>Average</v>
          </cell>
        </row>
        <row r="745">
          <cell r="A745" t="str">
            <v>4908110002600</v>
          </cell>
          <cell r="B745" t="str">
            <v>RIVERDALE C U SCHOOL DIST 100</v>
          </cell>
          <cell r="C745"/>
          <cell r="D745">
            <v>168313958</v>
          </cell>
          <cell r="E745">
            <v>0</v>
          </cell>
          <cell r="F745"/>
          <cell r="G745">
            <v>167807406</v>
          </cell>
          <cell r="H745">
            <v>171053130</v>
          </cell>
          <cell r="I745">
            <v>177168620</v>
          </cell>
          <cell r="J745"/>
          <cell r="K745">
            <v>172009719</v>
          </cell>
          <cell r="L745"/>
          <cell r="M745">
            <v>3.5751991208813311E-2</v>
          </cell>
          <cell r="N745">
            <v>0</v>
          </cell>
          <cell r="O745">
            <v>172009719</v>
          </cell>
          <cell r="P745">
            <v>0</v>
          </cell>
          <cell r="Q745" t="str">
            <v/>
          </cell>
          <cell r="R745">
            <v>172009719</v>
          </cell>
          <cell r="S745" t="str">
            <v>Average</v>
          </cell>
        </row>
        <row r="746">
          <cell r="A746" t="str">
            <v>4908120002600</v>
          </cell>
          <cell r="B746" t="str">
            <v>SHERRARD COMM UNIT SCH DIST 200</v>
          </cell>
          <cell r="C746"/>
          <cell r="D746">
            <v>175290791</v>
          </cell>
          <cell r="E746">
            <v>0</v>
          </cell>
          <cell r="F746"/>
          <cell r="G746">
            <v>174221320</v>
          </cell>
          <cell r="H746">
            <v>181691887</v>
          </cell>
          <cell r="I746">
            <v>190930049</v>
          </cell>
          <cell r="J746"/>
          <cell r="K746">
            <v>182281085</v>
          </cell>
          <cell r="L746"/>
          <cell r="M746">
            <v>5.0845209175465277E-2</v>
          </cell>
          <cell r="N746">
            <v>0</v>
          </cell>
          <cell r="O746">
            <v>182281085</v>
          </cell>
          <cell r="P746">
            <v>0</v>
          </cell>
          <cell r="Q746" t="str">
            <v/>
          </cell>
          <cell r="R746">
            <v>182281085</v>
          </cell>
          <cell r="S746" t="str">
            <v>Average</v>
          </cell>
        </row>
        <row r="747">
          <cell r="A747" t="str">
            <v>4908130002600</v>
          </cell>
          <cell r="B747" t="str">
            <v>ROCKRIDGE C U SCHOOL DIST 300</v>
          </cell>
          <cell r="C747"/>
          <cell r="D747">
            <v>219404151</v>
          </cell>
          <cell r="E747">
            <v>0</v>
          </cell>
          <cell r="F747"/>
          <cell r="G747">
            <v>218406551</v>
          </cell>
          <cell r="H747">
            <v>228166936</v>
          </cell>
          <cell r="I747">
            <v>237742014</v>
          </cell>
          <cell r="J747"/>
          <cell r="K747">
            <v>228105167</v>
          </cell>
          <cell r="L747"/>
          <cell r="M747">
            <v>4.1965230229501792E-2</v>
          </cell>
          <cell r="N747">
            <v>0</v>
          </cell>
          <cell r="O747">
            <v>228105167</v>
          </cell>
          <cell r="P747">
            <v>0</v>
          </cell>
          <cell r="Q747" t="str">
            <v/>
          </cell>
          <cell r="R747">
            <v>228105167</v>
          </cell>
          <cell r="S747" t="str">
            <v>Average</v>
          </cell>
        </row>
        <row r="748">
          <cell r="A748" t="str">
            <v>5008200902600</v>
          </cell>
          <cell r="B748" t="str">
            <v>LEBANON COMM UNIT SCH DIST 9</v>
          </cell>
          <cell r="C748"/>
          <cell r="D748">
            <v>83575686</v>
          </cell>
          <cell r="E748">
            <v>0</v>
          </cell>
          <cell r="F748"/>
          <cell r="G748">
            <v>83092869</v>
          </cell>
          <cell r="H748">
            <v>86937080</v>
          </cell>
          <cell r="I748">
            <v>92622202</v>
          </cell>
          <cell r="J748"/>
          <cell r="K748">
            <v>87550717</v>
          </cell>
          <cell r="L748"/>
          <cell r="M748">
            <v>6.5393523684025276E-2</v>
          </cell>
          <cell r="N748">
            <v>0</v>
          </cell>
          <cell r="O748">
            <v>87550717</v>
          </cell>
          <cell r="P748">
            <v>0</v>
          </cell>
          <cell r="Q748" t="str">
            <v/>
          </cell>
          <cell r="R748">
            <v>87550717</v>
          </cell>
          <cell r="S748" t="str">
            <v>Average</v>
          </cell>
        </row>
        <row r="749">
          <cell r="A749" t="str">
            <v>5008201902600</v>
          </cell>
          <cell r="B749" t="str">
            <v>MASCOUTAH C U DISTRICT 19</v>
          </cell>
          <cell r="C749"/>
          <cell r="D749">
            <v>263736474</v>
          </cell>
          <cell r="E749">
            <v>0</v>
          </cell>
          <cell r="F749"/>
          <cell r="G749">
            <v>264092515</v>
          </cell>
          <cell r="H749">
            <v>269539322</v>
          </cell>
          <cell r="I749">
            <v>280081500</v>
          </cell>
          <cell r="J749"/>
          <cell r="K749">
            <v>271237779</v>
          </cell>
          <cell r="L749"/>
          <cell r="M749">
            <v>3.9111836899255834E-2</v>
          </cell>
          <cell r="N749">
            <v>0</v>
          </cell>
          <cell r="O749">
            <v>271237779</v>
          </cell>
          <cell r="P749">
            <v>0</v>
          </cell>
          <cell r="Q749" t="str">
            <v/>
          </cell>
          <cell r="R749">
            <v>271237779</v>
          </cell>
          <cell r="S749" t="str">
            <v>Average</v>
          </cell>
        </row>
        <row r="750">
          <cell r="A750" t="str">
            <v>5008203000300</v>
          </cell>
          <cell r="B750" t="str">
            <v>ST LIBORY CONS SCH DIST 30</v>
          </cell>
          <cell r="C750"/>
          <cell r="D750">
            <v>13228000</v>
          </cell>
          <cell r="E750">
            <v>0</v>
          </cell>
          <cell r="F750"/>
          <cell r="G750">
            <v>13010064</v>
          </cell>
          <cell r="H750">
            <v>13557487</v>
          </cell>
          <cell r="I750">
            <v>13767832</v>
          </cell>
          <cell r="J750"/>
          <cell r="K750">
            <v>13445128</v>
          </cell>
          <cell r="L750"/>
          <cell r="M750">
            <v>1.5515043459012721E-2</v>
          </cell>
          <cell r="N750">
            <v>0</v>
          </cell>
          <cell r="O750">
            <v>13445128</v>
          </cell>
          <cell r="P750">
            <v>0</v>
          </cell>
          <cell r="Q750" t="str">
            <v/>
          </cell>
          <cell r="R750">
            <v>13445128</v>
          </cell>
          <cell r="S750" t="str">
            <v>Average</v>
          </cell>
        </row>
        <row r="751">
          <cell r="A751" t="str">
            <v>5008204002600</v>
          </cell>
          <cell r="B751" t="str">
            <v>MARISSA C U SCH DIST 40</v>
          </cell>
          <cell r="C751"/>
          <cell r="D751">
            <v>38510675</v>
          </cell>
          <cell r="E751">
            <v>0</v>
          </cell>
          <cell r="F751"/>
          <cell r="G751">
            <v>39123553</v>
          </cell>
          <cell r="H751">
            <v>39422230</v>
          </cell>
          <cell r="I751">
            <v>40629719</v>
          </cell>
          <cell r="J751"/>
          <cell r="K751">
            <v>39725167</v>
          </cell>
          <cell r="L751"/>
          <cell r="M751">
            <v>3.0629647282764065E-2</v>
          </cell>
          <cell r="N751">
            <v>0</v>
          </cell>
          <cell r="O751">
            <v>39725167</v>
          </cell>
          <cell r="P751">
            <v>0</v>
          </cell>
          <cell r="Q751" t="str">
            <v/>
          </cell>
          <cell r="R751">
            <v>39725167</v>
          </cell>
          <cell r="S751" t="str">
            <v>Average</v>
          </cell>
        </row>
        <row r="752">
          <cell r="A752" t="str">
            <v>5008206002600</v>
          </cell>
          <cell r="B752" t="str">
            <v>NEW ATHENS C U SCHOOL DIST 60</v>
          </cell>
          <cell r="C752"/>
          <cell r="D752">
            <v>66037959</v>
          </cell>
          <cell r="E752">
            <v>0</v>
          </cell>
          <cell r="F752"/>
          <cell r="G752">
            <v>65797718</v>
          </cell>
          <cell r="H752">
            <v>67277474</v>
          </cell>
          <cell r="I752">
            <v>68977930</v>
          </cell>
          <cell r="J752"/>
          <cell r="K752">
            <v>67351041</v>
          </cell>
          <cell r="L752"/>
          <cell r="M752">
            <v>2.5275265239595647E-2</v>
          </cell>
          <cell r="N752">
            <v>0</v>
          </cell>
          <cell r="O752">
            <v>67351041</v>
          </cell>
          <cell r="P752">
            <v>0</v>
          </cell>
          <cell r="Q752" t="str">
            <v/>
          </cell>
          <cell r="R752">
            <v>67351041</v>
          </cell>
          <cell r="S752" t="str">
            <v>Average</v>
          </cell>
        </row>
        <row r="753">
          <cell r="A753" t="str">
            <v>5008207000400</v>
          </cell>
          <cell r="B753" t="str">
            <v>FREEBURG C C SCHOOL DIST 70</v>
          </cell>
          <cell r="C753"/>
          <cell r="D753">
            <v>168994515</v>
          </cell>
          <cell r="E753">
            <v>0</v>
          </cell>
          <cell r="F753"/>
          <cell r="G753">
            <v>167331677</v>
          </cell>
          <cell r="H753">
            <v>176451308</v>
          </cell>
          <cell r="I753">
            <v>183806571</v>
          </cell>
          <cell r="J753"/>
          <cell r="K753">
            <v>175863185</v>
          </cell>
          <cell r="L753"/>
          <cell r="M753">
            <v>4.1684377879477097E-2</v>
          </cell>
          <cell r="N753">
            <v>0</v>
          </cell>
          <cell r="O753">
            <v>175863185</v>
          </cell>
          <cell r="P753">
            <v>0</v>
          </cell>
          <cell r="Q753" t="str">
            <v/>
          </cell>
          <cell r="R753">
            <v>175863185</v>
          </cell>
          <cell r="S753" t="str">
            <v>Average</v>
          </cell>
        </row>
        <row r="754">
          <cell r="A754" t="str">
            <v>5008207701600</v>
          </cell>
          <cell r="B754" t="str">
            <v>FREEBURG COMM H S DIST 77</v>
          </cell>
          <cell r="C754"/>
          <cell r="D754">
            <v>289601202</v>
          </cell>
          <cell r="E754">
            <v>0</v>
          </cell>
          <cell r="F754"/>
          <cell r="G754">
            <v>287725707</v>
          </cell>
          <cell r="H754">
            <v>303452878</v>
          </cell>
          <cell r="I754">
            <v>316468997</v>
          </cell>
          <cell r="J754"/>
          <cell r="K754">
            <v>302549194</v>
          </cell>
          <cell r="L754"/>
          <cell r="M754">
            <v>4.2893377995907492E-2</v>
          </cell>
          <cell r="N754">
            <v>0</v>
          </cell>
          <cell r="O754">
            <v>302549194</v>
          </cell>
          <cell r="P754">
            <v>0</v>
          </cell>
          <cell r="Q754" t="str">
            <v/>
          </cell>
          <cell r="R754">
            <v>302549194</v>
          </cell>
          <cell r="S754" t="str">
            <v>Average</v>
          </cell>
        </row>
        <row r="755">
          <cell r="A755" t="str">
            <v>5008208500200</v>
          </cell>
          <cell r="B755" t="str">
            <v>SHILOH VILLAGE SCHOOL DIST 85</v>
          </cell>
          <cell r="C755"/>
          <cell r="D755">
            <v>90092787</v>
          </cell>
          <cell r="E755">
            <v>0</v>
          </cell>
          <cell r="F755"/>
          <cell r="G755">
            <v>90392580</v>
          </cell>
          <cell r="H755">
            <v>92935724</v>
          </cell>
          <cell r="I755">
            <v>103562623</v>
          </cell>
          <cell r="J755"/>
          <cell r="K755">
            <v>95630309</v>
          </cell>
          <cell r="L755"/>
          <cell r="M755">
            <v>0.11434676077844942</v>
          </cell>
          <cell r="N755">
            <v>0</v>
          </cell>
          <cell r="O755">
            <v>95630309</v>
          </cell>
          <cell r="P755">
            <v>0</v>
          </cell>
          <cell r="Q755" t="str">
            <v/>
          </cell>
          <cell r="R755">
            <v>95630309</v>
          </cell>
          <cell r="S755" t="str">
            <v>Average</v>
          </cell>
        </row>
        <row r="756">
          <cell r="A756" t="str">
            <v>5008209000400</v>
          </cell>
          <cell r="B756" t="str">
            <v>O FALLON C C SCHOOL DIST 90</v>
          </cell>
          <cell r="C756"/>
          <cell r="D756">
            <v>702451926</v>
          </cell>
          <cell r="E756">
            <v>0</v>
          </cell>
          <cell r="F756"/>
          <cell r="G756">
            <v>702464167</v>
          </cell>
          <cell r="H756">
            <v>729716312</v>
          </cell>
          <cell r="I756">
            <v>774269692</v>
          </cell>
          <cell r="J756"/>
          <cell r="K756">
            <v>735483390</v>
          </cell>
          <cell r="L756"/>
          <cell r="M756">
            <v>6.1055754499839111E-2</v>
          </cell>
          <cell r="N756">
            <v>0</v>
          </cell>
          <cell r="O756">
            <v>735483390</v>
          </cell>
          <cell r="P756">
            <v>0</v>
          </cell>
          <cell r="Q756" t="str">
            <v/>
          </cell>
          <cell r="R756">
            <v>735483390</v>
          </cell>
          <cell r="S756" t="str">
            <v>Average</v>
          </cell>
        </row>
        <row r="757">
          <cell r="A757" t="str">
            <v>5008210400200</v>
          </cell>
          <cell r="B757" t="str">
            <v>CENTRAL SCHOOL DIST 104</v>
          </cell>
          <cell r="C757"/>
          <cell r="D757">
            <v>180524349</v>
          </cell>
          <cell r="E757">
            <v>0</v>
          </cell>
          <cell r="F757"/>
          <cell r="G757">
            <v>181050126</v>
          </cell>
          <cell r="H757">
            <v>190141555</v>
          </cell>
          <cell r="I757">
            <v>195564670</v>
          </cell>
          <cell r="J757"/>
          <cell r="K757">
            <v>188918784</v>
          </cell>
          <cell r="L757"/>
          <cell r="M757">
            <v>2.8521461287092136E-2</v>
          </cell>
          <cell r="N757">
            <v>0</v>
          </cell>
          <cell r="O757">
            <v>188918784</v>
          </cell>
          <cell r="P757">
            <v>0</v>
          </cell>
          <cell r="Q757" t="str">
            <v/>
          </cell>
          <cell r="R757">
            <v>188918784</v>
          </cell>
          <cell r="S757" t="str">
            <v>Average</v>
          </cell>
        </row>
        <row r="758">
          <cell r="A758" t="str">
            <v>5008210500200</v>
          </cell>
          <cell r="B758" t="str">
            <v>PONTIAC-W HOLLIDAY SCH DIST 105</v>
          </cell>
          <cell r="C758"/>
          <cell r="D758">
            <v>250228026</v>
          </cell>
          <cell r="E758">
            <v>0</v>
          </cell>
          <cell r="F758"/>
          <cell r="G758">
            <v>252761318</v>
          </cell>
          <cell r="H758">
            <v>248047624</v>
          </cell>
          <cell r="I758">
            <v>244523607</v>
          </cell>
          <cell r="J758"/>
          <cell r="K758">
            <v>248444183</v>
          </cell>
          <cell r="L758"/>
          <cell r="M758">
            <v>-1.4207017762040728E-2</v>
          </cell>
          <cell r="N758">
            <v>0</v>
          </cell>
          <cell r="O758">
            <v>248444183</v>
          </cell>
          <cell r="P758">
            <v>0</v>
          </cell>
          <cell r="Q758" t="str">
            <v/>
          </cell>
          <cell r="R758">
            <v>248444183</v>
          </cell>
          <cell r="S758" t="str">
            <v>Average</v>
          </cell>
        </row>
        <row r="759">
          <cell r="A759" t="str">
            <v>5008211000400</v>
          </cell>
          <cell r="B759" t="str">
            <v>GRANT COMM CONS SCH DIST 110</v>
          </cell>
          <cell r="C759"/>
          <cell r="D759">
            <v>110973808</v>
          </cell>
          <cell r="E759">
            <v>0</v>
          </cell>
          <cell r="F759"/>
          <cell r="G759">
            <v>109712946</v>
          </cell>
          <cell r="H759">
            <v>113676054</v>
          </cell>
          <cell r="I759">
            <v>115448278</v>
          </cell>
          <cell r="J759"/>
          <cell r="K759">
            <v>112945759</v>
          </cell>
          <cell r="L759"/>
          <cell r="M759">
            <v>1.559012595563882E-2</v>
          </cell>
          <cell r="N759">
            <v>0</v>
          </cell>
          <cell r="O759">
            <v>112945759</v>
          </cell>
          <cell r="P759">
            <v>0</v>
          </cell>
          <cell r="Q759" t="str">
            <v/>
          </cell>
          <cell r="R759">
            <v>112945759</v>
          </cell>
          <cell r="S759" t="str">
            <v>Average</v>
          </cell>
        </row>
        <row r="760">
          <cell r="A760" t="str">
            <v>5008211300200</v>
          </cell>
          <cell r="B760" t="str">
            <v>WOLF BRANCH SCH DIST 113</v>
          </cell>
          <cell r="C760"/>
          <cell r="D760">
            <v>186159835</v>
          </cell>
          <cell r="E760">
            <v>0</v>
          </cell>
          <cell r="F760"/>
          <cell r="G760">
            <v>186151823</v>
          </cell>
          <cell r="H760">
            <v>190761054</v>
          </cell>
          <cell r="I760">
            <v>196780434</v>
          </cell>
          <cell r="J760"/>
          <cell r="K760">
            <v>191231104</v>
          </cell>
          <cell r="L760"/>
          <cell r="M760">
            <v>3.1554554107255037E-2</v>
          </cell>
          <cell r="N760">
            <v>0</v>
          </cell>
          <cell r="O760">
            <v>191231104</v>
          </cell>
          <cell r="P760">
            <v>0</v>
          </cell>
          <cell r="Q760" t="str">
            <v/>
          </cell>
          <cell r="R760">
            <v>191231104</v>
          </cell>
          <cell r="S760" t="str">
            <v>Average</v>
          </cell>
        </row>
        <row r="761">
          <cell r="A761" t="str">
            <v>5008211500200</v>
          </cell>
          <cell r="B761" t="str">
            <v>WHITESIDE SCHOOL DIST 115</v>
          </cell>
          <cell r="C761"/>
          <cell r="D761">
            <v>239504478</v>
          </cell>
          <cell r="E761">
            <v>0</v>
          </cell>
          <cell r="F761"/>
          <cell r="G761">
            <v>238813649</v>
          </cell>
          <cell r="H761">
            <v>245998811</v>
          </cell>
          <cell r="I761">
            <v>258559910</v>
          </cell>
          <cell r="J761"/>
          <cell r="K761">
            <v>247790790</v>
          </cell>
          <cell r="L761"/>
          <cell r="M761">
            <v>5.1061624846633916E-2</v>
          </cell>
          <cell r="N761">
            <v>0</v>
          </cell>
          <cell r="O761">
            <v>247790790</v>
          </cell>
          <cell r="P761">
            <v>0</v>
          </cell>
          <cell r="Q761" t="str">
            <v/>
          </cell>
          <cell r="R761">
            <v>247790790</v>
          </cell>
          <cell r="S761" t="str">
            <v>Average</v>
          </cell>
        </row>
        <row r="762">
          <cell r="A762" t="str">
            <v>5008211600200</v>
          </cell>
          <cell r="B762" t="str">
            <v>HIGH MOUNT SCHOOL DIST 116</v>
          </cell>
          <cell r="C762"/>
          <cell r="D762">
            <v>46861594</v>
          </cell>
          <cell r="E762">
            <v>0</v>
          </cell>
          <cell r="F762"/>
          <cell r="G762">
            <v>46657353</v>
          </cell>
          <cell r="H762">
            <v>48103774</v>
          </cell>
          <cell r="I762">
            <v>49723764</v>
          </cell>
          <cell r="J762"/>
          <cell r="K762">
            <v>48161630</v>
          </cell>
          <cell r="L762"/>
          <cell r="M762">
            <v>3.3676983431694986E-2</v>
          </cell>
          <cell r="N762">
            <v>0</v>
          </cell>
          <cell r="O762">
            <v>48161630</v>
          </cell>
          <cell r="P762">
            <v>0</v>
          </cell>
          <cell r="Q762" t="str">
            <v/>
          </cell>
          <cell r="R762">
            <v>48161630</v>
          </cell>
          <cell r="S762" t="str">
            <v>Average</v>
          </cell>
        </row>
        <row r="763">
          <cell r="A763" t="str">
            <v>5008211800200</v>
          </cell>
          <cell r="B763" t="str">
            <v>BELLEVILLE SCHOOL DIST 118</v>
          </cell>
          <cell r="C763"/>
          <cell r="D763">
            <v>345503384</v>
          </cell>
          <cell r="E763">
            <v>0</v>
          </cell>
          <cell r="F763"/>
          <cell r="G763">
            <v>341661390</v>
          </cell>
          <cell r="H763">
            <v>357706820</v>
          </cell>
          <cell r="I763">
            <v>373404127</v>
          </cell>
          <cell r="J763"/>
          <cell r="K763">
            <v>357590779</v>
          </cell>
          <cell r="L763"/>
          <cell r="M763">
            <v>4.3883163871463231E-2</v>
          </cell>
          <cell r="N763">
            <v>0</v>
          </cell>
          <cell r="O763">
            <v>357590779</v>
          </cell>
          <cell r="P763">
            <v>0</v>
          </cell>
          <cell r="Q763" t="str">
            <v/>
          </cell>
          <cell r="R763">
            <v>357590779</v>
          </cell>
          <cell r="S763" t="str">
            <v>Average</v>
          </cell>
        </row>
        <row r="764">
          <cell r="A764" t="str">
            <v>5008211900200</v>
          </cell>
          <cell r="B764" t="str">
            <v>BELLE VALLEY SCHOOL DIST 119</v>
          </cell>
          <cell r="C764"/>
          <cell r="D764">
            <v>92023389</v>
          </cell>
          <cell r="E764">
            <v>0</v>
          </cell>
          <cell r="F764"/>
          <cell r="G764">
            <v>90943433</v>
          </cell>
          <cell r="H764">
            <v>94204463</v>
          </cell>
          <cell r="I764">
            <v>99874341</v>
          </cell>
          <cell r="J764"/>
          <cell r="K764">
            <v>95007412</v>
          </cell>
          <cell r="L764"/>
          <cell r="M764">
            <v>6.0186936153969688E-2</v>
          </cell>
          <cell r="N764">
            <v>0</v>
          </cell>
          <cell r="O764">
            <v>95007412</v>
          </cell>
          <cell r="P764">
            <v>0</v>
          </cell>
          <cell r="Q764" t="str">
            <v/>
          </cell>
          <cell r="R764">
            <v>95007412</v>
          </cell>
          <cell r="S764" t="str">
            <v>Average</v>
          </cell>
        </row>
        <row r="765">
          <cell r="A765" t="str">
            <v>5008213000400</v>
          </cell>
          <cell r="B765" t="str">
            <v>SMITHTON C C SCHOOL DIST 130</v>
          </cell>
          <cell r="C765"/>
          <cell r="D765">
            <v>105788003</v>
          </cell>
          <cell r="E765">
            <v>0</v>
          </cell>
          <cell r="F765"/>
          <cell r="G765">
            <v>105854508</v>
          </cell>
          <cell r="H765">
            <v>111495684</v>
          </cell>
          <cell r="I765">
            <v>116665665</v>
          </cell>
          <cell r="J765"/>
          <cell r="K765">
            <v>111338619</v>
          </cell>
          <cell r="L765"/>
          <cell r="M765">
            <v>4.6369337489332772E-2</v>
          </cell>
          <cell r="N765">
            <v>0</v>
          </cell>
          <cell r="O765">
            <v>111338619</v>
          </cell>
          <cell r="P765">
            <v>0</v>
          </cell>
          <cell r="Q765" t="str">
            <v/>
          </cell>
          <cell r="R765">
            <v>111338619</v>
          </cell>
          <cell r="S765" t="str">
            <v>Average</v>
          </cell>
        </row>
        <row r="766">
          <cell r="A766" t="str">
            <v>5008216000400</v>
          </cell>
          <cell r="B766" t="str">
            <v>MILLSTADT C C  SCH DIST 160</v>
          </cell>
          <cell r="C766"/>
          <cell r="D766">
            <v>203901718</v>
          </cell>
          <cell r="E766">
            <v>0</v>
          </cell>
          <cell r="F766"/>
          <cell r="G766">
            <v>203950229</v>
          </cell>
          <cell r="H766">
            <v>212698299</v>
          </cell>
          <cell r="I766">
            <v>223179426</v>
          </cell>
          <cell r="J766"/>
          <cell r="K766">
            <v>213275985</v>
          </cell>
          <cell r="L766"/>
          <cell r="M766">
            <v>4.9276966714247208E-2</v>
          </cell>
          <cell r="N766">
            <v>0</v>
          </cell>
          <cell r="O766">
            <v>213275985</v>
          </cell>
          <cell r="P766">
            <v>0</v>
          </cell>
          <cell r="Q766" t="str">
            <v/>
          </cell>
          <cell r="R766">
            <v>213275985</v>
          </cell>
          <cell r="S766" t="str">
            <v>Average</v>
          </cell>
        </row>
        <row r="767">
          <cell r="A767" t="str">
            <v>5008217500200</v>
          </cell>
          <cell r="B767" t="str">
            <v>HARMONY EMGE SCHOOL DIST 175</v>
          </cell>
          <cell r="C767"/>
          <cell r="D767">
            <v>134651063</v>
          </cell>
          <cell r="E767">
            <v>0</v>
          </cell>
          <cell r="F767"/>
          <cell r="G767">
            <v>135001100</v>
          </cell>
          <cell r="H767">
            <v>138283197</v>
          </cell>
          <cell r="I767">
            <v>139815256</v>
          </cell>
          <cell r="J767"/>
          <cell r="K767">
            <v>137699851</v>
          </cell>
          <cell r="L767"/>
          <cell r="M767">
            <v>1.107914072886238E-2</v>
          </cell>
          <cell r="N767">
            <v>0</v>
          </cell>
          <cell r="O767">
            <v>137699851</v>
          </cell>
          <cell r="P767">
            <v>0</v>
          </cell>
          <cell r="Q767" t="str">
            <v/>
          </cell>
          <cell r="R767">
            <v>137699851</v>
          </cell>
          <cell r="S767" t="str">
            <v>Average</v>
          </cell>
        </row>
        <row r="768">
          <cell r="A768" t="str">
            <v>5008218100200</v>
          </cell>
          <cell r="B768" t="str">
            <v>SIGNAL HILL SCH DIST 181</v>
          </cell>
          <cell r="C768"/>
          <cell r="D768">
            <v>39759550</v>
          </cell>
          <cell r="E768">
            <v>0</v>
          </cell>
          <cell r="F768"/>
          <cell r="G768">
            <v>39942555</v>
          </cell>
          <cell r="H768">
            <v>40178468</v>
          </cell>
          <cell r="I768">
            <v>41515485</v>
          </cell>
          <cell r="J768"/>
          <cell r="K768">
            <v>40545503</v>
          </cell>
          <cell r="L768"/>
          <cell r="M768">
            <v>3.3276953217828018E-2</v>
          </cell>
          <cell r="N768">
            <v>0</v>
          </cell>
          <cell r="O768">
            <v>40545503</v>
          </cell>
          <cell r="P768">
            <v>0</v>
          </cell>
          <cell r="Q768" t="str">
            <v/>
          </cell>
          <cell r="R768">
            <v>40545503</v>
          </cell>
          <cell r="S768" t="str">
            <v>Average</v>
          </cell>
        </row>
        <row r="769">
          <cell r="A769" t="str">
            <v>5008218702600</v>
          </cell>
          <cell r="B769" t="str">
            <v>CAHOKIA COMM UNIT SCH DIST 187</v>
          </cell>
          <cell r="C769"/>
          <cell r="D769">
            <v>72292333</v>
          </cell>
          <cell r="E769">
            <v>0</v>
          </cell>
          <cell r="F769"/>
          <cell r="G769">
            <v>71639226</v>
          </cell>
          <cell r="H769">
            <v>74085525</v>
          </cell>
          <cell r="I769">
            <v>77094720</v>
          </cell>
          <cell r="J769"/>
          <cell r="K769">
            <v>74273157</v>
          </cell>
          <cell r="L769"/>
          <cell r="M769">
            <v>4.0617853487573991E-2</v>
          </cell>
          <cell r="N769">
            <v>0</v>
          </cell>
          <cell r="O769">
            <v>74273157</v>
          </cell>
          <cell r="P769">
            <v>0</v>
          </cell>
          <cell r="Q769" t="str">
            <v/>
          </cell>
          <cell r="R769">
            <v>74273157</v>
          </cell>
          <cell r="S769" t="str">
            <v>Average</v>
          </cell>
        </row>
        <row r="770">
          <cell r="A770" t="str">
            <v>5008218802200</v>
          </cell>
          <cell r="B770" t="str">
            <v>BROOKLYN UNIT DISTRICT 188</v>
          </cell>
          <cell r="C770"/>
          <cell r="D770">
            <v>4630910</v>
          </cell>
          <cell r="E770">
            <v>0</v>
          </cell>
          <cell r="F770"/>
          <cell r="G770">
            <v>4667036</v>
          </cell>
          <cell r="H770">
            <v>4656447</v>
          </cell>
          <cell r="I770">
            <v>4951449</v>
          </cell>
          <cell r="J770"/>
          <cell r="K770">
            <v>4758311</v>
          </cell>
          <cell r="L770"/>
          <cell r="M770">
            <v>6.335345382434289E-2</v>
          </cell>
          <cell r="N770">
            <v>0</v>
          </cell>
          <cell r="O770">
            <v>4758311</v>
          </cell>
          <cell r="P770">
            <v>0</v>
          </cell>
          <cell r="Q770" t="str">
            <v/>
          </cell>
          <cell r="R770">
            <v>4758311</v>
          </cell>
          <cell r="S770" t="str">
            <v>Average</v>
          </cell>
        </row>
        <row r="771">
          <cell r="A771" t="str">
            <v>5008218902200</v>
          </cell>
          <cell r="B771" t="str">
            <v>EAST ST LOUIS SCHOOL DIST 189</v>
          </cell>
          <cell r="C771"/>
          <cell r="D771">
            <v>98073808</v>
          </cell>
          <cell r="E771">
            <v>0</v>
          </cell>
          <cell r="F771"/>
          <cell r="G771">
            <v>98327858</v>
          </cell>
          <cell r="H771">
            <v>101978044</v>
          </cell>
          <cell r="I771">
            <v>107777949</v>
          </cell>
          <cell r="J771"/>
          <cell r="K771">
            <v>102694617</v>
          </cell>
          <cell r="L771"/>
          <cell r="M771">
            <v>5.6874056144869775E-2</v>
          </cell>
          <cell r="N771">
            <v>0</v>
          </cell>
          <cell r="O771">
            <v>102694617</v>
          </cell>
          <cell r="P771">
            <v>0</v>
          </cell>
          <cell r="Q771" t="str">
            <v/>
          </cell>
          <cell r="R771">
            <v>102694617</v>
          </cell>
          <cell r="S771" t="str">
            <v>Average</v>
          </cell>
        </row>
        <row r="772">
          <cell r="A772" t="str">
            <v>5008219602600</v>
          </cell>
          <cell r="B772" t="str">
            <v>DUPO COMM UNIT SCH DISTRICT 196</v>
          </cell>
          <cell r="C772"/>
          <cell r="D772">
            <v>74512782</v>
          </cell>
          <cell r="E772">
            <v>0</v>
          </cell>
          <cell r="F772"/>
          <cell r="G772">
            <v>74027470</v>
          </cell>
          <cell r="H772">
            <v>79178311</v>
          </cell>
          <cell r="I772">
            <v>82649202</v>
          </cell>
          <cell r="J772"/>
          <cell r="K772">
            <v>78618328</v>
          </cell>
          <cell r="L772"/>
          <cell r="M772">
            <v>4.3836385951703367E-2</v>
          </cell>
          <cell r="N772">
            <v>0</v>
          </cell>
          <cell r="O772">
            <v>78618328</v>
          </cell>
          <cell r="P772">
            <v>0</v>
          </cell>
          <cell r="Q772" t="str">
            <v/>
          </cell>
          <cell r="R772">
            <v>78618328</v>
          </cell>
          <cell r="S772" t="str">
            <v>Average</v>
          </cell>
        </row>
        <row r="773">
          <cell r="A773" t="str">
            <v>5008220101700</v>
          </cell>
          <cell r="B773" t="str">
            <v>BELLEVILLE TWP HS DIST 201</v>
          </cell>
          <cell r="C773"/>
          <cell r="D773">
            <v>1616267486</v>
          </cell>
          <cell r="E773">
            <v>0</v>
          </cell>
          <cell r="F773"/>
          <cell r="G773">
            <v>1612129216</v>
          </cell>
          <cell r="H773">
            <v>1655135957</v>
          </cell>
          <cell r="I773">
            <v>1707304714</v>
          </cell>
          <cell r="J773"/>
          <cell r="K773">
            <v>1658189962</v>
          </cell>
          <cell r="L773"/>
          <cell r="M773">
            <v>3.1519318264680782E-2</v>
          </cell>
          <cell r="N773">
            <v>0</v>
          </cell>
          <cell r="O773">
            <v>1658189962</v>
          </cell>
          <cell r="P773">
            <v>0</v>
          </cell>
          <cell r="Q773" t="str">
            <v/>
          </cell>
          <cell r="R773">
            <v>1658189962</v>
          </cell>
          <cell r="S773" t="str">
            <v>Average</v>
          </cell>
        </row>
        <row r="774">
          <cell r="A774" t="str">
            <v>5008220301700</v>
          </cell>
          <cell r="B774" t="str">
            <v>O FALLON TWP HIGH SCH DIST 203</v>
          </cell>
          <cell r="C774"/>
          <cell r="D774">
            <v>1004755606</v>
          </cell>
          <cell r="E774">
            <v>0</v>
          </cell>
          <cell r="F774"/>
          <cell r="G774">
            <v>1005567669</v>
          </cell>
          <cell r="H774">
            <v>1045757191</v>
          </cell>
          <cell r="I774">
            <v>1107037143</v>
          </cell>
          <cell r="J774"/>
          <cell r="K774">
            <v>1052787334</v>
          </cell>
          <cell r="L774"/>
          <cell r="M774">
            <v>5.8598642713038732E-2</v>
          </cell>
          <cell r="N774">
            <v>0</v>
          </cell>
          <cell r="O774">
            <v>1052787334</v>
          </cell>
          <cell r="P774">
            <v>0</v>
          </cell>
          <cell r="Q774" t="str">
            <v/>
          </cell>
          <cell r="R774">
            <v>1052787334</v>
          </cell>
          <cell r="S774" t="str">
            <v>Average</v>
          </cell>
        </row>
        <row r="775">
          <cell r="A775" t="str">
            <v>5106520002600</v>
          </cell>
          <cell r="B775" t="str">
            <v>GREENVIEW C U SCH DIST 200</v>
          </cell>
          <cell r="C775"/>
          <cell r="D775">
            <v>37027633</v>
          </cell>
          <cell r="E775">
            <v>0</v>
          </cell>
          <cell r="F775"/>
          <cell r="G775">
            <v>46018067</v>
          </cell>
          <cell r="H775">
            <v>49312886</v>
          </cell>
          <cell r="I775">
            <v>52392807</v>
          </cell>
          <cell r="J775"/>
          <cell r="K775">
            <v>49241253</v>
          </cell>
          <cell r="L775"/>
          <cell r="M775">
            <v>6.2456717702549389E-2</v>
          </cell>
          <cell r="N775">
            <v>0</v>
          </cell>
          <cell r="O775">
            <v>49241253</v>
          </cell>
          <cell r="P775">
            <v>37834835</v>
          </cell>
          <cell r="Q775" t="str">
            <v>PTELL</v>
          </cell>
          <cell r="R775">
            <v>37834835</v>
          </cell>
          <cell r="S775" t="str">
            <v>PTELL</v>
          </cell>
        </row>
        <row r="776">
          <cell r="A776" t="str">
            <v>5106520202600</v>
          </cell>
          <cell r="B776" t="str">
            <v>PORTA COMM UNIT SCHOOL DIST 202</v>
          </cell>
          <cell r="C776"/>
          <cell r="D776">
            <v>169927456</v>
          </cell>
          <cell r="E776">
            <v>0</v>
          </cell>
          <cell r="F776"/>
          <cell r="G776">
            <v>168912685</v>
          </cell>
          <cell r="H776">
            <v>173907205</v>
          </cell>
          <cell r="I776">
            <v>182567095</v>
          </cell>
          <cell r="J776"/>
          <cell r="K776">
            <v>175128995</v>
          </cell>
          <cell r="L776"/>
          <cell r="M776">
            <v>4.9796039215281508E-2</v>
          </cell>
          <cell r="N776">
            <v>0</v>
          </cell>
          <cell r="O776">
            <v>175128995</v>
          </cell>
          <cell r="P776">
            <v>0</v>
          </cell>
          <cell r="Q776" t="str">
            <v/>
          </cell>
          <cell r="R776">
            <v>175128995</v>
          </cell>
          <cell r="S776" t="str">
            <v>Average</v>
          </cell>
        </row>
        <row r="777">
          <cell r="A777" t="str">
            <v>5106521302600</v>
          </cell>
          <cell r="B777" t="str">
            <v>ATHENS COMM UNIT SCH DIST 213</v>
          </cell>
          <cell r="C777"/>
          <cell r="D777">
            <v>132392697</v>
          </cell>
          <cell r="E777">
            <v>0</v>
          </cell>
          <cell r="F777"/>
          <cell r="G777">
            <v>134611322</v>
          </cell>
          <cell r="H777">
            <v>137519455</v>
          </cell>
          <cell r="I777">
            <v>142359952</v>
          </cell>
          <cell r="J777"/>
          <cell r="K777">
            <v>138163576</v>
          </cell>
          <cell r="L777"/>
          <cell r="M777">
            <v>3.5198634258694524E-2</v>
          </cell>
          <cell r="N777">
            <v>0</v>
          </cell>
          <cell r="O777">
            <v>138163576</v>
          </cell>
          <cell r="P777">
            <v>135212661</v>
          </cell>
          <cell r="Q777" t="str">
            <v>PTELL</v>
          </cell>
          <cell r="R777">
            <v>135212661</v>
          </cell>
          <cell r="S777" t="str">
            <v>PTELL</v>
          </cell>
        </row>
        <row r="778">
          <cell r="A778" t="str">
            <v>5108400102600</v>
          </cell>
          <cell r="B778" t="str">
            <v>TRI CITY COMM UNIT SCH DIST 1</v>
          </cell>
          <cell r="C778"/>
          <cell r="D778">
            <v>84914729</v>
          </cell>
          <cell r="E778">
            <v>0</v>
          </cell>
          <cell r="F778"/>
          <cell r="G778">
            <v>87902212</v>
          </cell>
          <cell r="H778">
            <v>88193222</v>
          </cell>
          <cell r="I778">
            <v>91174819</v>
          </cell>
          <cell r="J778"/>
          <cell r="K778">
            <v>89090084</v>
          </cell>
          <cell r="L778"/>
          <cell r="M778">
            <v>3.3807552693788642E-2</v>
          </cell>
          <cell r="N778">
            <v>0</v>
          </cell>
          <cell r="O778">
            <v>89090084</v>
          </cell>
          <cell r="P778">
            <v>86748887</v>
          </cell>
          <cell r="Q778" t="str">
            <v>PTELL</v>
          </cell>
          <cell r="R778">
            <v>86748887</v>
          </cell>
          <cell r="S778" t="str">
            <v>PTELL</v>
          </cell>
        </row>
        <row r="779">
          <cell r="A779" t="str">
            <v>51084003A2600</v>
          </cell>
          <cell r="B779" t="str">
            <v>ROCHESTER COMM UNIT SCH DIST 3A</v>
          </cell>
          <cell r="C779"/>
          <cell r="D779">
            <v>279922125</v>
          </cell>
          <cell r="E779">
            <v>0</v>
          </cell>
          <cell r="F779"/>
          <cell r="G779">
            <v>281152051</v>
          </cell>
          <cell r="H779">
            <v>282233247</v>
          </cell>
          <cell r="I779">
            <v>287755339</v>
          </cell>
          <cell r="J779"/>
          <cell r="K779">
            <v>283713546</v>
          </cell>
          <cell r="L779"/>
          <cell r="M779">
            <v>1.9565703398508539E-2</v>
          </cell>
          <cell r="N779">
            <v>0</v>
          </cell>
          <cell r="O779">
            <v>283713546</v>
          </cell>
          <cell r="P779">
            <v>285772497</v>
          </cell>
          <cell r="Q779" t="str">
            <v>PTELL</v>
          </cell>
          <cell r="R779">
            <v>283713546</v>
          </cell>
          <cell r="S779" t="str">
            <v>Average</v>
          </cell>
        </row>
        <row r="780">
          <cell r="A780" t="str">
            <v>5108400502600</v>
          </cell>
          <cell r="B780" t="str">
            <v>BALL CHATHAM C U SCHOOL DIST 5</v>
          </cell>
          <cell r="C780"/>
          <cell r="D780">
            <v>799221759</v>
          </cell>
          <cell r="E780">
            <v>0</v>
          </cell>
          <cell r="F780"/>
          <cell r="G780">
            <v>799166971</v>
          </cell>
          <cell r="H780">
            <v>808341452</v>
          </cell>
          <cell r="I780">
            <v>825353571</v>
          </cell>
          <cell r="J780"/>
          <cell r="K780">
            <v>810953998</v>
          </cell>
          <cell r="L780"/>
          <cell r="M780">
            <v>2.1045709035344633E-2</v>
          </cell>
          <cell r="N780">
            <v>0</v>
          </cell>
          <cell r="O780">
            <v>810953998</v>
          </cell>
          <cell r="P780">
            <v>817444015</v>
          </cell>
          <cell r="Q780" t="str">
            <v>PTELL</v>
          </cell>
          <cell r="R780">
            <v>810953998</v>
          </cell>
          <cell r="S780" t="str">
            <v>Average</v>
          </cell>
        </row>
        <row r="781">
          <cell r="A781" t="str">
            <v>5108400802600</v>
          </cell>
          <cell r="B781" t="str">
            <v>PLEASANT PLAINS C U SCHOOL DIST 8</v>
          </cell>
          <cell r="C781"/>
          <cell r="D781">
            <v>228318045</v>
          </cell>
          <cell r="E781">
            <v>0</v>
          </cell>
          <cell r="F781"/>
          <cell r="G781">
            <v>230719115</v>
          </cell>
          <cell r="H781">
            <v>236546647</v>
          </cell>
          <cell r="I781">
            <v>245044627</v>
          </cell>
          <cell r="J781"/>
          <cell r="K781">
            <v>237436796</v>
          </cell>
          <cell r="L781"/>
          <cell r="M781">
            <v>3.5925176314166904E-2</v>
          </cell>
          <cell r="N781">
            <v>0</v>
          </cell>
          <cell r="O781">
            <v>237436796</v>
          </cell>
          <cell r="P781">
            <v>233683519</v>
          </cell>
          <cell r="Q781" t="str">
            <v>PTELL</v>
          </cell>
          <cell r="R781">
            <v>233683519</v>
          </cell>
          <cell r="S781" t="str">
            <v>PTELL</v>
          </cell>
        </row>
        <row r="782">
          <cell r="A782" t="str">
            <v>5108401002600</v>
          </cell>
          <cell r="B782" t="str">
            <v>AUBURN COMM UNIT SCHOOL DIST 10</v>
          </cell>
          <cell r="C782"/>
          <cell r="D782">
            <v>123747550</v>
          </cell>
          <cell r="E782">
            <v>0</v>
          </cell>
          <cell r="F782"/>
          <cell r="G782">
            <v>128429841</v>
          </cell>
          <cell r="H782">
            <v>133015441</v>
          </cell>
          <cell r="I782">
            <v>136566275</v>
          </cell>
          <cell r="J782"/>
          <cell r="K782">
            <v>132670519</v>
          </cell>
          <cell r="L782"/>
          <cell r="M782">
            <v>2.6694900782233244E-2</v>
          </cell>
          <cell r="N782">
            <v>0</v>
          </cell>
          <cell r="O782">
            <v>132670519</v>
          </cell>
          <cell r="P782">
            <v>125826508</v>
          </cell>
          <cell r="Q782" t="str">
            <v>PTELL</v>
          </cell>
          <cell r="R782">
            <v>125826508</v>
          </cell>
          <cell r="S782" t="str">
            <v>PTELL</v>
          </cell>
        </row>
        <row r="783">
          <cell r="A783" t="str">
            <v>5108401102600</v>
          </cell>
          <cell r="B783" t="str">
            <v>PAWNEE COMM UNIT SCHOOL DIST 11</v>
          </cell>
          <cell r="C783"/>
          <cell r="D783">
            <v>82099536</v>
          </cell>
          <cell r="E783">
            <v>0</v>
          </cell>
          <cell r="F783"/>
          <cell r="G783">
            <v>82494959</v>
          </cell>
          <cell r="H783">
            <v>83828613</v>
          </cell>
          <cell r="I783">
            <v>87120449</v>
          </cell>
          <cell r="J783"/>
          <cell r="K783">
            <v>84481340</v>
          </cell>
          <cell r="L783"/>
          <cell r="M783">
            <v>3.9268644466299352E-2</v>
          </cell>
          <cell r="N783">
            <v>0</v>
          </cell>
          <cell r="O783">
            <v>84481340</v>
          </cell>
          <cell r="P783">
            <v>0</v>
          </cell>
          <cell r="Q783" t="str">
            <v/>
          </cell>
          <cell r="R783">
            <v>84481340</v>
          </cell>
          <cell r="S783" t="str">
            <v>Average</v>
          </cell>
        </row>
        <row r="784">
          <cell r="A784" t="str">
            <v>5108401402600</v>
          </cell>
          <cell r="B784" t="str">
            <v>RIVERTON C U SCHOOL DIST 14</v>
          </cell>
          <cell r="C784"/>
          <cell r="D784">
            <v>127777593</v>
          </cell>
          <cell r="E784">
            <v>0</v>
          </cell>
          <cell r="F784"/>
          <cell r="G784">
            <v>127584288</v>
          </cell>
          <cell r="H784">
            <v>127643221</v>
          </cell>
          <cell r="I784">
            <v>127366509</v>
          </cell>
          <cell r="J784"/>
          <cell r="K784">
            <v>127531339</v>
          </cell>
          <cell r="L784"/>
          <cell r="M784">
            <v>-2.16785504026101E-3</v>
          </cell>
          <cell r="N784">
            <v>0</v>
          </cell>
          <cell r="O784">
            <v>127531339</v>
          </cell>
          <cell r="P784">
            <v>127366509</v>
          </cell>
          <cell r="Q784" t="str">
            <v>REAL</v>
          </cell>
          <cell r="R784">
            <v>127531339</v>
          </cell>
          <cell r="S784" t="str">
            <v>Average</v>
          </cell>
        </row>
        <row r="785">
          <cell r="A785" t="str">
            <v>5108401502600</v>
          </cell>
          <cell r="B785" t="str">
            <v>WILLIAMSVILLE C U SCHOOL DIST 15</v>
          </cell>
          <cell r="C785"/>
          <cell r="D785">
            <v>192939283</v>
          </cell>
          <cell r="E785">
            <v>0</v>
          </cell>
          <cell r="F785"/>
          <cell r="G785">
            <v>194091834</v>
          </cell>
          <cell r="H785">
            <v>198107725</v>
          </cell>
          <cell r="I785">
            <v>206497877</v>
          </cell>
          <cell r="J785"/>
          <cell r="K785">
            <v>199565812</v>
          </cell>
          <cell r="L785"/>
          <cell r="M785">
            <v>4.2351463073941213E-2</v>
          </cell>
          <cell r="N785">
            <v>0</v>
          </cell>
          <cell r="O785">
            <v>199565812</v>
          </cell>
          <cell r="P785">
            <v>198380170</v>
          </cell>
          <cell r="Q785" t="str">
            <v>PTELL</v>
          </cell>
          <cell r="R785">
            <v>198380170</v>
          </cell>
          <cell r="S785" t="str">
            <v>PTELL</v>
          </cell>
        </row>
        <row r="786">
          <cell r="A786" t="str">
            <v>5108401602600</v>
          </cell>
          <cell r="B786" t="str">
            <v>COMMUNITY UNIT SCHOOL DIST 16</v>
          </cell>
          <cell r="C786"/>
          <cell r="D786">
            <v>185107213</v>
          </cell>
          <cell r="E786">
            <v>0</v>
          </cell>
          <cell r="F786"/>
          <cell r="G786">
            <v>198183689</v>
          </cell>
          <cell r="H786">
            <v>201848516</v>
          </cell>
          <cell r="I786">
            <v>211891730</v>
          </cell>
          <cell r="J786"/>
          <cell r="K786">
            <v>203974645</v>
          </cell>
          <cell r="L786"/>
          <cell r="M786">
            <v>4.9756194392828731E-2</v>
          </cell>
          <cell r="N786">
            <v>0</v>
          </cell>
          <cell r="O786">
            <v>203974645</v>
          </cell>
          <cell r="P786">
            <v>191160218</v>
          </cell>
          <cell r="Q786" t="str">
            <v>PTELL</v>
          </cell>
          <cell r="R786">
            <v>191160218</v>
          </cell>
          <cell r="S786" t="str">
            <v>PTELL</v>
          </cell>
        </row>
        <row r="787">
          <cell r="A787" t="str">
            <v>5108418602500</v>
          </cell>
          <cell r="B787" t="str">
            <v>SPRINGFIELD SCHOOL DISTRICT 186</v>
          </cell>
          <cell r="C787"/>
          <cell r="D787">
            <v>2011464755</v>
          </cell>
          <cell r="E787">
            <v>0</v>
          </cell>
          <cell r="F787"/>
          <cell r="G787">
            <v>2001332409</v>
          </cell>
          <cell r="H787">
            <v>2006296181</v>
          </cell>
          <cell r="I787">
            <v>2003892971</v>
          </cell>
          <cell r="J787"/>
          <cell r="K787">
            <v>2003840520</v>
          </cell>
          <cell r="L787"/>
          <cell r="M787">
            <v>-1.1978341098183051E-3</v>
          </cell>
          <cell r="N787">
            <v>0</v>
          </cell>
          <cell r="O787">
            <v>2003840520</v>
          </cell>
          <cell r="P787">
            <v>2003892971</v>
          </cell>
          <cell r="Q787" t="str">
            <v>REAL</v>
          </cell>
          <cell r="R787">
            <v>2003840520</v>
          </cell>
          <cell r="S787" t="str">
            <v>Average</v>
          </cell>
        </row>
        <row r="788">
          <cell r="A788" t="str">
            <v>5306012602600</v>
          </cell>
          <cell r="B788" t="str">
            <v>HAVANA COMM UNIT SCHOOL DIST 126</v>
          </cell>
          <cell r="C788"/>
          <cell r="D788">
            <v>88955119</v>
          </cell>
          <cell r="E788">
            <v>0</v>
          </cell>
          <cell r="F788"/>
          <cell r="G788">
            <v>87974186</v>
          </cell>
          <cell r="H788">
            <v>92719540</v>
          </cell>
          <cell r="I788">
            <v>90314022</v>
          </cell>
          <cell r="J788"/>
          <cell r="K788">
            <v>90335916</v>
          </cell>
          <cell r="L788"/>
          <cell r="M788">
            <v>-2.594402431245884E-2</v>
          </cell>
          <cell r="N788">
            <v>0</v>
          </cell>
          <cell r="O788">
            <v>90335916</v>
          </cell>
          <cell r="P788">
            <v>0</v>
          </cell>
          <cell r="Q788" t="str">
            <v/>
          </cell>
          <cell r="R788">
            <v>90335916</v>
          </cell>
          <cell r="S788" t="str">
            <v>Average</v>
          </cell>
        </row>
        <row r="789">
          <cell r="A789" t="str">
            <v>5306018902600</v>
          </cell>
          <cell r="B789" t="str">
            <v>ILLINI CENTRAL C U SCH DIST 189</v>
          </cell>
          <cell r="C789"/>
          <cell r="D789">
            <v>98521246</v>
          </cell>
          <cell r="E789">
            <v>0</v>
          </cell>
          <cell r="F789"/>
          <cell r="G789">
            <v>97776954</v>
          </cell>
          <cell r="H789">
            <v>104423431</v>
          </cell>
          <cell r="I789">
            <v>112494413</v>
          </cell>
          <cell r="J789"/>
          <cell r="K789">
            <v>104898266</v>
          </cell>
          <cell r="L789"/>
          <cell r="M789">
            <v>7.7290909929975393E-2</v>
          </cell>
          <cell r="N789">
            <v>0</v>
          </cell>
          <cell r="O789">
            <v>104898266</v>
          </cell>
          <cell r="P789">
            <v>0</v>
          </cell>
          <cell r="Q789" t="str">
            <v/>
          </cell>
          <cell r="R789">
            <v>104898266</v>
          </cell>
          <cell r="S789" t="str">
            <v>Average</v>
          </cell>
        </row>
        <row r="790">
          <cell r="A790" t="str">
            <v>5306019102600</v>
          </cell>
          <cell r="B790" t="str">
            <v>MIDWEST CENTRAL CUSD 191</v>
          </cell>
          <cell r="C790"/>
          <cell r="D790">
            <v>99426718</v>
          </cell>
          <cell r="E790">
            <v>0</v>
          </cell>
          <cell r="F790"/>
          <cell r="G790">
            <v>98956802</v>
          </cell>
          <cell r="H790">
            <v>102638257</v>
          </cell>
          <cell r="I790">
            <v>109509943</v>
          </cell>
          <cell r="J790"/>
          <cell r="K790">
            <v>103701667</v>
          </cell>
          <cell r="L790"/>
          <cell r="M790">
            <v>6.6950532879762367E-2</v>
          </cell>
          <cell r="N790">
            <v>0</v>
          </cell>
          <cell r="O790">
            <v>103701667</v>
          </cell>
          <cell r="P790">
            <v>0</v>
          </cell>
          <cell r="Q790" t="str">
            <v/>
          </cell>
          <cell r="R790">
            <v>103701667</v>
          </cell>
          <cell r="S790" t="str">
            <v>Average</v>
          </cell>
        </row>
        <row r="791">
          <cell r="A791" t="str">
            <v>5309005000200</v>
          </cell>
          <cell r="B791" t="str">
            <v>DISTRICT 50 SCHOOLS</v>
          </cell>
          <cell r="C791"/>
          <cell r="D791">
            <v>88215698</v>
          </cell>
          <cell r="E791">
            <v>0</v>
          </cell>
          <cell r="F791"/>
          <cell r="G791">
            <v>88052356</v>
          </cell>
          <cell r="H791">
            <v>88325740</v>
          </cell>
          <cell r="I791">
            <v>88565563</v>
          </cell>
          <cell r="J791"/>
          <cell r="K791">
            <v>88314553</v>
          </cell>
          <cell r="L791"/>
          <cell r="M791">
            <v>2.7152107641554997E-3</v>
          </cell>
          <cell r="N791">
            <v>0</v>
          </cell>
          <cell r="O791">
            <v>88314553</v>
          </cell>
          <cell r="P791">
            <v>88565563</v>
          </cell>
          <cell r="Q791" t="str">
            <v>REAL</v>
          </cell>
          <cell r="R791">
            <v>88314553</v>
          </cell>
          <cell r="S791" t="str">
            <v>Average</v>
          </cell>
        </row>
        <row r="792">
          <cell r="A792" t="str">
            <v>5309005100200</v>
          </cell>
          <cell r="B792" t="str">
            <v>CENTRAL SCHOOL DISTRICT 51</v>
          </cell>
          <cell r="C792"/>
          <cell r="D792">
            <v>267044529</v>
          </cell>
          <cell r="E792">
            <v>0</v>
          </cell>
          <cell r="F792"/>
          <cell r="G792">
            <v>266310482</v>
          </cell>
          <cell r="H792">
            <v>267233491</v>
          </cell>
          <cell r="I792">
            <v>269907526</v>
          </cell>
          <cell r="J792"/>
          <cell r="K792">
            <v>267817166</v>
          </cell>
          <cell r="L792"/>
          <cell r="M792">
            <v>1.0006361814881954E-2</v>
          </cell>
          <cell r="N792">
            <v>0</v>
          </cell>
          <cell r="O792">
            <v>267817166</v>
          </cell>
          <cell r="P792">
            <v>269907526</v>
          </cell>
          <cell r="Q792" t="str">
            <v>REAL</v>
          </cell>
          <cell r="R792">
            <v>267817166</v>
          </cell>
          <cell r="S792" t="str">
            <v>Average</v>
          </cell>
        </row>
        <row r="793">
          <cell r="A793" t="str">
            <v>5309005200200</v>
          </cell>
          <cell r="B793" t="str">
            <v>WASHINGTON SCHOOL DIST 52</v>
          </cell>
          <cell r="C793"/>
          <cell r="D793">
            <v>154404135</v>
          </cell>
          <cell r="E793">
            <v>0</v>
          </cell>
          <cell r="F793"/>
          <cell r="G793">
            <v>154368568</v>
          </cell>
          <cell r="H793">
            <v>155315603</v>
          </cell>
          <cell r="I793">
            <v>156511403</v>
          </cell>
          <cell r="J793"/>
          <cell r="K793">
            <v>155398525</v>
          </cell>
          <cell r="L793"/>
          <cell r="M793">
            <v>7.6991620732399955E-3</v>
          </cell>
          <cell r="N793">
            <v>0</v>
          </cell>
          <cell r="O793">
            <v>155398525</v>
          </cell>
          <cell r="P793">
            <v>156511403</v>
          </cell>
          <cell r="Q793" t="str">
            <v>REAL</v>
          </cell>
          <cell r="R793">
            <v>155398525</v>
          </cell>
          <cell r="S793" t="str">
            <v>Average</v>
          </cell>
        </row>
        <row r="794">
          <cell r="A794" t="str">
            <v>5309007600200</v>
          </cell>
          <cell r="B794" t="str">
            <v>CREVE COEUR SCHOOL DISTRICT 76</v>
          </cell>
          <cell r="C794"/>
          <cell r="D794">
            <v>60198887</v>
          </cell>
          <cell r="E794">
            <v>0</v>
          </cell>
          <cell r="F794"/>
          <cell r="G794">
            <v>59955105</v>
          </cell>
          <cell r="H794">
            <v>60346503</v>
          </cell>
          <cell r="I794">
            <v>59361940</v>
          </cell>
          <cell r="J794"/>
          <cell r="K794">
            <v>59887849</v>
          </cell>
          <cell r="L794"/>
          <cell r="M794">
            <v>-1.6315162454401046E-2</v>
          </cell>
          <cell r="N794">
            <v>0</v>
          </cell>
          <cell r="O794">
            <v>59887849</v>
          </cell>
          <cell r="P794">
            <v>59361940</v>
          </cell>
          <cell r="Q794" t="str">
            <v>REAL</v>
          </cell>
          <cell r="R794">
            <v>59887849</v>
          </cell>
          <cell r="S794" t="str">
            <v>Average</v>
          </cell>
        </row>
        <row r="795">
          <cell r="A795" t="str">
            <v>5309008500200</v>
          </cell>
          <cell r="B795" t="str">
            <v>ROBEIN SCHOOL DISTRICT 85</v>
          </cell>
          <cell r="C795"/>
          <cell r="D795">
            <v>28082862</v>
          </cell>
          <cell r="E795">
            <v>0</v>
          </cell>
          <cell r="F795"/>
          <cell r="G795">
            <v>27956053</v>
          </cell>
          <cell r="H795">
            <v>28064668</v>
          </cell>
          <cell r="I795">
            <v>29220726</v>
          </cell>
          <cell r="J795"/>
          <cell r="K795">
            <v>28413816</v>
          </cell>
          <cell r="L795"/>
          <cell r="M795">
            <v>4.1192648350588008E-2</v>
          </cell>
          <cell r="N795">
            <v>0</v>
          </cell>
          <cell r="O795">
            <v>28413816</v>
          </cell>
          <cell r="P795">
            <v>28577120</v>
          </cell>
          <cell r="Q795" t="str">
            <v>PTELL</v>
          </cell>
          <cell r="R795">
            <v>28413816</v>
          </cell>
          <cell r="S795" t="str">
            <v>Average</v>
          </cell>
        </row>
        <row r="796">
          <cell r="A796" t="str">
            <v>5309008600200</v>
          </cell>
          <cell r="B796" t="str">
            <v>EAST PEORIA SCHOOL DISTRICT 86</v>
          </cell>
          <cell r="C796"/>
          <cell r="D796">
            <v>376811355</v>
          </cell>
          <cell r="E796">
            <v>0</v>
          </cell>
          <cell r="F796"/>
          <cell r="G796">
            <v>376706432</v>
          </cell>
          <cell r="H796">
            <v>373403956</v>
          </cell>
          <cell r="I796">
            <v>382075178</v>
          </cell>
          <cell r="J796"/>
          <cell r="K796">
            <v>377395189</v>
          </cell>
          <cell r="L796"/>
          <cell r="M796">
            <v>2.3222094626121209E-2</v>
          </cell>
          <cell r="N796">
            <v>0</v>
          </cell>
          <cell r="O796">
            <v>377395189</v>
          </cell>
          <cell r="P796">
            <v>382075178</v>
          </cell>
          <cell r="Q796" t="str">
            <v>REAL</v>
          </cell>
          <cell r="R796">
            <v>377395189</v>
          </cell>
          <cell r="S796" t="str">
            <v>Average</v>
          </cell>
        </row>
        <row r="797">
          <cell r="A797" t="str">
            <v>5309009800200</v>
          </cell>
          <cell r="B797" t="str">
            <v>RANKIN COMMUNITY SCHOOL DIST 98</v>
          </cell>
          <cell r="C797"/>
          <cell r="D797">
            <v>64961892</v>
          </cell>
          <cell r="E797">
            <v>0</v>
          </cell>
          <cell r="F797"/>
          <cell r="G797">
            <v>66822366</v>
          </cell>
          <cell r="H797">
            <v>66480230</v>
          </cell>
          <cell r="I797">
            <v>68226284</v>
          </cell>
          <cell r="J797"/>
          <cell r="K797">
            <v>67176293</v>
          </cell>
          <cell r="L797"/>
          <cell r="M797">
            <v>2.6264259314385644E-2</v>
          </cell>
          <cell r="N797">
            <v>0</v>
          </cell>
          <cell r="O797">
            <v>67176293</v>
          </cell>
          <cell r="P797">
            <v>66878267</v>
          </cell>
          <cell r="Q797" t="str">
            <v>PTELL</v>
          </cell>
          <cell r="R797">
            <v>66878267</v>
          </cell>
          <cell r="S797" t="str">
            <v>PTELL</v>
          </cell>
        </row>
        <row r="798">
          <cell r="A798" t="str">
            <v>5309010200200</v>
          </cell>
          <cell r="B798" t="str">
            <v>N PEKIN &amp; MARQUETTE HGHT S D 102</v>
          </cell>
          <cell r="C798"/>
          <cell r="D798">
            <v>67351176</v>
          </cell>
          <cell r="E798">
            <v>0</v>
          </cell>
          <cell r="F798"/>
          <cell r="G798">
            <v>67344712</v>
          </cell>
          <cell r="H798">
            <v>67283919</v>
          </cell>
          <cell r="I798">
            <v>66798970</v>
          </cell>
          <cell r="J798"/>
          <cell r="K798">
            <v>67142534</v>
          </cell>
          <cell r="L798"/>
          <cell r="M798">
            <v>-7.2075022859474048E-3</v>
          </cell>
          <cell r="N798">
            <v>0</v>
          </cell>
          <cell r="O798">
            <v>67142534</v>
          </cell>
          <cell r="P798">
            <v>66798970</v>
          </cell>
          <cell r="Q798" t="str">
            <v>REAL</v>
          </cell>
          <cell r="R798">
            <v>67142534</v>
          </cell>
          <cell r="S798" t="str">
            <v>Average</v>
          </cell>
        </row>
        <row r="799">
          <cell r="A799" t="str">
            <v>5309010800200</v>
          </cell>
          <cell r="B799" t="str">
            <v>PEKIN PUBLIC SCHOOL DIST 108</v>
          </cell>
          <cell r="C799"/>
          <cell r="D799">
            <v>478653996</v>
          </cell>
          <cell r="E799">
            <v>0</v>
          </cell>
          <cell r="F799"/>
          <cell r="G799">
            <v>475499288</v>
          </cell>
          <cell r="H799">
            <v>477118052</v>
          </cell>
          <cell r="I799">
            <v>474990047</v>
          </cell>
          <cell r="J799"/>
          <cell r="K799">
            <v>475869129</v>
          </cell>
          <cell r="L799"/>
          <cell r="M799">
            <v>-4.4601225861812498E-3</v>
          </cell>
          <cell r="N799">
            <v>0</v>
          </cell>
          <cell r="O799">
            <v>475869129</v>
          </cell>
          <cell r="P799">
            <v>474990047</v>
          </cell>
          <cell r="Q799" t="str">
            <v>REAL</v>
          </cell>
          <cell r="R799">
            <v>475869129</v>
          </cell>
          <cell r="S799" t="str">
            <v>Average</v>
          </cell>
        </row>
        <row r="800">
          <cell r="A800" t="str">
            <v>5309013700200</v>
          </cell>
          <cell r="B800" t="str">
            <v>SOUTH PEKIN SCHOOL DIST 137</v>
          </cell>
          <cell r="C800"/>
          <cell r="D800">
            <v>15209644</v>
          </cell>
          <cell r="E800">
            <v>0</v>
          </cell>
          <cell r="F800"/>
          <cell r="G800">
            <v>15254737</v>
          </cell>
          <cell r="H800">
            <v>15240904</v>
          </cell>
          <cell r="I800">
            <v>15324744</v>
          </cell>
          <cell r="J800"/>
          <cell r="K800">
            <v>15273462</v>
          </cell>
          <cell r="L800"/>
          <cell r="M800">
            <v>5.5009860307498821E-3</v>
          </cell>
          <cell r="N800">
            <v>0</v>
          </cell>
          <cell r="O800">
            <v>15273462</v>
          </cell>
          <cell r="P800">
            <v>15324744</v>
          </cell>
          <cell r="Q800" t="str">
            <v>REAL</v>
          </cell>
          <cell r="R800">
            <v>15273462</v>
          </cell>
          <cell r="S800" t="str">
            <v>Average</v>
          </cell>
        </row>
        <row r="801">
          <cell r="A801" t="str">
            <v>5309030301600</v>
          </cell>
          <cell r="B801" t="str">
            <v>PEKIN COMM H S DIST 303</v>
          </cell>
          <cell r="C801"/>
          <cell r="D801">
            <v>643213617</v>
          </cell>
          <cell r="E801">
            <v>0</v>
          </cell>
          <cell r="F801"/>
          <cell r="G801">
            <v>639804471</v>
          </cell>
          <cell r="H801">
            <v>644419313</v>
          </cell>
          <cell r="I801">
            <v>642099552</v>
          </cell>
          <cell r="J801"/>
          <cell r="K801">
            <v>642107779</v>
          </cell>
          <cell r="L801"/>
          <cell r="M801">
            <v>-3.5997695183912033E-3</v>
          </cell>
          <cell r="N801">
            <v>0</v>
          </cell>
          <cell r="O801">
            <v>642107779</v>
          </cell>
          <cell r="P801">
            <v>642099552</v>
          </cell>
          <cell r="Q801" t="str">
            <v>REAL</v>
          </cell>
          <cell r="R801">
            <v>642107779</v>
          </cell>
          <cell r="S801" t="str">
            <v>Average</v>
          </cell>
        </row>
        <row r="802">
          <cell r="A802" t="str">
            <v>5309030801600</v>
          </cell>
          <cell r="B802" t="str">
            <v>WASHINGTON COMM H S DIST 308</v>
          </cell>
          <cell r="C802"/>
          <cell r="D802">
            <v>503543829</v>
          </cell>
          <cell r="E802">
            <v>0</v>
          </cell>
          <cell r="F802"/>
          <cell r="G802">
            <v>501709683</v>
          </cell>
          <cell r="H802">
            <v>503645566</v>
          </cell>
          <cell r="I802">
            <v>506827255</v>
          </cell>
          <cell r="J802"/>
          <cell r="K802">
            <v>504060835</v>
          </cell>
          <cell r="L802"/>
          <cell r="M802">
            <v>6.3173176034671966E-3</v>
          </cell>
          <cell r="N802">
            <v>0</v>
          </cell>
          <cell r="O802">
            <v>504060835</v>
          </cell>
          <cell r="P802">
            <v>506827255</v>
          </cell>
          <cell r="Q802" t="str">
            <v>REAL</v>
          </cell>
          <cell r="R802">
            <v>504060835</v>
          </cell>
          <cell r="S802" t="str">
            <v>Average</v>
          </cell>
        </row>
        <row r="803">
          <cell r="A803" t="str">
            <v>5309030901600</v>
          </cell>
          <cell r="B803" t="str">
            <v>EAST PEORIA COMM H S DIST 309</v>
          </cell>
          <cell r="C803"/>
          <cell r="D803">
            <v>458656302</v>
          </cell>
          <cell r="E803">
            <v>0</v>
          </cell>
          <cell r="F803"/>
          <cell r="G803">
            <v>458654997</v>
          </cell>
          <cell r="H803">
            <v>454351821</v>
          </cell>
          <cell r="I803">
            <v>463766098</v>
          </cell>
          <cell r="J803"/>
          <cell r="K803">
            <v>458924305</v>
          </cell>
          <cell r="L803"/>
          <cell r="M803">
            <v>2.0720236092109774E-2</v>
          </cell>
          <cell r="N803">
            <v>0</v>
          </cell>
          <cell r="O803">
            <v>458924305</v>
          </cell>
          <cell r="P803">
            <v>463766098</v>
          </cell>
          <cell r="Q803" t="str">
            <v>REAL</v>
          </cell>
          <cell r="R803">
            <v>458924305</v>
          </cell>
          <cell r="S803" t="str">
            <v>Average</v>
          </cell>
        </row>
        <row r="804">
          <cell r="A804" t="str">
            <v>5309060600400</v>
          </cell>
          <cell r="B804" t="str">
            <v>SPRING LAKE C C SCH DIST 606</v>
          </cell>
          <cell r="C804"/>
          <cell r="D804">
            <v>12975996</v>
          </cell>
          <cell r="E804">
            <v>0</v>
          </cell>
          <cell r="F804"/>
          <cell r="G804">
            <v>12987943</v>
          </cell>
          <cell r="H804">
            <v>13191596</v>
          </cell>
          <cell r="I804">
            <v>13465999</v>
          </cell>
          <cell r="J804"/>
          <cell r="K804">
            <v>13215179</v>
          </cell>
          <cell r="L804"/>
          <cell r="M804">
            <v>2.0801349586509473E-2</v>
          </cell>
          <cell r="N804">
            <v>0</v>
          </cell>
          <cell r="O804">
            <v>13215179</v>
          </cell>
          <cell r="P804">
            <v>13225135</v>
          </cell>
          <cell r="Q804" t="str">
            <v>PTELL</v>
          </cell>
          <cell r="R804">
            <v>13215179</v>
          </cell>
          <cell r="S804" t="str">
            <v>Average</v>
          </cell>
        </row>
        <row r="805">
          <cell r="A805" t="str">
            <v>5309070102600</v>
          </cell>
          <cell r="B805" t="str">
            <v>DEER CREEK-MACKINAW CUSD 701</v>
          </cell>
          <cell r="C805"/>
          <cell r="D805">
            <v>123207233</v>
          </cell>
          <cell r="E805">
            <v>0</v>
          </cell>
          <cell r="F805"/>
          <cell r="G805">
            <v>121282340</v>
          </cell>
          <cell r="H805">
            <v>128092758</v>
          </cell>
          <cell r="I805">
            <v>132733925</v>
          </cell>
          <cell r="J805"/>
          <cell r="K805">
            <v>127369674</v>
          </cell>
          <cell r="L805"/>
          <cell r="M805">
            <v>3.6232860252724049E-2</v>
          </cell>
          <cell r="N805">
            <v>0</v>
          </cell>
          <cell r="O805">
            <v>127369674</v>
          </cell>
          <cell r="P805">
            <v>0</v>
          </cell>
          <cell r="Q805" t="str">
            <v/>
          </cell>
          <cell r="R805">
            <v>127369674</v>
          </cell>
          <cell r="S805" t="str">
            <v>Average</v>
          </cell>
        </row>
        <row r="806">
          <cell r="A806" t="str">
            <v>5309070202600</v>
          </cell>
          <cell r="B806" t="str">
            <v>TREMONT COMM UNIT DIST 702</v>
          </cell>
          <cell r="C806"/>
          <cell r="D806">
            <v>121307766</v>
          </cell>
          <cell r="E806">
            <v>0</v>
          </cell>
          <cell r="F806"/>
          <cell r="G806">
            <v>119864047</v>
          </cell>
          <cell r="H806">
            <v>125824751</v>
          </cell>
          <cell r="I806">
            <v>131825498</v>
          </cell>
          <cell r="J806"/>
          <cell r="K806">
            <v>125838099</v>
          </cell>
          <cell r="L806"/>
          <cell r="M806">
            <v>4.7691308365871515E-2</v>
          </cell>
          <cell r="N806">
            <v>0</v>
          </cell>
          <cell r="O806">
            <v>125838099</v>
          </cell>
          <cell r="P806">
            <v>124449637</v>
          </cell>
          <cell r="Q806" t="str">
            <v>PTELL</v>
          </cell>
          <cell r="R806">
            <v>124449637</v>
          </cell>
          <cell r="S806" t="str">
            <v>PTELL</v>
          </cell>
        </row>
        <row r="807">
          <cell r="A807" t="str">
            <v>5309070302600</v>
          </cell>
          <cell r="B807" t="str">
            <v>DELAVAN COMM UNIT DIST 703</v>
          </cell>
          <cell r="C807"/>
          <cell r="D807">
            <v>61326139</v>
          </cell>
          <cell r="E807">
            <v>0</v>
          </cell>
          <cell r="F807"/>
          <cell r="G807">
            <v>61928933</v>
          </cell>
          <cell r="H807">
            <v>63395289</v>
          </cell>
          <cell r="I807">
            <v>64522458</v>
          </cell>
          <cell r="J807"/>
          <cell r="K807">
            <v>63282227</v>
          </cell>
          <cell r="L807"/>
          <cell r="M807">
            <v>1.7780012013195491E-2</v>
          </cell>
          <cell r="N807">
            <v>0</v>
          </cell>
          <cell r="O807">
            <v>63282227</v>
          </cell>
          <cell r="P807">
            <v>62712109</v>
          </cell>
          <cell r="Q807" t="str">
            <v>PTELL</v>
          </cell>
          <cell r="R807">
            <v>62712109</v>
          </cell>
          <cell r="S807" t="str">
            <v>PTELL</v>
          </cell>
        </row>
        <row r="808">
          <cell r="A808" t="str">
            <v>5309070902600</v>
          </cell>
          <cell r="B808" t="str">
            <v>MORTON C U SCHOOL DISTRICT 709</v>
          </cell>
          <cell r="C808"/>
          <cell r="D808">
            <v>585843761</v>
          </cell>
          <cell r="E808">
            <v>0</v>
          </cell>
          <cell r="F808"/>
          <cell r="G808">
            <v>585604393</v>
          </cell>
          <cell r="H808">
            <v>590774911</v>
          </cell>
          <cell r="I808">
            <v>599725338</v>
          </cell>
          <cell r="J808"/>
          <cell r="K808">
            <v>592034881</v>
          </cell>
          <cell r="L808"/>
          <cell r="M808">
            <v>1.5150316699891137E-2</v>
          </cell>
          <cell r="N808">
            <v>0</v>
          </cell>
          <cell r="O808">
            <v>592034881</v>
          </cell>
          <cell r="P808">
            <v>597853558</v>
          </cell>
          <cell r="Q808" t="str">
            <v>PTELL</v>
          </cell>
          <cell r="R808">
            <v>592034881</v>
          </cell>
          <cell r="S808" t="str">
            <v>Average</v>
          </cell>
        </row>
        <row r="809">
          <cell r="A809" t="str">
            <v>5310200100400</v>
          </cell>
          <cell r="B809" t="str">
            <v>METAMORA C C SCH DIST 1</v>
          </cell>
          <cell r="C809"/>
          <cell r="D809">
            <v>177916153</v>
          </cell>
          <cell r="E809">
            <v>0</v>
          </cell>
          <cell r="F809"/>
          <cell r="G809">
            <v>177055586</v>
          </cell>
          <cell r="H809">
            <v>177919672</v>
          </cell>
          <cell r="I809">
            <v>181524506</v>
          </cell>
          <cell r="J809"/>
          <cell r="K809">
            <v>178833255</v>
          </cell>
          <cell r="L809"/>
          <cell r="M809">
            <v>2.0261019815728976E-2</v>
          </cell>
          <cell r="N809">
            <v>0</v>
          </cell>
          <cell r="O809">
            <v>178833255</v>
          </cell>
          <cell r="P809">
            <v>0</v>
          </cell>
          <cell r="Q809" t="str">
            <v/>
          </cell>
          <cell r="R809">
            <v>178833255</v>
          </cell>
          <cell r="S809" t="str">
            <v>Average</v>
          </cell>
        </row>
        <row r="810">
          <cell r="A810" t="str">
            <v>5310200200400</v>
          </cell>
          <cell r="B810" t="str">
            <v>RIVERVIEW C C SCHOOL DISTRICT 2</v>
          </cell>
          <cell r="C810"/>
          <cell r="D810">
            <v>45278192</v>
          </cell>
          <cell r="E810">
            <v>0</v>
          </cell>
          <cell r="F810"/>
          <cell r="G810">
            <v>45340795</v>
          </cell>
          <cell r="H810">
            <v>45298052</v>
          </cell>
          <cell r="I810">
            <v>47186788</v>
          </cell>
          <cell r="J810"/>
          <cell r="K810">
            <v>45941878</v>
          </cell>
          <cell r="L810"/>
          <cell r="M810">
            <v>4.1695744443933265E-2</v>
          </cell>
          <cell r="N810">
            <v>0</v>
          </cell>
          <cell r="O810">
            <v>45941878</v>
          </cell>
          <cell r="P810">
            <v>0</v>
          </cell>
          <cell r="Q810" t="str">
            <v/>
          </cell>
          <cell r="R810">
            <v>45941878</v>
          </cell>
          <cell r="S810" t="str">
            <v>Average</v>
          </cell>
        </row>
        <row r="811">
          <cell r="A811" t="str">
            <v>5310200602600</v>
          </cell>
          <cell r="B811" t="str">
            <v>FIELDCREST CUSD #6</v>
          </cell>
          <cell r="C811"/>
          <cell r="D811">
            <v>173467711</v>
          </cell>
          <cell r="E811">
            <v>0</v>
          </cell>
          <cell r="F811"/>
          <cell r="G811">
            <v>172900301</v>
          </cell>
          <cell r="H811">
            <v>178177303</v>
          </cell>
          <cell r="I811">
            <v>186572926</v>
          </cell>
          <cell r="J811"/>
          <cell r="K811">
            <v>179216843</v>
          </cell>
          <cell r="L811"/>
          <cell r="M811">
            <v>4.7119486369147701E-2</v>
          </cell>
          <cell r="N811">
            <v>0</v>
          </cell>
          <cell r="O811">
            <v>179216843</v>
          </cell>
          <cell r="P811">
            <v>0</v>
          </cell>
          <cell r="Q811" t="str">
            <v/>
          </cell>
          <cell r="R811">
            <v>179216843</v>
          </cell>
          <cell r="S811" t="str">
            <v>Average</v>
          </cell>
        </row>
        <row r="812">
          <cell r="A812" t="str">
            <v>5310201102600</v>
          </cell>
          <cell r="B812" t="str">
            <v>EL PASO-GRIDLEY CUSD 11</v>
          </cell>
          <cell r="C812"/>
          <cell r="D812">
            <v>179693687</v>
          </cell>
          <cell r="E812">
            <v>0</v>
          </cell>
          <cell r="F812"/>
          <cell r="G812">
            <v>178620337</v>
          </cell>
          <cell r="H812">
            <v>185319903</v>
          </cell>
          <cell r="I812">
            <v>200453322</v>
          </cell>
          <cell r="J812"/>
          <cell r="K812">
            <v>188131187</v>
          </cell>
          <cell r="L812"/>
          <cell r="M812">
            <v>8.1661056125202053E-2</v>
          </cell>
          <cell r="N812">
            <v>0</v>
          </cell>
          <cell r="O812">
            <v>188131187</v>
          </cell>
          <cell r="P812">
            <v>0</v>
          </cell>
          <cell r="Q812" t="str">
            <v/>
          </cell>
          <cell r="R812">
            <v>188131187</v>
          </cell>
          <cell r="S812" t="str">
            <v>Average</v>
          </cell>
        </row>
        <row r="813">
          <cell r="A813" t="str">
            <v>5310202102600</v>
          </cell>
          <cell r="B813" t="str">
            <v>LOWPOINT-WASHBURN C U S DIST 21</v>
          </cell>
          <cell r="C813"/>
          <cell r="D813">
            <v>56383635</v>
          </cell>
          <cell r="E813">
            <v>0</v>
          </cell>
          <cell r="F813"/>
          <cell r="G813">
            <v>56472322</v>
          </cell>
          <cell r="H813">
            <v>58434660</v>
          </cell>
          <cell r="I813">
            <v>61833183</v>
          </cell>
          <cell r="J813"/>
          <cell r="K813">
            <v>58913388</v>
          </cell>
          <cell r="L813"/>
          <cell r="M813">
            <v>5.8159369798677703E-2</v>
          </cell>
          <cell r="N813">
            <v>0</v>
          </cell>
          <cell r="O813">
            <v>58913388</v>
          </cell>
          <cell r="P813">
            <v>0</v>
          </cell>
          <cell r="Q813" t="str">
            <v/>
          </cell>
          <cell r="R813">
            <v>58913388</v>
          </cell>
          <cell r="S813" t="str">
            <v>Average</v>
          </cell>
        </row>
        <row r="814">
          <cell r="A814" t="str">
            <v>5310206002600</v>
          </cell>
          <cell r="B814" t="str">
            <v>ROANOKE BENSON C U S DIST 60</v>
          </cell>
          <cell r="C814"/>
          <cell r="D814">
            <v>90537711</v>
          </cell>
          <cell r="E814">
            <v>0</v>
          </cell>
          <cell r="F814"/>
          <cell r="G814">
            <v>92195055</v>
          </cell>
          <cell r="H814">
            <v>89809435</v>
          </cell>
          <cell r="I814">
            <v>94100620</v>
          </cell>
          <cell r="J814"/>
          <cell r="K814">
            <v>92035037</v>
          </cell>
          <cell r="L814"/>
          <cell r="M814">
            <v>4.7781004300940094E-2</v>
          </cell>
          <cell r="N814">
            <v>0</v>
          </cell>
          <cell r="O814">
            <v>92035037</v>
          </cell>
          <cell r="P814">
            <v>0</v>
          </cell>
          <cell r="Q814" t="str">
            <v/>
          </cell>
          <cell r="R814">
            <v>92035037</v>
          </cell>
          <cell r="S814" t="str">
            <v>Average</v>
          </cell>
        </row>
        <row r="815">
          <cell r="A815" t="str">
            <v>5310206900200</v>
          </cell>
          <cell r="B815" t="str">
            <v>GERMANTOWN HILLS SCHOOL DIST 69</v>
          </cell>
          <cell r="C815"/>
          <cell r="D815">
            <v>160250953</v>
          </cell>
          <cell r="E815">
            <v>0</v>
          </cell>
          <cell r="F815"/>
          <cell r="G815">
            <v>158661493</v>
          </cell>
          <cell r="H815">
            <v>159057021</v>
          </cell>
          <cell r="I815">
            <v>159503141</v>
          </cell>
          <cell r="J815"/>
          <cell r="K815">
            <v>159073885</v>
          </cell>
          <cell r="L815"/>
          <cell r="M815">
            <v>2.804780305799893E-3</v>
          </cell>
          <cell r="N815">
            <v>0</v>
          </cell>
          <cell r="O815">
            <v>159073885</v>
          </cell>
          <cell r="P815">
            <v>0</v>
          </cell>
          <cell r="Q815" t="str">
            <v/>
          </cell>
          <cell r="R815">
            <v>159073885</v>
          </cell>
          <cell r="S815" t="str">
            <v>Average</v>
          </cell>
        </row>
        <row r="816">
          <cell r="A816" t="str">
            <v>5310212201700</v>
          </cell>
          <cell r="B816" t="str">
            <v>METAMORA TWP H S DIST 122</v>
          </cell>
          <cell r="C816"/>
          <cell r="D816">
            <v>383445299</v>
          </cell>
          <cell r="E816">
            <v>0</v>
          </cell>
          <cell r="F816"/>
          <cell r="G816">
            <v>381057874</v>
          </cell>
          <cell r="H816">
            <v>382274745</v>
          </cell>
          <cell r="I816">
            <v>388214435</v>
          </cell>
          <cell r="J816"/>
          <cell r="K816">
            <v>383849018</v>
          </cell>
          <cell r="L816"/>
          <cell r="M816">
            <v>1.5537751519525571E-2</v>
          </cell>
          <cell r="N816">
            <v>0</v>
          </cell>
          <cell r="O816">
            <v>383849018</v>
          </cell>
          <cell r="P816">
            <v>0</v>
          </cell>
          <cell r="Q816" t="str">
            <v/>
          </cell>
          <cell r="R816">
            <v>383849018</v>
          </cell>
          <cell r="S816" t="str">
            <v>Average</v>
          </cell>
        </row>
        <row r="817">
          <cell r="A817" t="str">
            <v>5310214002600</v>
          </cell>
          <cell r="B817" t="str">
            <v>EUREKA C U DIST 140</v>
          </cell>
          <cell r="C817"/>
          <cell r="D817">
            <v>226076363</v>
          </cell>
          <cell r="E817">
            <v>0</v>
          </cell>
          <cell r="F817"/>
          <cell r="G817">
            <v>222483177</v>
          </cell>
          <cell r="H817">
            <v>232411240</v>
          </cell>
          <cell r="I817">
            <v>240452480</v>
          </cell>
          <cell r="J817"/>
          <cell r="K817">
            <v>231782299</v>
          </cell>
          <cell r="L817"/>
          <cell r="M817">
            <v>3.4599187199379856E-2</v>
          </cell>
          <cell r="N817">
            <v>0</v>
          </cell>
          <cell r="O817">
            <v>231782299</v>
          </cell>
          <cell r="P817">
            <v>0</v>
          </cell>
          <cell r="Q817" t="str">
            <v/>
          </cell>
          <cell r="R817">
            <v>231782299</v>
          </cell>
          <cell r="S817" t="str">
            <v>Average</v>
          </cell>
        </row>
        <row r="818">
          <cell r="A818" t="str">
            <v>5409200102600</v>
          </cell>
          <cell r="B818" t="str">
            <v>BISMARCK HENNING C U SCHOOL DIST</v>
          </cell>
          <cell r="C818"/>
          <cell r="D818">
            <v>86455695</v>
          </cell>
          <cell r="E818">
            <v>0</v>
          </cell>
          <cell r="F818"/>
          <cell r="G818">
            <v>86704138</v>
          </cell>
          <cell r="H818">
            <v>89132853</v>
          </cell>
          <cell r="I818">
            <v>94316815</v>
          </cell>
          <cell r="J818"/>
          <cell r="K818">
            <v>90051269</v>
          </cell>
          <cell r="L818"/>
          <cell r="M818">
            <v>5.8159946927761864E-2</v>
          </cell>
          <cell r="N818">
            <v>0</v>
          </cell>
          <cell r="O818">
            <v>90051269</v>
          </cell>
          <cell r="P818">
            <v>0</v>
          </cell>
          <cell r="Q818" t="str">
            <v/>
          </cell>
          <cell r="R818">
            <v>90051269</v>
          </cell>
          <cell r="S818" t="str">
            <v>Average</v>
          </cell>
        </row>
        <row r="819">
          <cell r="A819" t="str">
            <v>5409200202600</v>
          </cell>
          <cell r="B819" t="str">
            <v>WESTVILLE C U SCHOOL DIST 2</v>
          </cell>
          <cell r="C819"/>
          <cell r="D819">
            <v>54749511</v>
          </cell>
          <cell r="E819">
            <v>0</v>
          </cell>
          <cell r="F819"/>
          <cell r="G819">
            <v>55074170</v>
          </cell>
          <cell r="H819">
            <v>56327085</v>
          </cell>
          <cell r="I819">
            <v>59775999</v>
          </cell>
          <cell r="J819"/>
          <cell r="K819">
            <v>57059085</v>
          </cell>
          <cell r="L819"/>
          <cell r="M819">
            <v>6.1230116914447109E-2</v>
          </cell>
          <cell r="N819">
            <v>0</v>
          </cell>
          <cell r="O819">
            <v>57059085</v>
          </cell>
          <cell r="P819">
            <v>0</v>
          </cell>
          <cell r="Q819" t="str">
            <v/>
          </cell>
          <cell r="R819">
            <v>57059085</v>
          </cell>
          <cell r="S819" t="str">
            <v>Average</v>
          </cell>
        </row>
        <row r="820">
          <cell r="A820" t="str">
            <v>5409200402600</v>
          </cell>
          <cell r="B820" t="str">
            <v>GEORGETOWN-RIDGE FARM C U D 4</v>
          </cell>
          <cell r="C820"/>
          <cell r="D820">
            <v>73706191</v>
          </cell>
          <cell r="E820">
            <v>0</v>
          </cell>
          <cell r="F820"/>
          <cell r="G820">
            <v>73845337</v>
          </cell>
          <cell r="H820">
            <v>76210987</v>
          </cell>
          <cell r="I820">
            <v>80492487</v>
          </cell>
          <cell r="J820"/>
          <cell r="K820">
            <v>76849604</v>
          </cell>
          <cell r="L820"/>
          <cell r="M820">
            <v>5.6179563715662149E-2</v>
          </cell>
          <cell r="N820">
            <v>0</v>
          </cell>
          <cell r="O820">
            <v>76849604</v>
          </cell>
          <cell r="P820">
            <v>0</v>
          </cell>
          <cell r="Q820" t="str">
            <v/>
          </cell>
          <cell r="R820">
            <v>76849604</v>
          </cell>
          <cell r="S820" t="str">
            <v>Average</v>
          </cell>
        </row>
        <row r="821">
          <cell r="A821" t="str">
            <v>5409200702600</v>
          </cell>
          <cell r="B821" t="str">
            <v>ROSSVILLE-ALVIN CU SCH DIST 7</v>
          </cell>
          <cell r="C821"/>
          <cell r="D821">
            <v>43097815</v>
          </cell>
          <cell r="E821">
            <v>0</v>
          </cell>
          <cell r="F821"/>
          <cell r="G821">
            <v>43274694</v>
          </cell>
          <cell r="H821">
            <v>45645423</v>
          </cell>
          <cell r="I821">
            <v>47963280</v>
          </cell>
          <cell r="J821"/>
          <cell r="K821">
            <v>45627799</v>
          </cell>
          <cell r="L821"/>
          <cell r="M821">
            <v>5.0779614858646398E-2</v>
          </cell>
          <cell r="N821">
            <v>0</v>
          </cell>
          <cell r="O821">
            <v>45627799</v>
          </cell>
          <cell r="P821">
            <v>0</v>
          </cell>
          <cell r="Q821" t="str">
            <v/>
          </cell>
          <cell r="R821">
            <v>45627799</v>
          </cell>
          <cell r="S821" t="str">
            <v>Average</v>
          </cell>
        </row>
        <row r="822">
          <cell r="A822" t="str">
            <v>5409201002600</v>
          </cell>
          <cell r="B822" t="str">
            <v>POTOMAC C U SCH DIST 10</v>
          </cell>
          <cell r="C822"/>
          <cell r="D822">
            <v>23594035</v>
          </cell>
          <cell r="E822">
            <v>0</v>
          </cell>
          <cell r="F822"/>
          <cell r="G822">
            <v>23586081</v>
          </cell>
          <cell r="H822">
            <v>24849676</v>
          </cell>
          <cell r="I822">
            <v>25720595</v>
          </cell>
          <cell r="J822"/>
          <cell r="K822">
            <v>24718784</v>
          </cell>
          <cell r="L822"/>
          <cell r="M822">
            <v>3.5047499210854899E-2</v>
          </cell>
          <cell r="N822">
            <v>0</v>
          </cell>
          <cell r="O822">
            <v>24718784</v>
          </cell>
          <cell r="P822">
            <v>0</v>
          </cell>
          <cell r="Q822" t="str">
            <v/>
          </cell>
          <cell r="R822">
            <v>24718784</v>
          </cell>
          <cell r="S822" t="str">
            <v>Average</v>
          </cell>
        </row>
        <row r="823">
          <cell r="A823" t="str">
            <v>5409201102600</v>
          </cell>
          <cell r="B823" t="str">
            <v>HOOPESTON AREA C U SCH DIST 11</v>
          </cell>
          <cell r="C823"/>
          <cell r="D823">
            <v>85411742</v>
          </cell>
          <cell r="E823">
            <v>0</v>
          </cell>
          <cell r="F823"/>
          <cell r="G823">
            <v>85908314</v>
          </cell>
          <cell r="H823">
            <v>89331029</v>
          </cell>
          <cell r="I823">
            <v>93972771</v>
          </cell>
          <cell r="J823"/>
          <cell r="K823">
            <v>89737371</v>
          </cell>
          <cell r="L823"/>
          <cell r="M823">
            <v>5.1961138833405807E-2</v>
          </cell>
          <cell r="N823">
            <v>0</v>
          </cell>
          <cell r="O823">
            <v>89737371</v>
          </cell>
          <cell r="P823">
            <v>0</v>
          </cell>
          <cell r="Q823" t="str">
            <v/>
          </cell>
          <cell r="R823">
            <v>89737371</v>
          </cell>
          <cell r="S823" t="str">
            <v>Average</v>
          </cell>
        </row>
        <row r="824">
          <cell r="A824" t="str">
            <v>5409206100300</v>
          </cell>
          <cell r="B824" t="str">
            <v>ARMSTRONG-ELLIS CONS SCH DIST 61</v>
          </cell>
          <cell r="C824"/>
          <cell r="D824">
            <v>46309102</v>
          </cell>
          <cell r="E824">
            <v>0</v>
          </cell>
          <cell r="F824"/>
          <cell r="G824">
            <v>46167657</v>
          </cell>
          <cell r="H824">
            <v>48091980</v>
          </cell>
          <cell r="I824">
            <v>49436919</v>
          </cell>
          <cell r="J824"/>
          <cell r="K824">
            <v>47898852</v>
          </cell>
          <cell r="L824"/>
          <cell r="M824">
            <v>2.7965972704804418E-2</v>
          </cell>
          <cell r="N824">
            <v>0</v>
          </cell>
          <cell r="O824">
            <v>47898852</v>
          </cell>
          <cell r="P824">
            <v>0</v>
          </cell>
          <cell r="Q824" t="str">
            <v/>
          </cell>
          <cell r="R824">
            <v>47898852</v>
          </cell>
          <cell r="S824" t="str">
            <v>Average</v>
          </cell>
        </row>
        <row r="825">
          <cell r="A825" t="str">
            <v>5409207602600</v>
          </cell>
          <cell r="B825" t="str">
            <v>OAKWOOD COMM UNIT DIST #76</v>
          </cell>
          <cell r="C825"/>
          <cell r="D825">
            <v>89108954</v>
          </cell>
          <cell r="E825">
            <v>0</v>
          </cell>
          <cell r="F825"/>
          <cell r="G825">
            <v>89098653</v>
          </cell>
          <cell r="H825">
            <v>91745803</v>
          </cell>
          <cell r="I825">
            <v>95875276</v>
          </cell>
          <cell r="J825"/>
          <cell r="K825">
            <v>92239911</v>
          </cell>
          <cell r="L825"/>
          <cell r="M825">
            <v>4.5009939037756311E-2</v>
          </cell>
          <cell r="N825">
            <v>0</v>
          </cell>
          <cell r="O825">
            <v>92239911</v>
          </cell>
          <cell r="P825">
            <v>0</v>
          </cell>
          <cell r="Q825" t="str">
            <v/>
          </cell>
          <cell r="R825">
            <v>92239911</v>
          </cell>
          <cell r="S825" t="str">
            <v>Average</v>
          </cell>
        </row>
        <row r="826">
          <cell r="A826" t="str">
            <v>5409211802400</v>
          </cell>
          <cell r="B826" t="str">
            <v>DANVILLE C C SCHOOL DIST 118</v>
          </cell>
          <cell r="C826"/>
          <cell r="D826">
            <v>338131344</v>
          </cell>
          <cell r="E826">
            <v>0</v>
          </cell>
          <cell r="F826"/>
          <cell r="G826">
            <v>337100790</v>
          </cell>
          <cell r="H826">
            <v>337975283</v>
          </cell>
          <cell r="I826">
            <v>346896367</v>
          </cell>
          <cell r="J826"/>
          <cell r="K826">
            <v>340657480</v>
          </cell>
          <cell r="L826"/>
          <cell r="M826">
            <v>2.6395669886901167E-2</v>
          </cell>
          <cell r="N826">
            <v>0</v>
          </cell>
          <cell r="O826">
            <v>340657480</v>
          </cell>
          <cell r="P826">
            <v>0</v>
          </cell>
          <cell r="Q826" t="str">
            <v/>
          </cell>
          <cell r="R826">
            <v>340657480</v>
          </cell>
          <cell r="S826" t="str">
            <v>Average</v>
          </cell>
        </row>
        <row r="827">
          <cell r="A827" t="str">
            <v>5409222501700</v>
          </cell>
          <cell r="B827" t="str">
            <v>ARMSTRONG TWP HS DIST 225</v>
          </cell>
          <cell r="C827"/>
          <cell r="D827">
            <v>66941966</v>
          </cell>
          <cell r="E827">
            <v>0</v>
          </cell>
          <cell r="F827"/>
          <cell r="G827">
            <v>66680695</v>
          </cell>
          <cell r="H827">
            <v>69586545</v>
          </cell>
          <cell r="I827">
            <v>71784191</v>
          </cell>
          <cell r="J827"/>
          <cell r="K827">
            <v>69350477</v>
          </cell>
          <cell r="L827"/>
          <cell r="M827">
            <v>3.1581478862041504E-2</v>
          </cell>
          <cell r="N827">
            <v>0</v>
          </cell>
          <cell r="O827">
            <v>69350477</v>
          </cell>
          <cell r="P827">
            <v>0</v>
          </cell>
          <cell r="Q827" t="str">
            <v/>
          </cell>
          <cell r="R827">
            <v>69350477</v>
          </cell>
          <cell r="S827" t="str">
            <v>Average</v>
          </cell>
        </row>
        <row r="828">
          <cell r="A828" t="str">
            <v>5409251202600</v>
          </cell>
          <cell r="B828" t="str">
            <v>SALT FORK CUD 512</v>
          </cell>
          <cell r="C828"/>
          <cell r="D828">
            <v>115534577</v>
          </cell>
          <cell r="E828">
            <v>0</v>
          </cell>
          <cell r="F828"/>
          <cell r="G828">
            <v>116265414</v>
          </cell>
          <cell r="H828">
            <v>120327802</v>
          </cell>
          <cell r="I828">
            <v>124420094</v>
          </cell>
          <cell r="J828"/>
          <cell r="K828">
            <v>120337770</v>
          </cell>
          <cell r="L828"/>
          <cell r="M828">
            <v>3.4009530066875154E-2</v>
          </cell>
          <cell r="N828">
            <v>0</v>
          </cell>
          <cell r="O828">
            <v>120337770</v>
          </cell>
          <cell r="P828">
            <v>0</v>
          </cell>
          <cell r="Q828" t="str">
            <v/>
          </cell>
          <cell r="R828">
            <v>120337770</v>
          </cell>
          <cell r="S828" t="str">
            <v>Average</v>
          </cell>
        </row>
        <row r="829">
          <cell r="A829" t="str">
            <v>5609901700200</v>
          </cell>
          <cell r="B829" t="str">
            <v>CHANNAHON SCHOOL DISTRICT 17</v>
          </cell>
          <cell r="C829"/>
          <cell r="D829">
            <v>682149205</v>
          </cell>
          <cell r="E829">
            <v>0</v>
          </cell>
          <cell r="F829"/>
          <cell r="G829">
            <v>679155248</v>
          </cell>
          <cell r="H829">
            <v>679473022</v>
          </cell>
          <cell r="I829">
            <v>675900183</v>
          </cell>
          <cell r="J829"/>
          <cell r="K829">
            <v>678176151</v>
          </cell>
          <cell r="L829"/>
          <cell r="M829">
            <v>-5.258249973609695E-3</v>
          </cell>
          <cell r="N829">
            <v>0</v>
          </cell>
          <cell r="O829">
            <v>678176151</v>
          </cell>
          <cell r="P829">
            <v>675900183</v>
          </cell>
          <cell r="Q829" t="str">
            <v>REAL</v>
          </cell>
          <cell r="R829">
            <v>678176151</v>
          </cell>
          <cell r="S829" t="str">
            <v>Average</v>
          </cell>
        </row>
        <row r="830">
          <cell r="A830" t="str">
            <v>56099030C0400</v>
          </cell>
          <cell r="B830" t="str">
            <v>TROY COMM CONS SCH DIST 30C</v>
          </cell>
          <cell r="C830"/>
          <cell r="D830">
            <v>1164135479</v>
          </cell>
          <cell r="E830">
            <v>0</v>
          </cell>
          <cell r="F830"/>
          <cell r="G830">
            <v>1240676235</v>
          </cell>
          <cell r="H830">
            <v>1306616311</v>
          </cell>
          <cell r="I830">
            <v>1330167447</v>
          </cell>
          <cell r="J830"/>
          <cell r="K830">
            <v>1292486664</v>
          </cell>
          <cell r="L830"/>
          <cell r="M830">
            <v>1.8024523191491063E-2</v>
          </cell>
          <cell r="N830">
            <v>0</v>
          </cell>
          <cell r="O830">
            <v>1292486664</v>
          </cell>
          <cell r="P830">
            <v>1207906973</v>
          </cell>
          <cell r="Q830" t="str">
            <v>PTELL</v>
          </cell>
          <cell r="R830">
            <v>1207906973</v>
          </cell>
          <cell r="S830" t="str">
            <v>PTELL</v>
          </cell>
        </row>
        <row r="831">
          <cell r="A831" t="str">
            <v>56099033C0400</v>
          </cell>
          <cell r="B831" t="str">
            <v>HOMER COMM CONS SCH DIST 33C</v>
          </cell>
          <cell r="C831"/>
          <cell r="D831">
            <v>1118215967</v>
          </cell>
          <cell r="E831">
            <v>0</v>
          </cell>
          <cell r="F831"/>
          <cell r="G831">
            <v>1155138001</v>
          </cell>
          <cell r="H831">
            <v>1207612209</v>
          </cell>
          <cell r="I831">
            <v>1260422817</v>
          </cell>
          <cell r="J831"/>
          <cell r="K831">
            <v>1207724342</v>
          </cell>
          <cell r="L831"/>
          <cell r="M831">
            <v>4.3731429349932981E-2</v>
          </cell>
          <cell r="N831">
            <v>0</v>
          </cell>
          <cell r="O831">
            <v>1207724342</v>
          </cell>
          <cell r="P831">
            <v>1148407798</v>
          </cell>
          <cell r="Q831" t="str">
            <v>PTELL</v>
          </cell>
          <cell r="R831">
            <v>1148407798</v>
          </cell>
          <cell r="S831" t="str">
            <v>PTELL</v>
          </cell>
        </row>
        <row r="832">
          <cell r="A832" t="str">
            <v>56099070C0400</v>
          </cell>
          <cell r="B832" t="str">
            <v>LARAWAY C C SCHOOL DIST 70C</v>
          </cell>
          <cell r="C832"/>
          <cell r="D832">
            <v>319856817</v>
          </cell>
          <cell r="E832">
            <v>0</v>
          </cell>
          <cell r="F832"/>
          <cell r="G832">
            <v>349493214</v>
          </cell>
          <cell r="H832">
            <v>363042519</v>
          </cell>
          <cell r="I832">
            <v>384887593</v>
          </cell>
          <cell r="J832"/>
          <cell r="K832">
            <v>365807775</v>
          </cell>
          <cell r="L832"/>
          <cell r="M832">
            <v>6.0172219111337757E-2</v>
          </cell>
          <cell r="N832">
            <v>0</v>
          </cell>
          <cell r="O832">
            <v>365807775</v>
          </cell>
          <cell r="P832">
            <v>345189476</v>
          </cell>
          <cell r="Q832" t="str">
            <v>PTELL</v>
          </cell>
          <cell r="R832">
            <v>345189476</v>
          </cell>
          <cell r="S832" t="str">
            <v>PTELL</v>
          </cell>
        </row>
        <row r="833">
          <cell r="A833" t="str">
            <v>5609908100200</v>
          </cell>
          <cell r="B833" t="str">
            <v>UNION SCHOOL DIST 81</v>
          </cell>
          <cell r="C833"/>
          <cell r="D833">
            <v>109062095</v>
          </cell>
          <cell r="E833">
            <v>0</v>
          </cell>
          <cell r="F833"/>
          <cell r="G833">
            <v>105357306</v>
          </cell>
          <cell r="H833">
            <v>122282726</v>
          </cell>
          <cell r="I833">
            <v>118698006</v>
          </cell>
          <cell r="J833"/>
          <cell r="K833">
            <v>115446013</v>
          </cell>
          <cell r="L833"/>
          <cell r="M833">
            <v>-2.9315015433986971E-2</v>
          </cell>
          <cell r="N833">
            <v>0</v>
          </cell>
          <cell r="O833">
            <v>115446013</v>
          </cell>
          <cell r="P833">
            <v>110817994</v>
          </cell>
          <cell r="Q833" t="str">
            <v>PTELL</v>
          </cell>
          <cell r="R833">
            <v>110817994</v>
          </cell>
          <cell r="S833" t="str">
            <v>PTELL</v>
          </cell>
        </row>
        <row r="834">
          <cell r="A834" t="str">
            <v>5609908400200</v>
          </cell>
          <cell r="B834" t="str">
            <v>ROCKDALE SCHOOL DISTRICT 84</v>
          </cell>
          <cell r="C834"/>
          <cell r="D834">
            <v>83353259</v>
          </cell>
          <cell r="E834">
            <v>0</v>
          </cell>
          <cell r="F834"/>
          <cell r="G834">
            <v>83960629</v>
          </cell>
          <cell r="H834">
            <v>86185167</v>
          </cell>
          <cell r="I834">
            <v>87047361</v>
          </cell>
          <cell r="J834"/>
          <cell r="K834">
            <v>85731052</v>
          </cell>
          <cell r="L834"/>
          <cell r="M834">
            <v>1.0003972029200801E-2</v>
          </cell>
          <cell r="N834">
            <v>0</v>
          </cell>
          <cell r="O834">
            <v>85731052</v>
          </cell>
          <cell r="P834">
            <v>84511869</v>
          </cell>
          <cell r="Q834" t="str">
            <v>PTELL</v>
          </cell>
          <cell r="R834">
            <v>84511869</v>
          </cell>
          <cell r="S834" t="str">
            <v>PTELL</v>
          </cell>
        </row>
        <row r="835">
          <cell r="A835" t="str">
            <v>5609908600500</v>
          </cell>
          <cell r="B835" t="str">
            <v>JOLIET SCHOOL DIST 86</v>
          </cell>
          <cell r="C835"/>
          <cell r="D835">
            <v>931399417</v>
          </cell>
          <cell r="E835">
            <v>0</v>
          </cell>
          <cell r="F835"/>
          <cell r="G835">
            <v>1083564138</v>
          </cell>
          <cell r="H835">
            <v>1149682545</v>
          </cell>
          <cell r="I835">
            <v>1194801410</v>
          </cell>
          <cell r="J835"/>
          <cell r="K835">
            <v>1142682698</v>
          </cell>
          <cell r="L835"/>
          <cell r="M835">
            <v>3.9244629046707849E-2</v>
          </cell>
          <cell r="N835">
            <v>0</v>
          </cell>
          <cell r="O835">
            <v>1142682698</v>
          </cell>
          <cell r="P835">
            <v>945370408</v>
          </cell>
          <cell r="Q835" t="str">
            <v>PTELL</v>
          </cell>
          <cell r="R835">
            <v>945370408</v>
          </cell>
          <cell r="S835" t="str">
            <v>PTELL</v>
          </cell>
        </row>
        <row r="836">
          <cell r="A836" t="str">
            <v>5609908800200</v>
          </cell>
          <cell r="B836" t="str">
            <v>CHANEY-MONGE SCH DISTRICT 88</v>
          </cell>
          <cell r="C836"/>
          <cell r="D836">
            <v>64109578</v>
          </cell>
          <cell r="E836">
            <v>0</v>
          </cell>
          <cell r="F836"/>
          <cell r="G836">
            <v>75279432</v>
          </cell>
          <cell r="H836">
            <v>78434322</v>
          </cell>
          <cell r="I836">
            <v>81456049</v>
          </cell>
          <cell r="J836"/>
          <cell r="K836">
            <v>78389934</v>
          </cell>
          <cell r="L836"/>
          <cell r="M836">
            <v>3.8525570476659443E-2</v>
          </cell>
          <cell r="N836">
            <v>0</v>
          </cell>
          <cell r="O836">
            <v>78389934</v>
          </cell>
          <cell r="P836">
            <v>65321249</v>
          </cell>
          <cell r="Q836" t="str">
            <v>PTELL</v>
          </cell>
          <cell r="R836">
            <v>65321249</v>
          </cell>
          <cell r="S836" t="str">
            <v>PTELL</v>
          </cell>
        </row>
        <row r="837">
          <cell r="A837" t="str">
            <v>56099088A0200</v>
          </cell>
          <cell r="B837" t="str">
            <v>RICHLAND SCHOOL DIST 88A</v>
          </cell>
          <cell r="C837"/>
          <cell r="D837">
            <v>302871827</v>
          </cell>
          <cell r="E837">
            <v>0</v>
          </cell>
          <cell r="F837"/>
          <cell r="G837">
            <v>333876362</v>
          </cell>
          <cell r="H837">
            <v>345505308</v>
          </cell>
          <cell r="I837">
            <v>354614098</v>
          </cell>
          <cell r="J837"/>
          <cell r="K837">
            <v>344665256</v>
          </cell>
          <cell r="L837"/>
          <cell r="M837">
            <v>2.6363676010442073E-2</v>
          </cell>
          <cell r="N837">
            <v>0</v>
          </cell>
          <cell r="O837">
            <v>344665256</v>
          </cell>
          <cell r="P837">
            <v>308959550</v>
          </cell>
          <cell r="Q837" t="str">
            <v>PTELL</v>
          </cell>
          <cell r="R837">
            <v>308959550</v>
          </cell>
          <cell r="S837" t="str">
            <v>PTELL</v>
          </cell>
        </row>
        <row r="838">
          <cell r="A838" t="str">
            <v>5609908900200</v>
          </cell>
          <cell r="B838" t="str">
            <v>FAIRMONT SCHOOL DISTRICT 89</v>
          </cell>
          <cell r="C838"/>
          <cell r="D838">
            <v>67070033</v>
          </cell>
          <cell r="E838">
            <v>0</v>
          </cell>
          <cell r="F838"/>
          <cell r="G838">
            <v>74371582</v>
          </cell>
          <cell r="H838">
            <v>79459988</v>
          </cell>
          <cell r="I838">
            <v>83540884</v>
          </cell>
          <cell r="J838"/>
          <cell r="K838">
            <v>79124151</v>
          </cell>
          <cell r="L838"/>
          <cell r="M838">
            <v>5.1357873348785305E-2</v>
          </cell>
          <cell r="N838">
            <v>0</v>
          </cell>
          <cell r="O838">
            <v>79124151</v>
          </cell>
          <cell r="P838">
            <v>69196153</v>
          </cell>
          <cell r="Q838" t="str">
            <v>PTELL</v>
          </cell>
          <cell r="R838">
            <v>69196153</v>
          </cell>
          <cell r="S838" t="str">
            <v>PTELL</v>
          </cell>
        </row>
        <row r="839">
          <cell r="A839" t="str">
            <v>5609909000200</v>
          </cell>
          <cell r="B839" t="str">
            <v>TAFT SCHOOL DISTRICT 90</v>
          </cell>
          <cell r="C839"/>
          <cell r="D839">
            <v>59382658</v>
          </cell>
          <cell r="E839">
            <v>0</v>
          </cell>
          <cell r="F839"/>
          <cell r="G839">
            <v>70772867</v>
          </cell>
          <cell r="H839">
            <v>74499716</v>
          </cell>
          <cell r="I839">
            <v>77119099</v>
          </cell>
          <cell r="J839"/>
          <cell r="K839">
            <v>74130561</v>
          </cell>
          <cell r="L839"/>
          <cell r="M839">
            <v>3.5159637387074068E-2</v>
          </cell>
          <cell r="N839">
            <v>0</v>
          </cell>
          <cell r="O839">
            <v>74130561</v>
          </cell>
          <cell r="P839">
            <v>60546558</v>
          </cell>
          <cell r="Q839" t="str">
            <v>PTELL</v>
          </cell>
          <cell r="R839">
            <v>60546558</v>
          </cell>
          <cell r="S839" t="str">
            <v>PTELL</v>
          </cell>
        </row>
        <row r="840">
          <cell r="A840" t="str">
            <v>5609909100200</v>
          </cell>
          <cell r="B840" t="str">
            <v>LOCKPORT SCHOOL DIST 91</v>
          </cell>
          <cell r="C840"/>
          <cell r="D840">
            <v>141177565</v>
          </cell>
          <cell r="E840">
            <v>0</v>
          </cell>
          <cell r="F840"/>
          <cell r="G840">
            <v>167495503</v>
          </cell>
          <cell r="H840">
            <v>175209540</v>
          </cell>
          <cell r="I840">
            <v>180303552</v>
          </cell>
          <cell r="J840"/>
          <cell r="K840">
            <v>174336198</v>
          </cell>
          <cell r="L840"/>
          <cell r="M840">
            <v>2.9073827829238067E-2</v>
          </cell>
          <cell r="N840">
            <v>0</v>
          </cell>
          <cell r="O840">
            <v>174336198</v>
          </cell>
          <cell r="P840">
            <v>143506994</v>
          </cell>
          <cell r="Q840" t="str">
            <v>PTELL</v>
          </cell>
          <cell r="R840">
            <v>143506994</v>
          </cell>
          <cell r="S840" t="str">
            <v>PTELL</v>
          </cell>
        </row>
        <row r="841">
          <cell r="A841" t="str">
            <v>5609909200200</v>
          </cell>
          <cell r="B841" t="str">
            <v>WILL COUNTY SCHOOL DISTRICT 92</v>
          </cell>
          <cell r="C841"/>
          <cell r="D841">
            <v>769463045</v>
          </cell>
          <cell r="E841">
            <v>0</v>
          </cell>
          <cell r="F841"/>
          <cell r="G841">
            <v>778014843</v>
          </cell>
          <cell r="H841">
            <v>811372005</v>
          </cell>
          <cell r="I841">
            <v>847297510</v>
          </cell>
          <cell r="J841"/>
          <cell r="K841">
            <v>812228119</v>
          </cell>
          <cell r="L841"/>
          <cell r="M841">
            <v>4.4277476642788534E-2</v>
          </cell>
          <cell r="N841">
            <v>0</v>
          </cell>
          <cell r="O841">
            <v>812228119</v>
          </cell>
          <cell r="P841">
            <v>797625392</v>
          </cell>
          <cell r="Q841" t="str">
            <v>PTELL</v>
          </cell>
          <cell r="R841">
            <v>797625392</v>
          </cell>
          <cell r="S841" t="str">
            <v>PTELL</v>
          </cell>
        </row>
        <row r="842">
          <cell r="A842" t="str">
            <v>5609911400200</v>
          </cell>
          <cell r="B842" t="str">
            <v>MANHATTAN SCHOOL DIST 114</v>
          </cell>
          <cell r="C842"/>
          <cell r="D842">
            <v>299843412</v>
          </cell>
          <cell r="E842">
            <v>0</v>
          </cell>
          <cell r="F842"/>
          <cell r="G842">
            <v>309484079</v>
          </cell>
          <cell r="H842">
            <v>331236049</v>
          </cell>
          <cell r="I842">
            <v>357374267</v>
          </cell>
          <cell r="J842"/>
          <cell r="K842">
            <v>332698132</v>
          </cell>
          <cell r="L842"/>
          <cell r="M842">
            <v>7.8911151364445847E-2</v>
          </cell>
          <cell r="N842">
            <v>0</v>
          </cell>
          <cell r="O842">
            <v>332698132</v>
          </cell>
          <cell r="P842">
            <v>320682529</v>
          </cell>
          <cell r="Q842" t="str">
            <v>PTELL</v>
          </cell>
          <cell r="R842">
            <v>320682529</v>
          </cell>
          <cell r="S842" t="str">
            <v>PTELL</v>
          </cell>
        </row>
        <row r="843">
          <cell r="A843" t="str">
            <v>5609912200200</v>
          </cell>
          <cell r="B843" t="str">
            <v>NEW LENOX SCHOOL DIST 122</v>
          </cell>
          <cell r="C843"/>
          <cell r="D843">
            <v>1409124824</v>
          </cell>
          <cell r="E843">
            <v>0</v>
          </cell>
          <cell r="F843"/>
          <cell r="G843">
            <v>1439521940</v>
          </cell>
          <cell r="H843">
            <v>1499239847</v>
          </cell>
          <cell r="I843">
            <v>1569603509</v>
          </cell>
          <cell r="J843"/>
          <cell r="K843">
            <v>1502788432</v>
          </cell>
          <cell r="L843"/>
          <cell r="M843">
            <v>4.6932892119162038E-2</v>
          </cell>
          <cell r="N843">
            <v>0</v>
          </cell>
          <cell r="O843">
            <v>1502788432</v>
          </cell>
          <cell r="P843">
            <v>1448016669</v>
          </cell>
          <cell r="Q843" t="str">
            <v>PTELL</v>
          </cell>
          <cell r="R843">
            <v>1448016669</v>
          </cell>
          <cell r="S843" t="str">
            <v>PTELL</v>
          </cell>
        </row>
        <row r="844">
          <cell r="A844" t="str">
            <v>56099157C0400</v>
          </cell>
          <cell r="B844" t="str">
            <v>FRANKFORT C C SCH DIST 157C</v>
          </cell>
          <cell r="C844"/>
          <cell r="D844">
            <v>871252419</v>
          </cell>
          <cell r="E844">
            <v>0</v>
          </cell>
          <cell r="F844"/>
          <cell r="G844">
            <v>870264287</v>
          </cell>
          <cell r="H844">
            <v>899661021</v>
          </cell>
          <cell r="I844">
            <v>936241983</v>
          </cell>
          <cell r="J844"/>
          <cell r="K844">
            <v>902055764</v>
          </cell>
          <cell r="L844"/>
          <cell r="M844">
            <v>4.0660827963113454E-2</v>
          </cell>
          <cell r="N844">
            <v>0</v>
          </cell>
          <cell r="O844">
            <v>902055764</v>
          </cell>
          <cell r="P844">
            <v>902094754</v>
          </cell>
          <cell r="Q844" t="str">
            <v>PTELL</v>
          </cell>
          <cell r="R844">
            <v>902055764</v>
          </cell>
          <cell r="S844" t="str">
            <v>Average</v>
          </cell>
        </row>
        <row r="845">
          <cell r="A845" t="str">
            <v>5609915900200</v>
          </cell>
          <cell r="B845" t="str">
            <v>MOKENA SCHOOL DIST 159</v>
          </cell>
          <cell r="C845"/>
          <cell r="D845">
            <v>607105276</v>
          </cell>
          <cell r="E845">
            <v>0</v>
          </cell>
          <cell r="F845"/>
          <cell r="G845">
            <v>606249705</v>
          </cell>
          <cell r="H845">
            <v>622821319</v>
          </cell>
          <cell r="I845">
            <v>643274726</v>
          </cell>
          <cell r="J845"/>
          <cell r="K845">
            <v>624115250</v>
          </cell>
          <cell r="L845"/>
          <cell r="M845">
            <v>3.2839927561952968E-2</v>
          </cell>
          <cell r="N845">
            <v>0</v>
          </cell>
          <cell r="O845">
            <v>624115250</v>
          </cell>
          <cell r="P845">
            <v>620522302</v>
          </cell>
          <cell r="Q845" t="str">
            <v>PTELL</v>
          </cell>
          <cell r="R845">
            <v>620522302</v>
          </cell>
          <cell r="S845" t="str">
            <v>PTELL</v>
          </cell>
        </row>
        <row r="846">
          <cell r="A846" t="str">
            <v>5609916100200</v>
          </cell>
          <cell r="B846" t="str">
            <v>SUMMIT HILL SCHOOL DIST 161</v>
          </cell>
          <cell r="C846"/>
          <cell r="D846">
            <v>911590656</v>
          </cell>
          <cell r="E846">
            <v>0</v>
          </cell>
          <cell r="F846"/>
          <cell r="G846">
            <v>911600960</v>
          </cell>
          <cell r="H846">
            <v>930963055</v>
          </cell>
          <cell r="I846">
            <v>963074491</v>
          </cell>
          <cell r="J846"/>
          <cell r="K846">
            <v>935212835</v>
          </cell>
          <cell r="L846"/>
          <cell r="M846">
            <v>3.4492707124666726E-2</v>
          </cell>
          <cell r="N846">
            <v>0</v>
          </cell>
          <cell r="O846">
            <v>935212835</v>
          </cell>
          <cell r="P846">
            <v>933742308</v>
          </cell>
          <cell r="Q846" t="str">
            <v>PTELL</v>
          </cell>
          <cell r="R846">
            <v>933742308</v>
          </cell>
          <cell r="S846" t="str">
            <v>PTELL</v>
          </cell>
        </row>
        <row r="847">
          <cell r="A847" t="str">
            <v>56099200U2600</v>
          </cell>
          <cell r="B847" t="str">
            <v>BEECHER C U SCH DIST 200U</v>
          </cell>
          <cell r="C847"/>
          <cell r="D847">
            <v>156962333</v>
          </cell>
          <cell r="E847">
            <v>0</v>
          </cell>
          <cell r="F847"/>
          <cell r="G847">
            <v>163589819</v>
          </cell>
          <cell r="H847">
            <v>171951423</v>
          </cell>
          <cell r="I847">
            <v>183063360</v>
          </cell>
          <cell r="J847"/>
          <cell r="K847">
            <v>172868201</v>
          </cell>
          <cell r="L847"/>
          <cell r="M847">
            <v>6.4622535865841602E-2</v>
          </cell>
          <cell r="N847">
            <v>0</v>
          </cell>
          <cell r="O847">
            <v>172868201</v>
          </cell>
          <cell r="P847">
            <v>159976009</v>
          </cell>
          <cell r="Q847" t="str">
            <v>PTELL</v>
          </cell>
          <cell r="R847">
            <v>159976009</v>
          </cell>
          <cell r="S847" t="str">
            <v>PTELL</v>
          </cell>
        </row>
        <row r="848">
          <cell r="A848" t="str">
            <v>56099201U2600</v>
          </cell>
          <cell r="B848" t="str">
            <v>CRETE MONEE C U SCHOOL DIST 201U</v>
          </cell>
          <cell r="C848"/>
          <cell r="D848">
            <v>613090166</v>
          </cell>
          <cell r="E848">
            <v>0</v>
          </cell>
          <cell r="F848"/>
          <cell r="G848">
            <v>637433848</v>
          </cell>
          <cell r="H848">
            <v>676598382</v>
          </cell>
          <cell r="I848">
            <v>710562615</v>
          </cell>
          <cell r="J848"/>
          <cell r="K848">
            <v>674864948</v>
          </cell>
          <cell r="L848"/>
          <cell r="M848">
            <v>5.0198513480926417E-2</v>
          </cell>
          <cell r="N848">
            <v>0</v>
          </cell>
          <cell r="O848">
            <v>674864948</v>
          </cell>
          <cell r="P848">
            <v>622593063</v>
          </cell>
          <cell r="Q848" t="str">
            <v>PTELL</v>
          </cell>
          <cell r="R848">
            <v>622593063</v>
          </cell>
          <cell r="S848" t="str">
            <v>PTELL</v>
          </cell>
        </row>
        <row r="849">
          <cell r="A849" t="str">
            <v>5609920202200</v>
          </cell>
          <cell r="B849" t="str">
            <v>PLAINFIELD SCHOOL DIST 202</v>
          </cell>
          <cell r="C849"/>
          <cell r="D849">
            <v>3325159446</v>
          </cell>
          <cell r="E849">
            <v>0</v>
          </cell>
          <cell r="F849"/>
          <cell r="G849">
            <v>3617970677</v>
          </cell>
          <cell r="H849">
            <v>3799257665</v>
          </cell>
          <cell r="I849">
            <v>3913997881</v>
          </cell>
          <cell r="J849"/>
          <cell r="K849">
            <v>3777075408</v>
          </cell>
          <cell r="L849"/>
          <cell r="M849">
            <v>3.0200693429409717E-2</v>
          </cell>
          <cell r="N849">
            <v>0</v>
          </cell>
          <cell r="O849">
            <v>3777075408</v>
          </cell>
          <cell r="P849">
            <v>3407955916</v>
          </cell>
          <cell r="Q849" t="str">
            <v>PTELL</v>
          </cell>
          <cell r="R849">
            <v>3407955916</v>
          </cell>
          <cell r="S849" t="str">
            <v>PTELL</v>
          </cell>
        </row>
        <row r="850">
          <cell r="A850" t="str">
            <v>5609920300400</v>
          </cell>
          <cell r="B850" t="str">
            <v>ELWOOD C C SCH DIST 203</v>
          </cell>
          <cell r="C850"/>
          <cell r="D850">
            <v>122659154</v>
          </cell>
          <cell r="E850">
            <v>0</v>
          </cell>
          <cell r="F850"/>
          <cell r="G850">
            <v>109621698</v>
          </cell>
          <cell r="H850">
            <v>159316854</v>
          </cell>
          <cell r="I850">
            <v>202068639</v>
          </cell>
          <cell r="J850"/>
          <cell r="K850">
            <v>157002397</v>
          </cell>
          <cell r="L850"/>
          <cell r="M850">
            <v>0.26834439625577844</v>
          </cell>
          <cell r="N850">
            <v>0</v>
          </cell>
          <cell r="O850">
            <v>157002397</v>
          </cell>
          <cell r="P850">
            <v>151864298</v>
          </cell>
          <cell r="Q850" t="str">
            <v>PTELL</v>
          </cell>
          <cell r="R850">
            <v>151864298</v>
          </cell>
          <cell r="S850" t="str">
            <v>PTELL</v>
          </cell>
        </row>
        <row r="851">
          <cell r="A851" t="str">
            <v>5609920401700</v>
          </cell>
          <cell r="B851" t="str">
            <v>JOLIET TWP HS DIST 204</v>
          </cell>
          <cell r="C851"/>
          <cell r="D851">
            <v>3067171602</v>
          </cell>
          <cell r="E851">
            <v>0</v>
          </cell>
          <cell r="F851"/>
          <cell r="G851">
            <v>3176579955</v>
          </cell>
          <cell r="H851">
            <v>3364055627</v>
          </cell>
          <cell r="I851">
            <v>3497651266</v>
          </cell>
          <cell r="J851"/>
          <cell r="K851">
            <v>3346095616</v>
          </cell>
          <cell r="L851"/>
          <cell r="M851">
            <v>3.9712672385009883E-2</v>
          </cell>
          <cell r="N851">
            <v>0</v>
          </cell>
          <cell r="O851">
            <v>3346095616</v>
          </cell>
          <cell r="P851">
            <v>3179430082</v>
          </cell>
          <cell r="Q851" t="str">
            <v>PTELL</v>
          </cell>
          <cell r="R851">
            <v>3179430082</v>
          </cell>
          <cell r="S851" t="str">
            <v>PTELL</v>
          </cell>
        </row>
        <row r="852">
          <cell r="A852" t="str">
            <v>5609920501700</v>
          </cell>
          <cell r="B852" t="str">
            <v>LOCKPORT TWP HS DIST 205</v>
          </cell>
          <cell r="C852"/>
          <cell r="D852">
            <v>2555188537</v>
          </cell>
          <cell r="E852">
            <v>0</v>
          </cell>
          <cell r="F852"/>
          <cell r="G852">
            <v>2655496358</v>
          </cell>
          <cell r="H852">
            <v>2772772239</v>
          </cell>
          <cell r="I852">
            <v>2885448371</v>
          </cell>
          <cell r="J852"/>
          <cell r="K852">
            <v>2771238989</v>
          </cell>
          <cell r="L852"/>
          <cell r="M852">
            <v>4.0636634489905538E-2</v>
          </cell>
          <cell r="N852">
            <v>0</v>
          </cell>
          <cell r="O852">
            <v>2771238989</v>
          </cell>
          <cell r="P852">
            <v>2626733816</v>
          </cell>
          <cell r="Q852" t="str">
            <v>PTELL</v>
          </cell>
          <cell r="R852">
            <v>2626733816</v>
          </cell>
          <cell r="S852" t="str">
            <v>PTELL</v>
          </cell>
        </row>
        <row r="853">
          <cell r="A853" t="str">
            <v>56099207U2600</v>
          </cell>
          <cell r="B853" t="str">
            <v>PEOTONE C U SCH DIST 207U</v>
          </cell>
          <cell r="C853"/>
          <cell r="D853">
            <v>376807181</v>
          </cell>
          <cell r="E853">
            <v>0</v>
          </cell>
          <cell r="F853"/>
          <cell r="G853">
            <v>386684177</v>
          </cell>
          <cell r="H853">
            <v>393437870</v>
          </cell>
          <cell r="I853">
            <v>413259352</v>
          </cell>
          <cell r="J853"/>
          <cell r="K853">
            <v>397793800</v>
          </cell>
          <cell r="L853"/>
          <cell r="M853">
            <v>5.0380208697246152E-2</v>
          </cell>
          <cell r="N853">
            <v>0</v>
          </cell>
          <cell r="O853">
            <v>397793800</v>
          </cell>
          <cell r="P853">
            <v>386491125</v>
          </cell>
          <cell r="Q853" t="str">
            <v>PTELL</v>
          </cell>
          <cell r="R853">
            <v>386491125</v>
          </cell>
          <cell r="S853" t="str">
            <v>PTELL</v>
          </cell>
        </row>
        <row r="854">
          <cell r="A854" t="str">
            <v>56099209U2600</v>
          </cell>
          <cell r="B854" t="str">
            <v>WILMINGTON C U SCH DIST 209U</v>
          </cell>
          <cell r="C854"/>
          <cell r="D854">
            <v>228180652</v>
          </cell>
          <cell r="E854">
            <v>0</v>
          </cell>
          <cell r="F854"/>
          <cell r="G854">
            <v>246146408</v>
          </cell>
          <cell r="H854">
            <v>251561053</v>
          </cell>
          <cell r="I854">
            <v>263516439</v>
          </cell>
          <cell r="J854"/>
          <cell r="K854">
            <v>253741300</v>
          </cell>
          <cell r="L854"/>
          <cell r="M854">
            <v>4.7524789141346134E-2</v>
          </cell>
          <cell r="N854">
            <v>0</v>
          </cell>
          <cell r="O854">
            <v>253741300</v>
          </cell>
          <cell r="P854">
            <v>232265085</v>
          </cell>
          <cell r="Q854" t="str">
            <v>PTELL</v>
          </cell>
          <cell r="R854">
            <v>232265085</v>
          </cell>
          <cell r="S854" t="str">
            <v>PTELL</v>
          </cell>
        </row>
        <row r="855">
          <cell r="A855" t="str">
            <v>5609921001600</v>
          </cell>
          <cell r="B855" t="str">
            <v>LINCOLN WAY COMM H S DIST 210</v>
          </cell>
          <cell r="C855"/>
          <cell r="D855">
            <v>4075311719</v>
          </cell>
          <cell r="E855">
            <v>0</v>
          </cell>
          <cell r="F855"/>
          <cell r="G855">
            <v>4099493460</v>
          </cell>
          <cell r="H855">
            <v>4243493821</v>
          </cell>
          <cell r="I855">
            <v>4427876420</v>
          </cell>
          <cell r="J855"/>
          <cell r="K855">
            <v>4256954567</v>
          </cell>
          <cell r="L855"/>
          <cell r="M855">
            <v>4.3450658060944072E-2</v>
          </cell>
          <cell r="N855">
            <v>0</v>
          </cell>
          <cell r="O855">
            <v>4256954567</v>
          </cell>
          <cell r="P855">
            <v>4202053913</v>
          </cell>
          <cell r="Q855" t="str">
            <v>PTELL</v>
          </cell>
          <cell r="R855">
            <v>4202053913</v>
          </cell>
          <cell r="S855" t="str">
            <v>PTELL</v>
          </cell>
        </row>
        <row r="856">
          <cell r="A856" t="str">
            <v>56099255U2600</v>
          </cell>
          <cell r="B856" t="str">
            <v>REED CUSTER C U SCH DIST 255U</v>
          </cell>
          <cell r="C856"/>
          <cell r="D856">
            <v>668851661</v>
          </cell>
          <cell r="E856">
            <v>0</v>
          </cell>
          <cell r="F856"/>
          <cell r="G856">
            <v>669497086</v>
          </cell>
          <cell r="H856">
            <v>683742063</v>
          </cell>
          <cell r="I856">
            <v>693181673</v>
          </cell>
          <cell r="J856"/>
          <cell r="K856">
            <v>682140274</v>
          </cell>
          <cell r="L856"/>
          <cell r="M856">
            <v>1.3805805596605514E-2</v>
          </cell>
          <cell r="N856">
            <v>0</v>
          </cell>
          <cell r="O856">
            <v>682140274</v>
          </cell>
          <cell r="P856">
            <v>678884435</v>
          </cell>
          <cell r="Q856" t="str">
            <v>PTELL</v>
          </cell>
          <cell r="R856">
            <v>678884435</v>
          </cell>
          <cell r="S856" t="str">
            <v>PTELL</v>
          </cell>
        </row>
        <row r="857">
          <cell r="A857" t="str">
            <v>56099365U2600</v>
          </cell>
          <cell r="B857" t="str">
            <v>VALLEY VIEW CUSD #365U</v>
          </cell>
          <cell r="C857"/>
          <cell r="D857">
            <v>2486487920</v>
          </cell>
          <cell r="E857">
            <v>0</v>
          </cell>
          <cell r="F857"/>
          <cell r="G857">
            <v>2660269605</v>
          </cell>
          <cell r="H857">
            <v>2764037153</v>
          </cell>
          <cell r="I857">
            <v>2857910045</v>
          </cell>
          <cell r="J857"/>
          <cell r="K857">
            <v>2760738934</v>
          </cell>
          <cell r="L857"/>
          <cell r="M857">
            <v>3.3962239580648645E-2</v>
          </cell>
          <cell r="N857">
            <v>0</v>
          </cell>
          <cell r="O857">
            <v>2760738934</v>
          </cell>
          <cell r="P857">
            <v>2554617689</v>
          </cell>
          <cell r="Q857" t="str">
            <v>PTELL</v>
          </cell>
          <cell r="R857">
            <v>2554617689</v>
          </cell>
          <cell r="S857" t="str">
            <v>PTELL</v>
          </cell>
        </row>
        <row r="858">
          <cell r="A858"/>
          <cell r="B858"/>
          <cell r="C858"/>
          <cell r="D858">
            <v>463750489196</v>
          </cell>
          <cell r="E858">
            <v>0</v>
          </cell>
          <cell r="F858"/>
          <cell r="G858">
            <v>517952280089</v>
          </cell>
          <cell r="H858">
            <v>517952280089</v>
          </cell>
          <cell r="I858">
            <v>543493583769</v>
          </cell>
          <cell r="J858"/>
          <cell r="K858">
            <v>533316487842</v>
          </cell>
          <cell r="L858"/>
          <cell r="M858">
            <v>22.638044668900193</v>
          </cell>
          <cell r="N858">
            <v>17</v>
          </cell>
          <cell r="O858">
            <v>533172093637</v>
          </cell>
          <cell r="P858">
            <v>408229049898</v>
          </cell>
          <cell r="Q858"/>
          <cell r="R858">
            <v>475341047777</v>
          </cell>
          <cell r="S858"/>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40">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7" sqref="E57:J57"/>
    </sheetView>
  </sheetViews>
  <sheetFormatPr baseColWidth="10" defaultColWidth="9.1640625" defaultRowHeight="10.25" customHeight="1"/>
  <cols>
    <col min="1" max="1" width="3.6640625" style="132" customWidth="1"/>
    <col min="2" max="2" width="2.33203125" style="132" customWidth="1"/>
    <col min="3" max="3" width="6.5" style="132" customWidth="1"/>
    <col min="4" max="4" width="5.1640625" style="132" customWidth="1"/>
    <col min="5" max="5" width="5.6640625" style="132" customWidth="1"/>
    <col min="6" max="6" width="4.5" style="132" customWidth="1"/>
    <col min="7" max="7" width="7.1640625" style="132" customWidth="1"/>
    <col min="8" max="8" width="10.83203125" style="132" customWidth="1"/>
    <col min="9" max="9" width="6.1640625" style="132" customWidth="1"/>
    <col min="10" max="10" width="5.5" style="132" customWidth="1"/>
    <col min="11" max="11" width="6.83203125" style="132" customWidth="1"/>
    <col min="12" max="12" width="5.5" style="132" customWidth="1"/>
    <col min="13" max="13" width="3.83203125" style="132" customWidth="1"/>
    <col min="14" max="14" width="7" style="132" customWidth="1"/>
    <col min="15" max="15" width="7.33203125" style="132" customWidth="1"/>
    <col min="16" max="16" width="5" style="132" customWidth="1"/>
    <col min="17" max="17" width="5.6640625" style="132" customWidth="1"/>
    <col min="18" max="18" width="6.1640625" style="132" customWidth="1"/>
    <col min="19" max="19" width="3.5" style="132" customWidth="1"/>
    <col min="20" max="20" width="7" style="132" customWidth="1"/>
    <col min="21" max="21" width="2" style="132" customWidth="1"/>
    <col min="22" max="22" width="4.6640625" style="132" customWidth="1"/>
    <col min="23" max="23" width="3.5" style="132" customWidth="1"/>
    <col min="24" max="24" width="5.6640625" style="132" customWidth="1"/>
    <col min="25" max="25" width="9.1640625" style="603"/>
    <col min="26" max="16384" width="9.1640625" style="132"/>
  </cols>
  <sheetData>
    <row r="1" spans="1:29" ht="12.25" customHeight="1" thickBot="1">
      <c r="A1" s="134" t="s">
        <v>1656</v>
      </c>
      <c r="G1" s="1703" t="s">
        <v>229</v>
      </c>
      <c r="H1" s="1703"/>
      <c r="I1" s="1703"/>
      <c r="J1" s="1703"/>
      <c r="K1" s="1703"/>
      <c r="L1" s="1703"/>
      <c r="M1" s="1703"/>
      <c r="N1" s="1703"/>
      <c r="O1" s="1703"/>
    </row>
    <row r="2" spans="1:29" ht="12.25" customHeight="1" thickBot="1">
      <c r="B2" s="1443" t="str">
        <f>IF(N14="SD","x","")</f>
        <v>x</v>
      </c>
      <c r="C2" s="137" t="s">
        <v>772</v>
      </c>
      <c r="D2" s="137"/>
      <c r="G2" s="1704" t="s">
        <v>77</v>
      </c>
      <c r="H2" s="1704"/>
      <c r="I2" s="1704"/>
      <c r="J2" s="1704"/>
      <c r="K2" s="1704"/>
      <c r="L2" s="1704"/>
      <c r="M2" s="1704"/>
      <c r="N2" s="1704"/>
      <c r="O2" s="1704"/>
      <c r="Q2" s="133"/>
      <c r="R2" s="133"/>
      <c r="S2" s="133"/>
      <c r="T2" s="133"/>
    </row>
    <row r="3" spans="1:29" ht="12.25" customHeight="1" thickBot="1">
      <c r="B3" s="1444" t="str">
        <f>IF(N14="JA","x","")</f>
        <v/>
      </c>
      <c r="C3" s="137" t="s">
        <v>1905</v>
      </c>
      <c r="D3" s="137"/>
      <c r="G3" s="1704"/>
      <c r="H3" s="1704"/>
      <c r="I3" s="1704"/>
      <c r="J3" s="1704"/>
      <c r="K3" s="1704"/>
      <c r="L3" s="1704"/>
      <c r="M3" s="1704"/>
      <c r="N3" s="1704"/>
      <c r="O3" s="1704"/>
      <c r="P3" s="1706" t="str">
        <f>'DeficitBudgetSum Calc 22'!D7 &amp; " "</f>
        <v xml:space="preserve">Unbalanced budget; however, a Deficit Reduction Plan is not required at this time. </v>
      </c>
      <c r="Q3" s="1707"/>
      <c r="R3" s="1707"/>
      <c r="S3" s="1707"/>
      <c r="T3" s="1708"/>
      <c r="U3" s="135"/>
    </row>
    <row r="4" spans="1:29" ht="12.25" customHeight="1">
      <c r="G4" s="1705" t="s">
        <v>771</v>
      </c>
      <c r="H4" s="1705"/>
      <c r="I4" s="1705"/>
      <c r="J4" s="1705"/>
      <c r="K4" s="1705"/>
      <c r="L4" s="1705"/>
      <c r="M4" s="1705"/>
      <c r="N4" s="1705"/>
      <c r="O4" s="1705"/>
      <c r="P4" s="1709"/>
      <c r="Q4" s="1710"/>
      <c r="R4" s="1710"/>
      <c r="S4" s="1710"/>
      <c r="T4" s="1711"/>
    </row>
    <row r="5" spans="1:29" ht="12.75" customHeight="1" thickBot="1">
      <c r="A5" s="134" t="s">
        <v>463</v>
      </c>
      <c r="B5" s="136"/>
      <c r="C5" s="137"/>
      <c r="D5" s="137"/>
      <c r="G5" s="1720" t="str">
        <f>"July 1, "&amp;'B25'!L2-1</f>
        <v>July 1, 2024</v>
      </c>
      <c r="H5" s="1720"/>
      <c r="I5" s="1720"/>
      <c r="J5" s="1720"/>
      <c r="K5" s="618" t="str">
        <f>"- June 30, "&amp;'B25'!L2</f>
        <v>- June 30, 2025</v>
      </c>
      <c r="L5" s="617"/>
      <c r="M5" s="617"/>
      <c r="N5" s="617"/>
      <c r="O5" s="617"/>
      <c r="P5" s="1709"/>
      <c r="Q5" s="1710"/>
      <c r="R5" s="1710"/>
      <c r="S5" s="1710"/>
      <c r="T5" s="1711"/>
    </row>
    <row r="6" spans="1:29" ht="12.75" customHeight="1" thickBot="1">
      <c r="B6" s="1441"/>
      <c r="C6" s="132" t="s">
        <v>1978</v>
      </c>
      <c r="D6" s="1439"/>
      <c r="E6" s="1439"/>
      <c r="F6" s="1439"/>
      <c r="G6" s="1439"/>
      <c r="O6" s="138"/>
      <c r="P6" s="1709"/>
      <c r="Q6" s="1710"/>
      <c r="R6" s="1710"/>
      <c r="S6" s="1710"/>
      <c r="T6" s="1711"/>
    </row>
    <row r="7" spans="1:29" ht="12" customHeight="1" thickBot="1">
      <c r="B7" s="1440" t="s">
        <v>7113</v>
      </c>
      <c r="C7" s="132" t="s">
        <v>1979</v>
      </c>
      <c r="D7" s="137"/>
      <c r="O7" s="138"/>
      <c r="P7" s="1709"/>
      <c r="Q7" s="1710"/>
      <c r="R7" s="1710"/>
      <c r="S7" s="1710"/>
      <c r="T7" s="1711"/>
    </row>
    <row r="8" spans="1:29" ht="14">
      <c r="B8" s="139"/>
      <c r="C8" s="142" t="s">
        <v>7025</v>
      </c>
      <c r="D8" s="140"/>
      <c r="E8" s="140"/>
      <c r="F8" s="140"/>
      <c r="G8" s="140"/>
      <c r="H8" s="1627" t="s">
        <v>4196</v>
      </c>
      <c r="I8" s="140"/>
      <c r="J8" s="140"/>
      <c r="O8" s="138"/>
      <c r="P8" s="1709"/>
      <c r="Q8" s="1710"/>
      <c r="R8" s="1710"/>
      <c r="S8" s="1710"/>
      <c r="T8" s="1711"/>
    </row>
    <row r="9" spans="1:29" ht="6.75" customHeight="1">
      <c r="B9" s="136"/>
      <c r="C9" s="140"/>
      <c r="D9" s="140"/>
      <c r="E9" s="140"/>
      <c r="F9" s="140"/>
      <c r="G9" s="140"/>
      <c r="H9" s="140"/>
      <c r="I9" s="140"/>
      <c r="J9" s="140"/>
      <c r="M9" s="138"/>
      <c r="N9" s="138"/>
      <c r="O9" s="138"/>
      <c r="P9" s="1709"/>
      <c r="Q9" s="1710"/>
      <c r="R9" s="1710"/>
      <c r="S9" s="1710"/>
      <c r="T9" s="1711"/>
      <c r="U9" s="141"/>
      <c r="V9" s="141"/>
      <c r="W9" s="141"/>
      <c r="X9" s="141"/>
      <c r="Y9" s="604"/>
      <c r="Z9" s="141"/>
      <c r="AA9" s="141"/>
      <c r="AB9" s="141"/>
      <c r="AC9" s="141"/>
    </row>
    <row r="10" spans="1:29" ht="13.5" customHeight="1">
      <c r="B10" s="139"/>
      <c r="C10" s="142" t="s">
        <v>218</v>
      </c>
      <c r="D10" s="142"/>
      <c r="G10" s="143"/>
      <c r="H10" s="1718"/>
      <c r="I10" s="1719"/>
      <c r="J10" s="1719"/>
      <c r="K10" s="144"/>
      <c r="L10" s="144"/>
      <c r="M10" s="144"/>
      <c r="N10" s="144"/>
      <c r="O10" s="138"/>
      <c r="P10" s="1709"/>
      <c r="Q10" s="1710"/>
      <c r="R10" s="1710"/>
      <c r="S10" s="1710"/>
      <c r="T10" s="1711"/>
    </row>
    <row r="11" spans="1:29" ht="9.75" customHeight="1">
      <c r="G11" s="145"/>
      <c r="H11" s="1721" t="s">
        <v>519</v>
      </c>
      <c r="I11" s="1721"/>
      <c r="J11" s="1721"/>
      <c r="K11" s="146"/>
      <c r="L11" s="146"/>
      <c r="M11" s="138"/>
      <c r="N11" s="138"/>
      <c r="O11" s="138"/>
      <c r="P11" s="1709"/>
      <c r="Q11" s="1710"/>
      <c r="R11" s="1710"/>
      <c r="S11" s="1710"/>
      <c r="T11" s="1711"/>
    </row>
    <row r="12" spans="1:29" ht="7.5" customHeight="1">
      <c r="G12" s="145"/>
      <c r="H12" s="147"/>
      <c r="I12" s="147"/>
      <c r="J12" s="147"/>
      <c r="K12" s="146"/>
      <c r="L12" s="146"/>
      <c r="M12" s="138"/>
      <c r="N12" s="138"/>
      <c r="O12" s="138"/>
      <c r="P12" s="1709"/>
      <c r="Q12" s="1710"/>
      <c r="R12" s="1710"/>
      <c r="S12" s="1710"/>
      <c r="T12" s="1711"/>
    </row>
    <row r="13" spans="1:29" ht="13.5" customHeight="1" thickBot="1">
      <c r="C13" s="142" t="s">
        <v>252</v>
      </c>
      <c r="D13" s="142"/>
      <c r="E13" s="148"/>
      <c r="F13" s="149"/>
      <c r="H13" s="1715" t="s">
        <v>1311</v>
      </c>
      <c r="I13" s="1716"/>
      <c r="J13" s="1716"/>
      <c r="K13" s="1716"/>
      <c r="L13" s="1716"/>
      <c r="M13" s="1717"/>
      <c r="N13" s="144"/>
      <c r="O13" s="138"/>
      <c r="P13" s="1712"/>
      <c r="Q13" s="1713"/>
      <c r="R13" s="1713"/>
      <c r="S13" s="1713"/>
      <c r="T13" s="1714"/>
      <c r="Y13" s="605">
        <f>IF(H14&lt;&gt;"Select dist name from drop-down on line above",1,0)</f>
        <v>1</v>
      </c>
    </row>
    <row r="14" spans="1:29" ht="13.5" customHeight="1">
      <c r="C14" s="150" t="s">
        <v>253</v>
      </c>
      <c r="D14" s="150"/>
      <c r="E14" s="151"/>
      <c r="F14" s="152"/>
      <c r="G14" s="152"/>
      <c r="H14" s="1722" t="str">
        <f>IFERROR(VLOOKUP(H13,'District Drop-down'!$C$2:$D$1001,2,FALSE),"Please select district from drop-down list on line 13.")</f>
        <v>19022093004</v>
      </c>
      <c r="I14" s="1722"/>
      <c r="J14" s="1722"/>
      <c r="K14" s="1722"/>
      <c r="L14" s="1722"/>
      <c r="M14" s="1722"/>
      <c r="N14" s="603" t="str">
        <f>IFERROR(VLOOKUP(H14,'District Drop-down'!$D$2:$F$1001,3,FALSE),"")</f>
        <v>SD</v>
      </c>
      <c r="O14" s="138"/>
      <c r="P14" s="606" t="e">
        <f>_xlfn.IFNA(VLOOKUP(H13,#REF!,6),"")</f>
        <v>#REF!</v>
      </c>
      <c r="Q14" s="153"/>
      <c r="R14" s="153"/>
      <c r="S14" s="153"/>
      <c r="T14" s="153"/>
    </row>
    <row r="15" spans="1:29" ht="9.75" customHeight="1">
      <c r="A15" s="151"/>
      <c r="B15" s="151"/>
      <c r="C15" s="151"/>
      <c r="D15" s="151"/>
      <c r="E15" s="151"/>
      <c r="F15" s="154"/>
      <c r="G15" s="154"/>
      <c r="H15" s="154"/>
    </row>
    <row r="16" spans="1:29" ht="16.5" customHeight="1">
      <c r="C16" s="632"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2"/>
      <c r="E16" s="631"/>
      <c r="F16" s="619"/>
      <c r="G16" s="619"/>
      <c r="H16" s="619"/>
      <c r="I16" s="619"/>
      <c r="J16" s="619"/>
      <c r="K16" s="619"/>
      <c r="L16" s="619"/>
      <c r="M16" s="619"/>
      <c r="N16" s="631"/>
      <c r="O16" s="631"/>
      <c r="P16" s="619"/>
      <c r="Q16" s="619"/>
      <c r="R16" s="619"/>
      <c r="S16" s="619"/>
      <c r="T16" s="619"/>
    </row>
    <row r="17" spans="1:20" ht="12.75" customHeight="1">
      <c r="A17" s="619"/>
      <c r="E17" s="631" t="s">
        <v>1919</v>
      </c>
      <c r="F17" s="619"/>
      <c r="G17" s="619"/>
      <c r="H17" s="619"/>
      <c r="I17" s="619"/>
      <c r="J17" s="619"/>
      <c r="K17" s="619"/>
      <c r="L17" s="619"/>
      <c r="M17" s="619"/>
      <c r="N17" s="619"/>
      <c r="O17" s="619"/>
      <c r="P17" s="619"/>
      <c r="Q17" s="619"/>
      <c r="R17" s="619"/>
      <c r="S17" s="619"/>
      <c r="T17" s="619"/>
    </row>
    <row r="18" spans="1:20" ht="2.25" hidden="1" customHeight="1">
      <c r="A18" s="619"/>
      <c r="B18" s="619"/>
      <c r="C18" s="619"/>
      <c r="D18" s="619"/>
      <c r="E18" s="619"/>
      <c r="F18" s="619"/>
      <c r="G18" s="619"/>
      <c r="H18" s="619"/>
      <c r="I18" s="619"/>
      <c r="J18" s="619"/>
      <c r="K18" s="619"/>
      <c r="L18" s="619"/>
      <c r="M18" s="619"/>
      <c r="N18" s="619"/>
      <c r="O18" s="619"/>
      <c r="P18" s="619"/>
      <c r="Q18" s="619"/>
      <c r="R18" s="619"/>
      <c r="S18" s="619"/>
      <c r="T18" s="619"/>
    </row>
    <row r="19" spans="1:20" ht="16.5" hidden="1" customHeight="1">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c r="A20" s="151"/>
      <c r="B20" s="151"/>
      <c r="C20" s="151"/>
      <c r="D20" s="151"/>
      <c r="E20" s="151"/>
      <c r="F20" s="154"/>
      <c r="G20" s="154"/>
      <c r="H20" s="154"/>
    </row>
    <row r="21" spans="1:20" ht="6.75" customHeight="1" thickBot="1">
      <c r="A21" s="151"/>
      <c r="B21" s="151"/>
      <c r="C21" s="151"/>
      <c r="D21" s="151"/>
      <c r="E21" s="151"/>
      <c r="F21" s="154"/>
      <c r="G21" s="154"/>
      <c r="H21" s="154"/>
    </row>
    <row r="22" spans="1:20" ht="16.5" hidden="1" customHeight="1" thickBot="1">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c r="A23" s="162"/>
      <c r="B23" s="162"/>
      <c r="C23" s="162"/>
      <c r="D23" s="162"/>
      <c r="E23" s="162"/>
      <c r="F23" s="162"/>
      <c r="G23" s="162"/>
      <c r="H23" s="162"/>
      <c r="I23" s="163"/>
      <c r="J23" s="163"/>
      <c r="K23" s="162"/>
      <c r="L23" s="162"/>
      <c r="M23" s="162"/>
      <c r="N23" s="162"/>
      <c r="O23" s="162"/>
      <c r="P23" s="162"/>
      <c r="Q23" s="162"/>
      <c r="R23" s="162"/>
      <c r="S23" s="162"/>
    </row>
    <row r="24" spans="1:20" ht="15" customHeight="1">
      <c r="C24" s="633" t="s">
        <v>1920</v>
      </c>
      <c r="D24" s="633"/>
      <c r="E24" s="1732" t="str">
        <f>IF(H13="","",H13)</f>
        <v>CCSD 93</v>
      </c>
      <c r="F24" s="1732"/>
      <c r="G24" s="1732"/>
      <c r="H24" s="1732"/>
      <c r="I24" s="1732"/>
      <c r="J24" s="1732"/>
      <c r="K24" s="1732"/>
      <c r="L24" s="164" t="s">
        <v>311</v>
      </c>
      <c r="M24" s="165"/>
      <c r="N24" s="1734" t="str">
        <f>IFERROR(VLOOKUP($H$13,'District Drop-down'!$C$2:$E$1001,3,FALSE),"")</f>
        <v>Dupage</v>
      </c>
      <c r="O24" s="1734"/>
      <c r="P24" s="1734"/>
      <c r="Q24" s="1734"/>
      <c r="R24" s="1734"/>
      <c r="S24" s="132" t="s">
        <v>394</v>
      </c>
    </row>
    <row r="25" spans="1:20" ht="15" customHeight="1">
      <c r="B25" s="1384" t="s">
        <v>1921</v>
      </c>
      <c r="H25" s="166"/>
      <c r="I25" s="1733" t="str">
        <f>"July 1, "&amp;'B25'!L2-1</f>
        <v>July 1, 2024</v>
      </c>
      <c r="J25" s="1733"/>
      <c r="K25" s="1733"/>
      <c r="L25" s="1736" t="s">
        <v>1922</v>
      </c>
      <c r="M25" s="1736"/>
      <c r="N25" s="1727" t="str">
        <f>"June 30, "&amp;'B25'!L2</f>
        <v>June 30, 2025</v>
      </c>
      <c r="O25" s="1727"/>
      <c r="P25" s="1727"/>
      <c r="Q25" s="1727"/>
      <c r="R25" s="132" t="s">
        <v>395</v>
      </c>
    </row>
    <row r="26" spans="1:20" ht="9" customHeight="1">
      <c r="H26" s="166"/>
      <c r="I26" s="167"/>
      <c r="J26" s="167"/>
      <c r="K26" s="167"/>
      <c r="L26" s="166"/>
      <c r="O26" s="168"/>
      <c r="P26" s="168"/>
      <c r="Q26" s="168"/>
      <c r="R26" s="140"/>
    </row>
    <row r="27" spans="1:20" ht="15" customHeight="1">
      <c r="C27" s="1385" t="s">
        <v>1923</v>
      </c>
      <c r="D27" s="1385"/>
      <c r="H27" s="1731" t="str">
        <f>IF(H13=" Click here to choose your district from drop-down list","",H13)</f>
        <v>CCSD 93</v>
      </c>
      <c r="I27" s="1731"/>
      <c r="J27" s="1731"/>
      <c r="K27" s="1731"/>
      <c r="L27" s="1731"/>
      <c r="M27" s="1731"/>
      <c r="N27" s="1731"/>
      <c r="O27" s="1731"/>
      <c r="P27" s="1731"/>
      <c r="Q27" s="1731"/>
      <c r="R27" s="1731"/>
      <c r="S27" s="132" t="s">
        <v>221</v>
      </c>
    </row>
    <row r="28" spans="1:20" ht="15" customHeight="1">
      <c r="A28" s="621" t="s">
        <v>673</v>
      </c>
      <c r="D28" s="1735" t="str">
        <f>N24</f>
        <v>Dupage</v>
      </c>
      <c r="E28" s="1735"/>
      <c r="F28" s="1735"/>
      <c r="G28" s="1735"/>
      <c r="H28" s="1735"/>
      <c r="I28" s="1386" t="s">
        <v>1974</v>
      </c>
    </row>
    <row r="29" spans="1:20" ht="15" customHeight="1">
      <c r="A29" s="1385" t="s">
        <v>1924</v>
      </c>
    </row>
    <row r="30" spans="1:20" ht="9" customHeight="1"/>
    <row r="31" spans="1:20" ht="15" customHeight="1">
      <c r="C31" s="1387" t="s">
        <v>1925</v>
      </c>
      <c r="D31" s="1387"/>
      <c r="K31" s="1346" t="s">
        <v>7121</v>
      </c>
      <c r="L31" s="164" t="s">
        <v>260</v>
      </c>
      <c r="M31" s="1723" t="s">
        <v>7122</v>
      </c>
      <c r="N31" s="1723"/>
      <c r="O31" s="1723"/>
      <c r="P31" s="633" t="s">
        <v>1929</v>
      </c>
      <c r="Q31" s="1348" t="s">
        <v>7069</v>
      </c>
      <c r="R31" s="132" t="s">
        <v>394</v>
      </c>
    </row>
    <row r="32" spans="1:20" ht="15" customHeight="1">
      <c r="A32" s="1384" t="s">
        <v>1928</v>
      </c>
    </row>
    <row r="33" spans="1:25" ht="9" customHeight="1">
      <c r="A33" s="1384"/>
    </row>
    <row r="34" spans="1:25" ht="15" customHeight="1">
      <c r="C34" s="1384" t="s">
        <v>1926</v>
      </c>
      <c r="D34" s="1384"/>
    </row>
    <row r="35" spans="1:25" ht="9" customHeight="1"/>
    <row r="36" spans="1:25" ht="15" customHeight="1">
      <c r="C36" s="1384" t="s">
        <v>1927</v>
      </c>
      <c r="D36" s="1384"/>
    </row>
    <row r="37" spans="1:25" ht="15" customHeight="1">
      <c r="A37" s="1384" t="s">
        <v>1939</v>
      </c>
      <c r="E37" s="1733" t="str">
        <f>I25</f>
        <v>July 1, 2024</v>
      </c>
      <c r="F37" s="1733"/>
      <c r="G37" s="1733"/>
      <c r="H37" s="1728" t="s">
        <v>1922</v>
      </c>
      <c r="I37" s="1728"/>
      <c r="J37" s="1733" t="str">
        <f>N25</f>
        <v>June 30, 2025</v>
      </c>
      <c r="K37" s="1733"/>
      <c r="L37" s="1733"/>
      <c r="M37" s="132" t="s">
        <v>395</v>
      </c>
      <c r="O37" s="169"/>
    </row>
    <row r="38" spans="1:25" ht="9" customHeight="1"/>
    <row r="39" spans="1:25" ht="15" customHeight="1">
      <c r="C39" s="1384" t="s">
        <v>1930</v>
      </c>
      <c r="D39" s="1384"/>
    </row>
    <row r="40" spans="1:25" ht="15" customHeight="1">
      <c r="A40" s="633" t="s">
        <v>1931</v>
      </c>
    </row>
    <row r="41" spans="1:25" ht="7.5" customHeight="1"/>
    <row r="42" spans="1:25" ht="15" customHeight="1">
      <c r="A42" s="1737" t="s">
        <v>1932</v>
      </c>
      <c r="B42" s="1737"/>
      <c r="C42" s="1737"/>
      <c r="D42" s="1737"/>
      <c r="E42" s="1737"/>
      <c r="F42" s="1737"/>
      <c r="G42" s="1737"/>
      <c r="H42" s="1737"/>
      <c r="I42" s="1737"/>
      <c r="J42" s="1737"/>
      <c r="K42" s="1737"/>
      <c r="L42" s="1737"/>
      <c r="M42" s="1737"/>
      <c r="N42" s="1737"/>
      <c r="O42" s="1737"/>
      <c r="P42" s="1737"/>
      <c r="Q42" s="1737"/>
      <c r="R42" s="1737"/>
    </row>
    <row r="43" spans="1:25" ht="14" customHeight="1">
      <c r="C43" s="1387" t="s">
        <v>1933</v>
      </c>
      <c r="D43" s="1387"/>
      <c r="N43" s="1347" t="s">
        <v>7121</v>
      </c>
      <c r="O43" s="164" t="s">
        <v>1934</v>
      </c>
      <c r="P43" s="1729" t="s">
        <v>7122</v>
      </c>
      <c r="Q43" s="1729"/>
      <c r="R43" s="1729"/>
      <c r="S43" s="634" t="s">
        <v>1937</v>
      </c>
      <c r="T43" s="1348" t="s">
        <v>7069</v>
      </c>
      <c r="X43" s="603"/>
      <c r="Y43" s="132"/>
    </row>
    <row r="44" spans="1:25" ht="15.5" customHeight="1">
      <c r="A44" s="1385" t="s">
        <v>1938</v>
      </c>
      <c r="C44" s="1385"/>
      <c r="D44" s="1385"/>
      <c r="E44" s="1730"/>
      <c r="F44" s="1730"/>
      <c r="G44" s="1385" t="s">
        <v>1935</v>
      </c>
      <c r="H44" s="1346"/>
      <c r="I44" s="1385" t="s">
        <v>1936</v>
      </c>
    </row>
    <row r="45" spans="1:25" ht="6" customHeight="1">
      <c r="E45" s="171"/>
      <c r="F45" s="172"/>
      <c r="G45" s="170"/>
      <c r="H45" s="173"/>
      <c r="K45" s="165"/>
      <c r="L45" s="140"/>
      <c r="M45" s="170"/>
      <c r="N45" s="170"/>
      <c r="O45" s="140"/>
    </row>
    <row r="46" spans="1:25" ht="12" hidden="1"/>
    <row r="47" spans="1:25" ht="12">
      <c r="F47" s="174"/>
    </row>
    <row r="48" spans="1:25" ht="12.25" customHeight="1">
      <c r="E48" s="1738" t="s">
        <v>671</v>
      </c>
      <c r="F48" s="1739"/>
      <c r="G48" s="1739"/>
      <c r="H48" s="1739"/>
      <c r="I48" s="1739"/>
      <c r="J48" s="1740"/>
      <c r="K48" s="1738" t="s">
        <v>672</v>
      </c>
      <c r="L48" s="1739"/>
      <c r="M48" s="1739"/>
      <c r="N48" s="1739"/>
      <c r="O48" s="1739"/>
      <c r="P48" s="1739"/>
      <c r="Q48" s="1740"/>
    </row>
    <row r="49" spans="1:22" ht="18" customHeight="1">
      <c r="E49" s="1724" t="s">
        <v>7125</v>
      </c>
      <c r="F49" s="1725"/>
      <c r="G49" s="1725"/>
      <c r="H49" s="1725"/>
      <c r="I49" s="1725"/>
      <c r="J49" s="1726"/>
      <c r="K49" s="1724"/>
      <c r="L49" s="1725"/>
      <c r="M49" s="1725"/>
      <c r="N49" s="1725"/>
      <c r="O49" s="1725"/>
      <c r="P49" s="1725"/>
      <c r="Q49" s="1726"/>
    </row>
    <row r="50" spans="1:22" ht="18" customHeight="1">
      <c r="E50" s="1724" t="s">
        <v>7126</v>
      </c>
      <c r="F50" s="1725"/>
      <c r="G50" s="1725"/>
      <c r="H50" s="1725"/>
      <c r="I50" s="1725"/>
      <c r="J50" s="1726"/>
      <c r="K50" s="1724"/>
      <c r="L50" s="1725"/>
      <c r="M50" s="1725"/>
      <c r="N50" s="1725"/>
      <c r="O50" s="1725"/>
      <c r="P50" s="1725"/>
      <c r="Q50" s="1726"/>
    </row>
    <row r="51" spans="1:22" ht="18" customHeight="1">
      <c r="E51" s="1724" t="s">
        <v>7127</v>
      </c>
      <c r="F51" s="1725"/>
      <c r="G51" s="1725"/>
      <c r="H51" s="1725"/>
      <c r="I51" s="1725"/>
      <c r="J51" s="1726"/>
      <c r="K51" s="1724"/>
      <c r="L51" s="1725"/>
      <c r="M51" s="1725"/>
      <c r="N51" s="1725"/>
      <c r="O51" s="1725"/>
      <c r="P51" s="1725"/>
      <c r="Q51" s="1726"/>
    </row>
    <row r="52" spans="1:22" ht="18" customHeight="1">
      <c r="E52" s="1724" t="s">
        <v>7128</v>
      </c>
      <c r="F52" s="1725"/>
      <c r="G52" s="1725"/>
      <c r="H52" s="1725"/>
      <c r="I52" s="1725"/>
      <c r="J52" s="1726"/>
      <c r="K52" s="1724"/>
      <c r="L52" s="1725"/>
      <c r="M52" s="1725"/>
      <c r="N52" s="1725"/>
      <c r="O52" s="1725"/>
      <c r="P52" s="1725"/>
      <c r="Q52" s="1726"/>
    </row>
    <row r="53" spans="1:22" ht="18" customHeight="1">
      <c r="E53" s="1724" t="s">
        <v>7129</v>
      </c>
      <c r="F53" s="1725"/>
      <c r="G53" s="1725"/>
      <c r="H53" s="1725"/>
      <c r="I53" s="1725"/>
      <c r="J53" s="1726"/>
      <c r="K53" s="1724"/>
      <c r="L53" s="1725"/>
      <c r="M53" s="1725"/>
      <c r="N53" s="1725"/>
      <c r="O53" s="1725"/>
      <c r="P53" s="1725"/>
      <c r="Q53" s="1726"/>
    </row>
    <row r="54" spans="1:22" ht="18" customHeight="1">
      <c r="E54" s="1724" t="s">
        <v>7130</v>
      </c>
      <c r="F54" s="1725"/>
      <c r="G54" s="1725"/>
      <c r="H54" s="1725"/>
      <c r="I54" s="1725"/>
      <c r="J54" s="1726"/>
      <c r="K54" s="1724"/>
      <c r="L54" s="1725"/>
      <c r="M54" s="1725"/>
      <c r="N54" s="1725"/>
      <c r="O54" s="1725"/>
      <c r="P54" s="1725"/>
      <c r="Q54" s="1726"/>
    </row>
    <row r="55" spans="1:22" ht="18" customHeight="1">
      <c r="E55" s="1724" t="s">
        <v>7131</v>
      </c>
      <c r="F55" s="1725"/>
      <c r="G55" s="1725"/>
      <c r="H55" s="1725"/>
      <c r="I55" s="1725"/>
      <c r="J55" s="1726"/>
      <c r="K55" s="1724"/>
      <c r="L55" s="1725"/>
      <c r="M55" s="1725"/>
      <c r="N55" s="1725"/>
      <c r="O55" s="1725"/>
      <c r="P55" s="1725"/>
      <c r="Q55" s="1726"/>
    </row>
    <row r="56" spans="1:22" ht="18" customHeight="1">
      <c r="E56" s="1724"/>
      <c r="F56" s="1725"/>
      <c r="G56" s="1725"/>
      <c r="H56" s="1725"/>
      <c r="I56" s="1725"/>
      <c r="J56" s="1726"/>
      <c r="K56" s="1724"/>
      <c r="L56" s="1725"/>
      <c r="M56" s="1725"/>
      <c r="N56" s="1725"/>
      <c r="O56" s="1725"/>
      <c r="P56" s="1725"/>
      <c r="Q56" s="1726"/>
    </row>
    <row r="57" spans="1:22" ht="18" customHeight="1">
      <c r="E57" s="1724"/>
      <c r="F57" s="1725"/>
      <c r="G57" s="1725"/>
      <c r="H57" s="1725"/>
      <c r="I57" s="1725"/>
      <c r="J57" s="1726"/>
      <c r="K57" s="1724"/>
      <c r="L57" s="1725"/>
      <c r="M57" s="1725"/>
      <c r="N57" s="1725"/>
      <c r="O57" s="1725"/>
      <c r="P57" s="1725"/>
      <c r="Q57" s="1726"/>
    </row>
    <row r="58" spans="1:22" ht="18" customHeight="1">
      <c r="E58" s="1745"/>
      <c r="F58" s="1746"/>
      <c r="G58" s="1746"/>
      <c r="H58" s="1746"/>
      <c r="I58" s="1746"/>
      <c r="J58" s="1747"/>
      <c r="K58" s="1745"/>
      <c r="L58" s="1746"/>
      <c r="M58" s="1746"/>
      <c r="N58" s="1746"/>
      <c r="O58" s="1746"/>
      <c r="P58" s="1746"/>
      <c r="Q58" s="1747"/>
    </row>
    <row r="59" spans="1:22" ht="6" customHeight="1"/>
    <row r="60" spans="1:22" ht="14">
      <c r="B60" s="175"/>
      <c r="C60" s="176"/>
      <c r="D60" s="176" t="s">
        <v>518</v>
      </c>
      <c r="E60" s="1743" t="s">
        <v>315</v>
      </c>
      <c r="F60" s="1744"/>
      <c r="G60" s="1744"/>
      <c r="H60" s="1744"/>
      <c r="I60" s="1744"/>
      <c r="J60" s="1744"/>
      <c r="K60" s="1744"/>
      <c r="L60" s="1744"/>
      <c r="M60" s="1744"/>
      <c r="N60" s="1744"/>
      <c r="O60" s="1744"/>
      <c r="P60" s="1744"/>
      <c r="Q60" s="1744"/>
    </row>
    <row r="61" spans="1:22" ht="14">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row r="63" spans="1:22" ht="12">
      <c r="C63" s="178"/>
      <c r="D63" s="178" t="s">
        <v>145</v>
      </c>
      <c r="E63" s="179" t="s">
        <v>144</v>
      </c>
      <c r="F63" s="183"/>
      <c r="G63" s="183"/>
      <c r="H63" s="179"/>
      <c r="I63" s="179"/>
      <c r="J63" s="179"/>
      <c r="K63" s="179"/>
      <c r="L63" s="179"/>
      <c r="M63" s="179"/>
      <c r="N63" s="179"/>
      <c r="O63" s="179"/>
      <c r="P63" s="179"/>
      <c r="Q63" s="179"/>
    </row>
    <row r="64" spans="1:22" ht="12">
      <c r="A64" s="180"/>
      <c r="C64" s="183"/>
      <c r="D64" s="183"/>
      <c r="E64" s="179" t="s">
        <v>147</v>
      </c>
      <c r="F64" s="183"/>
      <c r="G64" s="179"/>
      <c r="H64" s="179"/>
      <c r="I64" s="179"/>
      <c r="J64" s="179"/>
      <c r="K64" s="179"/>
      <c r="L64" s="179"/>
      <c r="M64" s="179"/>
      <c r="N64" s="179"/>
      <c r="O64" s="179"/>
      <c r="P64" s="179"/>
      <c r="Q64" s="179"/>
    </row>
    <row r="65" spans="1:19" ht="12">
      <c r="C65" s="181"/>
      <c r="D65" s="181" t="s">
        <v>146</v>
      </c>
      <c r="E65" s="183" t="s">
        <v>597</v>
      </c>
      <c r="F65" s="183"/>
      <c r="G65" s="183"/>
      <c r="H65" s="183"/>
      <c r="I65" s="183"/>
      <c r="J65" s="183"/>
      <c r="K65" s="183"/>
      <c r="L65" s="183"/>
      <c r="M65" s="183"/>
      <c r="N65" s="183"/>
      <c r="O65" s="183"/>
      <c r="P65" s="183"/>
      <c r="Q65" s="183"/>
    </row>
    <row r="66" spans="1:19" ht="12">
      <c r="C66" s="183"/>
      <c r="D66" s="183"/>
      <c r="E66" s="183" t="s">
        <v>7031</v>
      </c>
      <c r="F66" s="183"/>
      <c r="G66" s="183"/>
      <c r="H66" s="183"/>
      <c r="I66" s="183"/>
      <c r="J66" s="183"/>
      <c r="M66" s="564" t="s">
        <v>7032</v>
      </c>
      <c r="N66" s="564"/>
      <c r="O66" s="564"/>
      <c r="P66" s="564"/>
      <c r="Q66" s="564"/>
      <c r="R66" s="564"/>
    </row>
    <row r="67" spans="1:19" ht="12">
      <c r="B67" s="182"/>
      <c r="C67" s="183"/>
      <c r="D67" s="183"/>
      <c r="E67" s="565" t="s">
        <v>806</v>
      </c>
      <c r="F67" s="183"/>
      <c r="G67" s="183"/>
      <c r="H67" s="183"/>
      <c r="I67" s="183"/>
      <c r="J67" s="183"/>
      <c r="K67" s="183"/>
      <c r="L67" s="183"/>
      <c r="M67" s="183"/>
      <c r="N67" s="183"/>
      <c r="O67" s="183"/>
      <c r="P67" s="183"/>
      <c r="Q67" s="183"/>
    </row>
    <row r="68" spans="1:19" ht="4.5" customHeight="1" thickBot="1">
      <c r="A68" s="184"/>
      <c r="B68" s="184"/>
      <c r="C68" s="184"/>
      <c r="D68" s="184"/>
      <c r="E68" s="184"/>
      <c r="F68" s="184"/>
      <c r="G68" s="184"/>
      <c r="H68" s="184"/>
      <c r="I68" s="184"/>
      <c r="J68" s="184"/>
      <c r="K68" s="184"/>
      <c r="L68" s="184"/>
      <c r="M68" s="184"/>
      <c r="N68" s="184"/>
      <c r="O68" s="184"/>
      <c r="P68" s="184"/>
      <c r="Q68" s="184"/>
      <c r="R68" s="184"/>
      <c r="S68" s="184"/>
    </row>
    <row r="69" spans="1:19" ht="4.5" customHeight="1" thickTop="1"/>
    <row r="70" spans="1:19" ht="12">
      <c r="C70" s="183" t="s">
        <v>1918</v>
      </c>
      <c r="D70" s="183"/>
      <c r="E70" s="635" t="s">
        <v>7110</v>
      </c>
      <c r="F70" s="540"/>
      <c r="G70" s="613"/>
    </row>
    <row r="71" spans="1:19" ht="12">
      <c r="C71" s="1742" t="str">
        <f>H13</f>
        <v>CCSD 93</v>
      </c>
      <c r="D71" s="1742"/>
      <c r="E71" s="1742"/>
      <c r="F71" s="1742"/>
      <c r="G71" s="1742"/>
    </row>
    <row r="72" spans="1:19" ht="12">
      <c r="C72" s="1741" t="str">
        <f>H14</f>
        <v>19022093004</v>
      </c>
      <c r="D72" s="1741"/>
    </row>
  </sheetData>
  <sheetProtection algorithmName="SHA-512" hashValue="hWyj7tijl/08pchor4wB5mOvJVkDdQVJFL31JXeHWpT64c+vlFLk3aoFSmt12gVcvvXcUb0qTaNPyDvrX1ynkw==" saltValue="9zgIWR61912BwxZ6ZNdWY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9" priority="1" operator="equal">
      <formula>0</formula>
    </cfRule>
  </conditionalFormatting>
  <conditionalFormatting sqref="B6">
    <cfRule type="cellIs" dxfId="38" priority="10" operator="equal">
      <formula>"Click here to choose accounting basis"</formula>
    </cfRule>
  </conditionalFormatting>
  <conditionalFormatting sqref="E24 H27">
    <cfRule type="cellIs" dxfId="37" priority="2" operator="equal">
      <formula>0</formula>
    </cfRule>
  </conditionalFormatting>
  <conditionalFormatting sqref="H13">
    <cfRule type="cellIs" dxfId="36" priority="4" operator="equal">
      <formula>" Click here to choose your district from drop-down list"</formula>
    </cfRule>
  </conditionalFormatting>
  <conditionalFormatting sqref="H14:M14">
    <cfRule type="cellIs" dxfId="35" priority="11" operator="equal">
      <formula>"Select dist name from drop-down on line above"</formula>
    </cfRule>
  </conditionalFormatting>
  <conditionalFormatting sqref="N24">
    <cfRule type="cellIs" dxfId="34"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1"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G12" sqref="G12:M13"/>
    </sheetView>
  </sheetViews>
  <sheetFormatPr baseColWidth="10" defaultColWidth="9.1640625" defaultRowHeight="15"/>
  <cols>
    <col min="1" max="1" width="4.1640625" style="1451" customWidth="1"/>
    <col min="2" max="2" width="4.33203125" style="1451" customWidth="1"/>
    <col min="3" max="3" width="5.33203125" style="1451" customWidth="1"/>
    <col min="4" max="4" width="15.33203125" style="1451" customWidth="1"/>
    <col min="5" max="5" width="39.1640625" style="1451" customWidth="1"/>
    <col min="6" max="6" width="27" style="1451" customWidth="1"/>
    <col min="7" max="7" width="24" style="1451" customWidth="1"/>
    <col min="8" max="8" width="21" style="1451" customWidth="1"/>
    <col min="9" max="9" width="11.5" style="1451" customWidth="1"/>
    <col min="10" max="10" width="10.83203125" style="1451" customWidth="1"/>
    <col min="11" max="11" width="18.1640625" style="1451" customWidth="1"/>
    <col min="12" max="12" width="24.83203125" style="1451" customWidth="1"/>
    <col min="13" max="13" width="18.1640625" style="1451" customWidth="1"/>
    <col min="14" max="14" width="14.5" style="1451" customWidth="1"/>
    <col min="15" max="15" width="25.6640625" style="1451" customWidth="1"/>
    <col min="16" max="16" width="9.1640625" style="1451"/>
    <col min="17" max="19" width="15.83203125" style="1451" hidden="1" customWidth="1"/>
    <col min="20" max="20" width="26.1640625" style="1451" hidden="1" customWidth="1"/>
    <col min="21" max="22" width="9.1640625" style="1451" hidden="1" customWidth="1"/>
    <col min="23" max="23" width="9.1640625" style="1451"/>
    <col min="24" max="24" width="17.33203125" style="1451" bestFit="1" customWidth="1"/>
    <col min="25" max="47" width="9.1640625" style="1451"/>
    <col min="48" max="16384" width="9.1640625" style="1446"/>
  </cols>
  <sheetData>
    <row r="1" spans="1:23" ht="30.75" customHeight="1" thickBot="1">
      <c r="A1" s="1929" t="s">
        <v>7044</v>
      </c>
      <c r="B1" s="1930"/>
      <c r="C1" s="1930"/>
      <c r="D1" s="1930"/>
      <c r="E1" s="1930"/>
      <c r="F1" s="1930"/>
      <c r="G1" s="1930"/>
      <c r="H1" s="1930"/>
      <c r="I1" s="1930"/>
      <c r="J1" s="1930"/>
      <c r="K1" s="1930"/>
      <c r="L1" s="1930"/>
      <c r="M1" s="1931"/>
      <c r="N1" s="1487" t="s">
        <v>1619</v>
      </c>
      <c r="O1" s="1676" t="str">
        <f>IF(Cover!H13=0,"",IF(Cover!H8="Yes","",Cover!H14))</f>
        <v>19022093004</v>
      </c>
      <c r="Q1" s="1451" t="s">
        <v>4203</v>
      </c>
      <c r="R1" s="1552" t="s">
        <v>4202</v>
      </c>
      <c r="S1" s="1552" t="s">
        <v>6797</v>
      </c>
      <c r="T1" s="1552" t="s">
        <v>6798</v>
      </c>
      <c r="U1" s="1552" t="s">
        <v>6799</v>
      </c>
      <c r="V1" s="1451" t="s">
        <v>4201</v>
      </c>
    </row>
    <row r="2" spans="1:23" ht="34.5" customHeight="1" thickBot="1">
      <c r="A2" s="1948" t="str">
        <f>IF(Cover!H13=0,"",IF(Cover!H8="Yes","N/A - EBF Spending Plan Not Required for Amended Budgets",IFERROR(VLOOKUP(O1,'FY24 Data for FY25 Plan'!A3:B932,2,FALSE),"N/A - EBF Spending Plan Not Required for Joint Agreements")))</f>
        <v>COMMUNITY CONSOLIDATED S D 93</v>
      </c>
      <c r="B2" s="1949"/>
      <c r="C2" s="1949"/>
      <c r="D2" s="1949"/>
      <c r="E2" s="1949"/>
      <c r="F2" s="1949"/>
      <c r="G2" s="1949"/>
      <c r="H2" s="1949"/>
      <c r="I2" s="1949"/>
      <c r="J2" s="1949"/>
      <c r="K2" s="1949"/>
      <c r="L2" s="1949"/>
      <c r="M2" s="1950"/>
      <c r="N2" s="1484"/>
      <c r="Q2" s="1558" t="s">
        <v>4181</v>
      </c>
      <c r="R2" s="1558" t="s">
        <v>6785</v>
      </c>
      <c r="S2" s="1558" t="s">
        <v>6787</v>
      </c>
      <c r="T2" s="1454" t="s">
        <v>4149</v>
      </c>
      <c r="U2" s="1558" t="s">
        <v>4060</v>
      </c>
      <c r="V2" s="1552" t="s">
        <v>4149</v>
      </c>
      <c r="W2" s="1552"/>
    </row>
    <row r="3" spans="1:23" ht="25.5" customHeight="1" thickBot="1">
      <c r="A3" s="1830" t="s">
        <v>4200</v>
      </c>
      <c r="B3" s="1831"/>
      <c r="C3" s="1831"/>
      <c r="D3" s="1831"/>
      <c r="E3" s="1831"/>
      <c r="F3" s="1831"/>
      <c r="G3" s="1831"/>
      <c r="H3" s="1831"/>
      <c r="I3" s="1831"/>
      <c r="J3" s="1831"/>
      <c r="K3" s="1831"/>
      <c r="L3" s="1831"/>
      <c r="M3" s="1832"/>
      <c r="N3" s="1486" t="s">
        <v>4199</v>
      </c>
      <c r="O3" s="1485" t="s">
        <v>4198</v>
      </c>
      <c r="Q3" s="1558" t="s">
        <v>4197</v>
      </c>
      <c r="R3" s="1558" t="s">
        <v>6786</v>
      </c>
      <c r="S3" s="1558" t="s">
        <v>6788</v>
      </c>
      <c r="T3" s="1454"/>
      <c r="U3" s="1558" t="s">
        <v>6794</v>
      </c>
      <c r="V3" s="1552" t="s">
        <v>4196</v>
      </c>
      <c r="W3" s="1552"/>
    </row>
    <row r="4" spans="1:23" ht="27.75" customHeight="1" thickBot="1">
      <c r="A4" s="1932" t="s">
        <v>6777</v>
      </c>
      <c r="B4" s="1933"/>
      <c r="C4" s="1933"/>
      <c r="D4" s="1933"/>
      <c r="E4" s="1933"/>
      <c r="F4" s="1933"/>
      <c r="G4" s="1933"/>
      <c r="H4" s="1933"/>
      <c r="I4" s="1933"/>
      <c r="J4" s="1933"/>
      <c r="K4" s="1933"/>
      <c r="L4" s="1933"/>
      <c r="M4" s="1934"/>
      <c r="N4" s="1484"/>
      <c r="O4" s="1510" t="s">
        <v>6779</v>
      </c>
      <c r="Q4" s="1558" t="s">
        <v>4195</v>
      </c>
      <c r="R4" s="1558"/>
      <c r="S4" s="1558" t="s">
        <v>6789</v>
      </c>
      <c r="T4" s="1454"/>
      <c r="U4" s="1558" t="s">
        <v>4058</v>
      </c>
      <c r="V4" s="1552"/>
      <c r="W4" s="1552"/>
    </row>
    <row r="5" spans="1:23" ht="25.5" customHeight="1" thickBot="1">
      <c r="A5" s="1935" t="s">
        <v>6778</v>
      </c>
      <c r="B5" s="1936"/>
      <c r="C5" s="1936"/>
      <c r="D5" s="1936"/>
      <c r="E5" s="1936"/>
      <c r="F5" s="1936"/>
      <c r="G5" s="1936"/>
      <c r="H5" s="1936"/>
      <c r="I5" s="1936"/>
      <c r="J5" s="1936"/>
      <c r="K5" s="1936"/>
      <c r="L5" s="1936"/>
      <c r="M5" s="1937"/>
      <c r="N5" s="1559"/>
      <c r="O5" s="1483" t="s">
        <v>4194</v>
      </c>
      <c r="Q5" s="1558" t="s">
        <v>4180</v>
      </c>
      <c r="R5" s="1558"/>
      <c r="S5" s="1558" t="s">
        <v>6790</v>
      </c>
      <c r="T5" s="1552"/>
      <c r="U5" s="1558" t="s">
        <v>4057</v>
      </c>
      <c r="V5" s="1552"/>
      <c r="W5" s="1552"/>
    </row>
    <row r="6" spans="1:23" ht="55.5" customHeight="1">
      <c r="A6" s="1472" t="s">
        <v>4126</v>
      </c>
      <c r="B6" s="1938" t="s">
        <v>7045</v>
      </c>
      <c r="C6" s="1938"/>
      <c r="D6" s="1938"/>
      <c r="E6" s="1938"/>
      <c r="F6" s="1938"/>
      <c r="G6" s="1938"/>
      <c r="H6" s="1938"/>
      <c r="I6" s="1938"/>
      <c r="J6" s="1938"/>
      <c r="K6" s="1938"/>
      <c r="L6" s="1939"/>
      <c r="M6" s="1940"/>
      <c r="N6" s="1455"/>
      <c r="Q6" s="1558" t="s">
        <v>4192</v>
      </c>
      <c r="R6" s="1558"/>
      <c r="S6" s="1558" t="s">
        <v>6791</v>
      </c>
      <c r="T6" s="1454"/>
      <c r="U6" s="1558" t="s">
        <v>6795</v>
      </c>
      <c r="V6" s="1552"/>
      <c r="W6" s="1552"/>
    </row>
    <row r="7" spans="1:23" ht="55.5" customHeight="1">
      <c r="A7" s="1941"/>
      <c r="B7" s="1944" t="s">
        <v>7124</v>
      </c>
      <c r="C7" s="1945"/>
      <c r="D7" s="1945"/>
      <c r="E7" s="1945"/>
      <c r="F7" s="1945"/>
      <c r="G7" s="1945"/>
      <c r="H7" s="1945"/>
      <c r="I7" s="1945"/>
      <c r="J7" s="1945"/>
      <c r="K7" s="1945"/>
      <c r="L7" s="1946"/>
      <c r="M7" s="1947"/>
      <c r="N7" s="1455">
        <f>IF(LEN(B7)&gt;10,1,0)</f>
        <v>1</v>
      </c>
      <c r="Q7" s="1558" t="s">
        <v>4191</v>
      </c>
      <c r="R7" s="1558"/>
      <c r="S7" s="1558" t="s">
        <v>6792</v>
      </c>
      <c r="T7" s="1454"/>
      <c r="U7" s="1558" t="s">
        <v>4055</v>
      </c>
      <c r="V7" s="1552"/>
      <c r="W7" s="1552"/>
    </row>
    <row r="8" spans="1:23" ht="55.5" customHeight="1">
      <c r="A8" s="1942"/>
      <c r="B8" s="1945"/>
      <c r="C8" s="1945"/>
      <c r="D8" s="1945"/>
      <c r="E8" s="1945"/>
      <c r="F8" s="1945"/>
      <c r="G8" s="1945"/>
      <c r="H8" s="1945"/>
      <c r="I8" s="1945"/>
      <c r="J8" s="1945"/>
      <c r="K8" s="1945"/>
      <c r="L8" s="1946"/>
      <c r="M8" s="1947"/>
      <c r="N8" s="1455"/>
      <c r="Q8" s="1558" t="s">
        <v>4189</v>
      </c>
      <c r="R8" s="1558"/>
      <c r="S8" s="1558" t="s">
        <v>4193</v>
      </c>
      <c r="T8" s="1454"/>
      <c r="U8" s="1558" t="s">
        <v>4054</v>
      </c>
      <c r="V8" s="1552"/>
      <c r="W8" s="1552"/>
    </row>
    <row r="9" spans="1:23" ht="55.5" customHeight="1">
      <c r="A9" s="1943"/>
      <c r="B9" s="1945"/>
      <c r="C9" s="1945"/>
      <c r="D9" s="1945"/>
      <c r="E9" s="1945"/>
      <c r="F9" s="1945"/>
      <c r="G9" s="1945"/>
      <c r="H9" s="1945"/>
      <c r="I9" s="1945"/>
      <c r="J9" s="1945"/>
      <c r="K9" s="1945"/>
      <c r="L9" s="1946"/>
      <c r="M9" s="1947"/>
      <c r="N9" s="1455"/>
      <c r="Q9" s="1558" t="s">
        <v>4187</v>
      </c>
      <c r="R9" s="1558"/>
      <c r="S9" s="1558" t="s">
        <v>4163</v>
      </c>
      <c r="T9" s="1454"/>
      <c r="U9" s="1558" t="s">
        <v>4053</v>
      </c>
      <c r="V9" s="1552"/>
      <c r="W9" s="1552"/>
    </row>
    <row r="10" spans="1:23" ht="28.5" customHeight="1">
      <c r="A10" s="1493"/>
      <c r="B10" s="1491"/>
      <c r="C10" s="1491"/>
      <c r="D10" s="1491"/>
      <c r="E10" s="1491"/>
      <c r="F10" s="1491"/>
      <c r="G10" s="1912" t="s">
        <v>4186</v>
      </c>
      <c r="H10" s="1913"/>
      <c r="I10" s="1912" t="s">
        <v>4185</v>
      </c>
      <c r="J10" s="1926"/>
      <c r="K10" s="1913"/>
      <c r="L10" s="1912" t="s">
        <v>4184</v>
      </c>
      <c r="M10" s="1927"/>
      <c r="N10" s="1455"/>
      <c r="Q10" s="1558" t="s">
        <v>4183</v>
      </c>
      <c r="R10" s="1558"/>
      <c r="S10" s="1558" t="s">
        <v>4190</v>
      </c>
      <c r="T10" s="1454"/>
      <c r="U10" s="1558" t="s">
        <v>4052</v>
      </c>
      <c r="V10" s="1552"/>
      <c r="W10" s="1552"/>
    </row>
    <row r="11" spans="1:23" ht="86.25" customHeight="1">
      <c r="A11" s="1472" t="s">
        <v>4123</v>
      </c>
      <c r="B11" s="1982" t="s">
        <v>6780</v>
      </c>
      <c r="C11" s="1983"/>
      <c r="D11" s="1983"/>
      <c r="E11" s="1983"/>
      <c r="F11" s="1984"/>
      <c r="G11" s="1923" t="s">
        <v>4195</v>
      </c>
      <c r="H11" s="1924"/>
      <c r="I11" s="1923" t="s">
        <v>4192</v>
      </c>
      <c r="J11" s="1925"/>
      <c r="K11" s="1924"/>
      <c r="L11" s="1923" t="s">
        <v>4187</v>
      </c>
      <c r="M11" s="1928"/>
      <c r="N11" s="1455">
        <f>IF(OR(G11="",I11="",L11=""),0,IF(OR(G11=I11,G11=L11,I11=L11),0,1))</f>
        <v>1</v>
      </c>
      <c r="Q11" s="1558" t="s">
        <v>4179</v>
      </c>
      <c r="R11" s="1558"/>
      <c r="S11" s="1558" t="s">
        <v>4188</v>
      </c>
      <c r="T11" s="1454"/>
      <c r="U11" s="1558" t="s">
        <v>4051</v>
      </c>
      <c r="V11" s="1552"/>
      <c r="W11" s="1552"/>
    </row>
    <row r="12" spans="1:23" ht="30.75" customHeight="1">
      <c r="A12" s="1492"/>
      <c r="B12" s="1902" t="s">
        <v>4178</v>
      </c>
      <c r="C12" s="1902"/>
      <c r="D12" s="1902"/>
      <c r="E12" s="1902"/>
      <c r="F12" s="1903"/>
      <c r="G12" s="1860"/>
      <c r="H12" s="1860"/>
      <c r="I12" s="1860"/>
      <c r="J12" s="1860"/>
      <c r="K12" s="1860"/>
      <c r="L12" s="1860"/>
      <c r="M12" s="1861"/>
      <c r="N12" s="1455"/>
      <c r="Q12" s="1558" t="s">
        <v>6781</v>
      </c>
      <c r="R12" s="1558"/>
      <c r="S12" s="1558" t="s">
        <v>4162</v>
      </c>
      <c r="T12" s="1454"/>
      <c r="U12" s="1558" t="s">
        <v>4050</v>
      </c>
      <c r="V12" s="1552"/>
      <c r="W12" s="1552"/>
    </row>
    <row r="13" spans="1:23" ht="58.5" customHeight="1">
      <c r="A13" s="1494" t="str">
        <f>IF(OR(G11="Other", I11="Other",M11="Other"),"Required","")</f>
        <v/>
      </c>
      <c r="B13" s="1843" t="str">
        <f>IF(COUNTIF(G11:M11,"Other"),"Required","")</f>
        <v/>
      </c>
      <c r="C13" s="1843"/>
      <c r="D13" s="1843"/>
      <c r="E13" s="1843"/>
      <c r="F13" s="1844"/>
      <c r="G13" s="1971"/>
      <c r="H13" s="1971"/>
      <c r="I13" s="1971"/>
      <c r="J13" s="1971"/>
      <c r="K13" s="1971"/>
      <c r="L13" s="1971"/>
      <c r="M13" s="1972"/>
      <c r="N13" s="1455">
        <f>IF(B13="",1,IF(LEN(G12)&gt;10,1,0))</f>
        <v>1</v>
      </c>
      <c r="Q13" s="1558" t="s">
        <v>6782</v>
      </c>
      <c r="R13" s="1558"/>
      <c r="S13" s="1558" t="s">
        <v>4182</v>
      </c>
      <c r="T13" s="1454"/>
      <c r="U13" s="1558" t="s">
        <v>4049</v>
      </c>
      <c r="V13" s="1552"/>
      <c r="W13" s="1552"/>
    </row>
    <row r="14" spans="1:23" ht="6" customHeight="1">
      <c r="A14" s="1885"/>
      <c r="B14" s="1973"/>
      <c r="C14" s="1973"/>
      <c r="D14" s="1973"/>
      <c r="E14" s="1973"/>
      <c r="F14" s="1973"/>
      <c r="G14" s="1973"/>
      <c r="H14" s="1973"/>
      <c r="I14" s="1973"/>
      <c r="J14" s="1973"/>
      <c r="K14" s="1973"/>
      <c r="L14" s="1973"/>
      <c r="M14" s="1974"/>
      <c r="N14" s="1455"/>
      <c r="Q14" s="1558" t="s">
        <v>4144</v>
      </c>
      <c r="R14" s="1558"/>
      <c r="S14" s="1558" t="s">
        <v>6793</v>
      </c>
      <c r="T14" s="1454"/>
      <c r="U14" s="1558" t="s">
        <v>4048</v>
      </c>
      <c r="V14" s="1552"/>
      <c r="W14" s="1552"/>
    </row>
    <row r="15" spans="1:23" ht="20.25" customHeight="1">
      <c r="A15" s="1830" t="s">
        <v>4175</v>
      </c>
      <c r="B15" s="1831"/>
      <c r="C15" s="1831"/>
      <c r="D15" s="1831"/>
      <c r="E15" s="1831"/>
      <c r="F15" s="1831"/>
      <c r="G15" s="1831"/>
      <c r="H15" s="1831"/>
      <c r="I15" s="1831"/>
      <c r="J15" s="1831"/>
      <c r="K15" s="1831"/>
      <c r="L15" s="1831"/>
      <c r="M15" s="1832"/>
      <c r="N15" s="1455"/>
      <c r="O15" s="1454"/>
      <c r="P15" s="1454"/>
      <c r="Q15" s="1454"/>
      <c r="R15" s="1454"/>
      <c r="S15" s="1558" t="s">
        <v>4177</v>
      </c>
      <c r="T15" s="1552"/>
      <c r="U15" s="1558" t="s">
        <v>4047</v>
      </c>
      <c r="V15" s="1552"/>
      <c r="W15" s="1552"/>
    </row>
    <row r="16" spans="1:23" ht="36.75" customHeight="1">
      <c r="A16" s="1833" t="s">
        <v>7111</v>
      </c>
      <c r="B16" s="1834"/>
      <c r="C16" s="1834"/>
      <c r="D16" s="1834"/>
      <c r="E16" s="1834"/>
      <c r="F16" s="1834"/>
      <c r="G16" s="1834"/>
      <c r="H16" s="1834"/>
      <c r="I16" s="1834"/>
      <c r="J16" s="1834"/>
      <c r="K16" s="1834"/>
      <c r="L16" s="1834"/>
      <c r="M16" s="1835"/>
      <c r="N16" s="1455"/>
      <c r="O16" s="1454"/>
      <c r="P16" s="1454"/>
      <c r="Q16" s="1454"/>
      <c r="R16" s="1454"/>
      <c r="S16" s="1558" t="s">
        <v>4176</v>
      </c>
      <c r="T16" s="1552"/>
      <c r="U16" s="1558" t="s">
        <v>4046</v>
      </c>
      <c r="V16" s="1552"/>
      <c r="W16" s="1552"/>
    </row>
    <row r="17" spans="1:23" ht="22.5" customHeight="1">
      <c r="A17" s="1979" t="s">
        <v>4174</v>
      </c>
      <c r="B17" s="1980"/>
      <c r="C17" s="1980"/>
      <c r="D17" s="1980"/>
      <c r="E17" s="1980"/>
      <c r="F17" s="1980"/>
      <c r="G17" s="1980"/>
      <c r="H17" s="1980"/>
      <c r="I17" s="1980"/>
      <c r="J17" s="1980"/>
      <c r="K17" s="1980"/>
      <c r="L17" s="1980"/>
      <c r="M17" s="1981"/>
      <c r="N17" s="1455"/>
      <c r="O17" s="1454"/>
      <c r="P17" s="1454"/>
      <c r="Q17" s="1454"/>
      <c r="R17" s="1454"/>
      <c r="S17" s="1454"/>
      <c r="T17" s="1552"/>
      <c r="U17" s="1558" t="s">
        <v>4045</v>
      </c>
      <c r="V17" s="1552"/>
      <c r="W17" s="1552"/>
    </row>
    <row r="18" spans="1:23" ht="15" customHeight="1">
      <c r="A18" s="1975" t="s">
        <v>7046</v>
      </c>
      <c r="B18" s="1976"/>
      <c r="C18" s="1976"/>
      <c r="D18" s="1976"/>
      <c r="E18" s="1951" t="s">
        <v>4173</v>
      </c>
      <c r="F18" s="1495" t="s">
        <v>4172</v>
      </c>
      <c r="G18" s="1525">
        <f>IF(Cover!H13=0,"",VLOOKUP($O$1,'FY24 Data for FY25 Plan'!$A$3:$BC$932,3,FALSE))</f>
        <v>3216.96</v>
      </c>
      <c r="H18" s="1904" t="s">
        <v>4171</v>
      </c>
      <c r="I18" s="1905"/>
      <c r="J18" s="1906">
        <f>IF(Cover!H13=0,"",VLOOKUP($O$1,'FY24 Data for FY25 Plan'!$A$3:$BC$932,4,FALSE))</f>
        <v>48670643.259999998</v>
      </c>
      <c r="K18" s="1907"/>
      <c r="L18" s="1478"/>
      <c r="M18" s="1477"/>
      <c r="N18" s="1455"/>
      <c r="O18" s="1454"/>
      <c r="P18" s="1454"/>
      <c r="Q18" s="1454"/>
      <c r="R18" s="1454"/>
      <c r="S18" s="1454"/>
      <c r="T18" s="1552"/>
      <c r="U18" s="1558" t="s">
        <v>4044</v>
      </c>
      <c r="V18" s="1552"/>
      <c r="W18" s="1552"/>
    </row>
    <row r="19" spans="1:23">
      <c r="A19" s="1977"/>
      <c r="B19" s="1978"/>
      <c r="C19" s="1978"/>
      <c r="D19" s="1978"/>
      <c r="E19" s="1952"/>
      <c r="F19" s="2017"/>
      <c r="G19" s="2017"/>
      <c r="H19" s="2017"/>
      <c r="I19" s="2017"/>
      <c r="J19" s="2017"/>
      <c r="K19" s="2018"/>
      <c r="L19" s="1546"/>
      <c r="M19" s="1546"/>
      <c r="N19" s="1455"/>
      <c r="O19" s="1454"/>
      <c r="P19" s="1454"/>
      <c r="Q19" s="1454"/>
      <c r="R19" s="1454"/>
      <c r="S19" s="1454"/>
      <c r="T19" s="1552"/>
      <c r="U19" s="1558" t="s">
        <v>4043</v>
      </c>
      <c r="V19" s="1552"/>
      <c r="W19" s="1552"/>
    </row>
    <row r="20" spans="1:23">
      <c r="A20" s="1977"/>
      <c r="B20" s="1978"/>
      <c r="C20" s="1978"/>
      <c r="D20" s="1978"/>
      <c r="E20" s="1952"/>
      <c r="F20" s="1495" t="s">
        <v>4065</v>
      </c>
      <c r="G20" s="1672">
        <f>IF(Cover!H13=0,"",VLOOKUP($O$1,'FY24 Data for FY25 Plan'!$A$3:$BC$932,5,FALSE))</f>
        <v>58218813.130000003</v>
      </c>
      <c r="H20" s="1969" t="s">
        <v>4170</v>
      </c>
      <c r="I20" s="1970"/>
      <c r="J20" s="2048">
        <f>IF(Cover!H13=0,"",VLOOKUP($O$1,'FY24 Data for FY25 Plan'!$A$3:$BC$932,6,FALSE))</f>
        <v>1.1961792413343173</v>
      </c>
      <c r="K20" s="2049"/>
      <c r="L20" s="1482"/>
      <c r="M20" s="1481"/>
      <c r="N20" s="1455"/>
      <c r="O20" s="1454"/>
      <c r="P20" s="1454"/>
      <c r="Q20" s="1454"/>
      <c r="R20" s="1454"/>
      <c r="S20" s="1454"/>
      <c r="T20" s="1552"/>
      <c r="U20" s="1558" t="s">
        <v>4042</v>
      </c>
      <c r="V20" s="1552"/>
      <c r="W20" s="1552"/>
    </row>
    <row r="21" spans="1:23">
      <c r="A21" s="1977"/>
      <c r="B21" s="1978"/>
      <c r="C21" s="1978"/>
      <c r="D21" s="1978"/>
      <c r="E21" s="1952"/>
      <c r="F21" s="1563"/>
      <c r="G21" s="1563"/>
      <c r="H21" s="1563"/>
      <c r="I21" s="1563"/>
      <c r="J21" s="1563"/>
      <c r="K21" s="1479"/>
      <c r="L21" s="1479"/>
      <c r="M21" s="1479"/>
      <c r="N21" s="1455"/>
      <c r="O21" s="1454"/>
      <c r="P21" s="1454"/>
      <c r="Q21" s="1454"/>
      <c r="R21" s="1454"/>
      <c r="S21" s="1454"/>
      <c r="T21" s="1552"/>
      <c r="U21" s="1558" t="s">
        <v>4041</v>
      </c>
      <c r="V21" s="1552"/>
      <c r="W21" s="1552"/>
    </row>
    <row r="22" spans="1:23">
      <c r="A22" s="1977"/>
      <c r="B22" s="1978"/>
      <c r="C22" s="1978"/>
      <c r="D22" s="1978"/>
      <c r="E22" s="1951" t="s">
        <v>7023</v>
      </c>
      <c r="F22" s="1495" t="s">
        <v>4063</v>
      </c>
      <c r="G22" s="1480">
        <f>IF(Cover!H13=0,"",VLOOKUP($O$1,'FY24 Data for FY25 Plan'!$A$3:$BC$932,7,FALSE))</f>
        <v>4</v>
      </c>
      <c r="H22" s="1969" t="s">
        <v>4169</v>
      </c>
      <c r="I22" s="1970"/>
      <c r="J22" s="1906">
        <f>IF(Cover!H13=0,"",VLOOKUP($O$1,'FY24 Data for FY25 Plan'!$A$3:$BC$932,10,FALSE))</f>
        <v>3920996.62</v>
      </c>
      <c r="K22" s="1907"/>
      <c r="L22" s="1478"/>
      <c r="M22" s="1479"/>
      <c r="N22" s="1455"/>
      <c r="O22" s="1454"/>
      <c r="P22" s="1454"/>
      <c r="Q22" s="1454"/>
      <c r="R22" s="1454"/>
      <c r="S22" s="1454"/>
      <c r="T22" s="1552"/>
      <c r="U22" s="1558" t="s">
        <v>4040</v>
      </c>
      <c r="V22" s="1552"/>
      <c r="W22" s="1552"/>
    </row>
    <row r="23" spans="1:23">
      <c r="A23" s="1977"/>
      <c r="B23" s="1978"/>
      <c r="C23" s="1978"/>
      <c r="D23" s="1978"/>
      <c r="E23" s="1952"/>
      <c r="F23" s="1563"/>
      <c r="G23" s="1563"/>
      <c r="H23" s="1563"/>
      <c r="I23" s="1563"/>
      <c r="J23" s="1563"/>
      <c r="K23" s="1479"/>
      <c r="L23" s="1479"/>
      <c r="M23" s="1479"/>
      <c r="N23" s="1455"/>
      <c r="O23" s="1454"/>
      <c r="P23" s="1454"/>
      <c r="Q23" s="1454"/>
      <c r="R23" s="1454"/>
      <c r="S23" s="1454"/>
      <c r="T23" s="1552"/>
      <c r="U23" s="1558" t="s">
        <v>405</v>
      </c>
      <c r="V23" s="1552"/>
      <c r="W23" s="1552"/>
    </row>
    <row r="24" spans="1:23">
      <c r="A24" s="1977"/>
      <c r="B24" s="1978"/>
      <c r="C24" s="1978"/>
      <c r="D24" s="1978"/>
      <c r="E24" s="1952"/>
      <c r="F24" s="1495" t="s">
        <v>7048</v>
      </c>
      <c r="G24" s="1672">
        <f>IF(Cover!H13=0,"",VLOOKUP($O$1,'FY24 Data for FY25 Plan'!$A$3:$BC$932,9,FALSE))</f>
        <v>3917896.38</v>
      </c>
      <c r="H24" s="2050" t="s">
        <v>6783</v>
      </c>
      <c r="I24" s="2051"/>
      <c r="J24" s="1906">
        <f>IF(Cover!H13=0,"",VLOOKUP($O$1,'FY24 Data for FY25 Plan'!$A$3:$BC$932,8,FALSE))</f>
        <v>3100.24</v>
      </c>
      <c r="K24" s="1907"/>
      <c r="L24" s="1478"/>
      <c r="M24" s="1477"/>
      <c r="N24" s="1455"/>
      <c r="O24" s="1454"/>
      <c r="P24" s="1454"/>
      <c r="Q24" s="1454"/>
      <c r="R24" s="1454"/>
      <c r="S24" s="1454"/>
      <c r="T24" s="1552"/>
      <c r="U24" s="1558" t="s">
        <v>4122</v>
      </c>
      <c r="V24" s="1552"/>
      <c r="W24" s="1552"/>
    </row>
    <row r="25" spans="1:23">
      <c r="A25" s="1977"/>
      <c r="B25" s="1978"/>
      <c r="C25" s="1978"/>
      <c r="D25" s="1978"/>
      <c r="E25" s="1952"/>
      <c r="F25" s="1563"/>
      <c r="G25" s="1563"/>
      <c r="H25" s="1958"/>
      <c r="I25" s="1959"/>
      <c r="J25" s="1956"/>
      <c r="K25" s="1957"/>
      <c r="L25" s="1476"/>
      <c r="M25" s="1475"/>
      <c r="N25" s="1455"/>
      <c r="O25" s="1454"/>
      <c r="P25" s="1454"/>
      <c r="Q25" s="1454"/>
      <c r="R25" s="1454"/>
      <c r="S25" s="1454"/>
      <c r="T25" s="1552"/>
      <c r="U25" s="1558" t="s">
        <v>4120</v>
      </c>
      <c r="V25" s="1552"/>
      <c r="W25" s="1552"/>
    </row>
    <row r="26" spans="1:23" ht="15" customHeight="1">
      <c r="A26" s="1977"/>
      <c r="B26" s="1978"/>
      <c r="C26" s="1978"/>
      <c r="D26" s="1978"/>
      <c r="E26" s="1951" t="s">
        <v>7047</v>
      </c>
      <c r="F26" s="1495" t="s">
        <v>6801</v>
      </c>
      <c r="G26" s="1672">
        <f>IF(Cover!H13=0,"",VLOOKUP(O1,'FY24 Data for FY25 Plan'!$A$3:$BC$932,53,FALSE))</f>
        <v>865553.49</v>
      </c>
      <c r="H26" s="1474"/>
      <c r="I26" s="1474"/>
      <c r="J26" s="1474"/>
      <c r="K26" s="1474"/>
      <c r="L26" s="1564"/>
      <c r="M26" s="1546"/>
      <c r="N26" s="1455"/>
      <c r="O26" s="1454"/>
      <c r="P26" s="1454"/>
      <c r="Q26" s="1454"/>
      <c r="R26" s="1454"/>
      <c r="S26" s="1454"/>
      <c r="T26" s="1552"/>
      <c r="U26" s="1558" t="s">
        <v>4121</v>
      </c>
      <c r="V26" s="1552"/>
      <c r="W26" s="1552"/>
    </row>
    <row r="27" spans="1:23">
      <c r="A27" s="1977"/>
      <c r="B27" s="1978"/>
      <c r="C27" s="1978"/>
      <c r="D27" s="1978"/>
      <c r="E27" s="1952"/>
      <c r="F27" s="1495" t="s">
        <v>4168</v>
      </c>
      <c r="G27" s="1672">
        <f>IF(Cover!H13=0,"",VLOOKUP(O1,'FY24 Data for FY25 Plan'!$A$3:$BC$932,54,FALSE))</f>
        <v>132109.29999999999</v>
      </c>
      <c r="H27" s="1474"/>
      <c r="I27" s="1564"/>
      <c r="J27" s="1564"/>
      <c r="K27" s="1546"/>
      <c r="L27" s="1546"/>
      <c r="M27" s="1546"/>
      <c r="N27" s="1455"/>
      <c r="O27" s="1454"/>
      <c r="P27" s="1454"/>
      <c r="Q27" s="1454"/>
      <c r="R27" s="1454"/>
      <c r="S27" s="1454"/>
      <c r="T27" s="1552"/>
      <c r="U27" s="1558" t="s">
        <v>4119</v>
      </c>
      <c r="V27" s="1552"/>
      <c r="W27" s="1552"/>
    </row>
    <row r="28" spans="1:23">
      <c r="A28" s="1977"/>
      <c r="B28" s="1978"/>
      <c r="C28" s="1978"/>
      <c r="D28" s="1978"/>
      <c r="E28" s="1952"/>
      <c r="F28" s="1495" t="s">
        <v>4124</v>
      </c>
      <c r="G28" s="1672">
        <f>IF(Cover!H13=0,"",VLOOKUP($O$1,'FY24 Data for FY25 Plan'!$A$3:$BC$932,55,FALSE))</f>
        <v>1378785.69</v>
      </c>
      <c r="H28" s="1474"/>
      <c r="I28" s="1564"/>
      <c r="J28" s="1564"/>
      <c r="K28" s="1546"/>
      <c r="L28" s="1546"/>
      <c r="M28" s="1546"/>
      <c r="N28" s="1455"/>
      <c r="O28" s="1454"/>
      <c r="P28" s="1454"/>
      <c r="Q28" s="1454"/>
      <c r="R28" s="1454"/>
      <c r="S28" s="1454"/>
      <c r="T28" s="1552"/>
      <c r="U28" s="1558" t="s">
        <v>4031</v>
      </c>
      <c r="V28" s="1552"/>
      <c r="W28" s="1552"/>
    </row>
    <row r="29" spans="1:23" ht="9" customHeight="1">
      <c r="A29" s="1953"/>
      <c r="B29" s="1954"/>
      <c r="C29" s="1954"/>
      <c r="D29" s="1954"/>
      <c r="E29" s="1954"/>
      <c r="F29" s="1954"/>
      <c r="G29" s="1954"/>
      <c r="H29" s="1954"/>
      <c r="I29" s="1954"/>
      <c r="J29" s="1954"/>
      <c r="K29" s="1954"/>
      <c r="L29" s="1954"/>
      <c r="M29" s="1955"/>
      <c r="N29" s="1455"/>
      <c r="O29" s="1454"/>
      <c r="P29" s="1454"/>
      <c r="Q29" s="1454"/>
      <c r="R29" s="1454"/>
      <c r="S29" s="1454"/>
      <c r="T29" s="1552"/>
      <c r="U29" s="1558" t="s">
        <v>4030</v>
      </c>
      <c r="V29" s="1552"/>
      <c r="W29" s="1552"/>
    </row>
    <row r="30" spans="1:23" ht="34.5" customHeight="1">
      <c r="A30" s="2046"/>
      <c r="B30" s="2004"/>
      <c r="C30" s="2004"/>
      <c r="D30" s="2004"/>
      <c r="E30" s="2004"/>
      <c r="F30" s="2047"/>
      <c r="G30" s="1551" t="s">
        <v>7049</v>
      </c>
      <c r="H30" s="1551" t="s">
        <v>6784</v>
      </c>
      <c r="I30" s="2040" t="s">
        <v>7105</v>
      </c>
      <c r="J30" s="2041"/>
      <c r="K30" s="2041"/>
      <c r="L30" s="2041"/>
      <c r="M30" s="2042"/>
      <c r="N30" s="1455"/>
      <c r="O30" s="1461"/>
      <c r="P30" s="1454"/>
      <c r="Q30" s="1454"/>
      <c r="R30" s="1454"/>
      <c r="S30" s="1454"/>
      <c r="T30" s="1552"/>
      <c r="U30" s="1558" t="s">
        <v>4029</v>
      </c>
      <c r="V30" s="1552"/>
      <c r="W30" s="1552"/>
    </row>
    <row r="31" spans="1:23" ht="22.5" customHeight="1">
      <c r="A31" s="1985" t="s">
        <v>4126</v>
      </c>
      <c r="B31" s="2000" t="s">
        <v>7063</v>
      </c>
      <c r="C31" s="2000"/>
      <c r="D31" s="2000"/>
      <c r="E31" s="2000"/>
      <c r="F31" s="2001"/>
      <c r="G31" s="2033">
        <v>3163.34</v>
      </c>
      <c r="H31" s="2035" t="s">
        <v>6786</v>
      </c>
      <c r="I31" s="2043"/>
      <c r="J31" s="2044"/>
      <c r="K31" s="2044"/>
      <c r="L31" s="2044"/>
      <c r="M31" s="2045"/>
      <c r="N31" s="1455">
        <f>IF(AND(ISNUMBER(G31),H31&lt;&gt;0),1,0)</f>
        <v>1</v>
      </c>
      <c r="O31" s="1454"/>
      <c r="P31" s="1454"/>
      <c r="Q31" s="1454"/>
      <c r="R31" s="1454"/>
      <c r="S31" s="1454"/>
      <c r="T31" s="1454"/>
      <c r="U31" s="1558" t="s">
        <v>4028</v>
      </c>
      <c r="V31" s="1552"/>
      <c r="W31" s="1552"/>
    </row>
    <row r="32" spans="1:23" ht="22.5" customHeight="1">
      <c r="A32" s="1985"/>
      <c r="B32" s="2002"/>
      <c r="C32" s="2002"/>
      <c r="D32" s="2002"/>
      <c r="E32" s="2002"/>
      <c r="F32" s="2003"/>
      <c r="G32" s="2034"/>
      <c r="H32" s="2036"/>
      <c r="I32" s="2043"/>
      <c r="J32" s="2044"/>
      <c r="K32" s="2044"/>
      <c r="L32" s="2044"/>
      <c r="M32" s="2045"/>
      <c r="N32" s="1455"/>
      <c r="O32" s="1454"/>
      <c r="P32" s="1454"/>
      <c r="Q32" s="1454"/>
      <c r="R32" s="1454"/>
      <c r="S32" s="1454"/>
      <c r="T32" s="1454"/>
      <c r="U32" s="1558" t="s">
        <v>4027</v>
      </c>
      <c r="V32" s="1552"/>
      <c r="W32" s="1552"/>
    </row>
    <row r="33" spans="1:23" ht="30.75" customHeight="1">
      <c r="A33" s="1985"/>
      <c r="B33" s="2031"/>
      <c r="C33" s="2031"/>
      <c r="D33" s="2031"/>
      <c r="E33" s="2031"/>
      <c r="F33" s="2032"/>
      <c r="G33" s="2037"/>
      <c r="H33" s="2038"/>
      <c r="I33" s="2038"/>
      <c r="J33" s="2038"/>
      <c r="K33" s="2038"/>
      <c r="L33" s="2038"/>
      <c r="M33" s="2039"/>
      <c r="N33" s="1455"/>
      <c r="O33" s="1454"/>
      <c r="P33" s="1454"/>
      <c r="Q33" s="1454"/>
      <c r="R33" s="1454"/>
      <c r="S33" s="1454"/>
      <c r="T33" s="1454"/>
      <c r="U33" s="1558" t="s">
        <v>4026</v>
      </c>
      <c r="V33" s="1552"/>
      <c r="W33" s="1552"/>
    </row>
    <row r="34" spans="1:23" ht="28.5" customHeight="1">
      <c r="A34" s="1493"/>
      <c r="B34" s="1491"/>
      <c r="C34" s="1491"/>
      <c r="D34" s="1491"/>
      <c r="E34" s="1491"/>
      <c r="F34" s="1491"/>
      <c r="G34" s="1912" t="s">
        <v>4167</v>
      </c>
      <c r="H34" s="1913"/>
      <c r="I34" s="1912" t="s">
        <v>4166</v>
      </c>
      <c r="J34" s="1914"/>
      <c r="K34" s="1915"/>
      <c r="L34" s="1916" t="s">
        <v>4165</v>
      </c>
      <c r="M34" s="1917"/>
      <c r="N34" s="1455"/>
      <c r="O34" s="1454"/>
      <c r="P34" s="1454"/>
      <c r="Q34" s="1454"/>
      <c r="R34" s="1454"/>
      <c r="S34" s="1454"/>
      <c r="T34" s="1454"/>
      <c r="U34" s="1558" t="s">
        <v>4025</v>
      </c>
      <c r="V34" s="1552"/>
      <c r="W34" s="1552"/>
    </row>
    <row r="35" spans="1:23" ht="63.75" customHeight="1">
      <c r="A35" s="1472" t="s">
        <v>4123</v>
      </c>
      <c r="B35" s="2055" t="s">
        <v>4164</v>
      </c>
      <c r="C35" s="2055"/>
      <c r="D35" s="2055"/>
      <c r="E35" s="2055"/>
      <c r="F35" s="2055"/>
      <c r="G35" s="1923" t="s">
        <v>6789</v>
      </c>
      <c r="H35" s="1924"/>
      <c r="I35" s="1923" t="s">
        <v>6791</v>
      </c>
      <c r="J35" s="1925"/>
      <c r="K35" s="1924"/>
      <c r="L35" s="1923" t="s">
        <v>6787</v>
      </c>
      <c r="M35" s="1928"/>
      <c r="N35" s="1455">
        <f>IF(OR(G35="",I35="",L35=""),0,IF(OR(G35=I35,G35=L35,I35=L35),0,1))</f>
        <v>1</v>
      </c>
      <c r="O35" s="1461"/>
      <c r="P35" s="1454"/>
      <c r="Q35" s="1454"/>
      <c r="R35" s="1454"/>
      <c r="S35" s="1454"/>
      <c r="T35" s="1552"/>
      <c r="U35" s="1558" t="s">
        <v>4024</v>
      </c>
      <c r="V35" s="1552"/>
      <c r="W35" s="1552"/>
    </row>
    <row r="36" spans="1:23" ht="6" customHeight="1">
      <c r="A36" s="1993"/>
      <c r="B36" s="2054"/>
      <c r="C36" s="2054"/>
      <c r="D36" s="2054"/>
      <c r="E36" s="2054"/>
      <c r="F36" s="2054"/>
      <c r="G36" s="1994"/>
      <c r="H36" s="1994"/>
      <c r="I36" s="1994"/>
      <c r="J36" s="1994"/>
      <c r="K36" s="1994"/>
      <c r="L36" s="1995"/>
      <c r="M36" s="1996"/>
      <c r="N36" s="1455"/>
      <c r="O36" s="1461"/>
      <c r="P36" s="1454"/>
      <c r="Q36" s="1454"/>
      <c r="R36" s="1454"/>
      <c r="S36" s="1454"/>
      <c r="T36" s="1552"/>
      <c r="U36" s="1558" t="s">
        <v>4144</v>
      </c>
      <c r="V36" s="1552"/>
      <c r="W36" s="1552"/>
    </row>
    <row r="37" spans="1:23" ht="31.5" customHeight="1">
      <c r="A37" s="1960" t="s">
        <v>4118</v>
      </c>
      <c r="B37" s="1963" t="s">
        <v>4161</v>
      </c>
      <c r="C37" s="1964"/>
      <c r="D37" s="1964"/>
      <c r="E37" s="1964"/>
      <c r="F37" s="1965"/>
      <c r="G37" s="1496" t="s">
        <v>4160</v>
      </c>
      <c r="H37" s="1506"/>
      <c r="I37" s="1877" t="s">
        <v>4159</v>
      </c>
      <c r="J37" s="1878"/>
      <c r="K37" s="1506"/>
      <c r="L37" s="1496" t="s">
        <v>4158</v>
      </c>
      <c r="M37" s="1507"/>
      <c r="N37" s="1455">
        <f>IF(COUNTIF(H37:M40,"Yes"),1,0)</f>
        <v>1</v>
      </c>
      <c r="O37" s="1461"/>
      <c r="P37" s="1454"/>
      <c r="Q37" s="1454"/>
      <c r="R37" s="1454"/>
      <c r="S37" s="1454"/>
    </row>
    <row r="38" spans="1:23" ht="31.5" customHeight="1">
      <c r="A38" s="1961"/>
      <c r="B38" s="1918"/>
      <c r="C38" s="1919"/>
      <c r="D38" s="1919"/>
      <c r="E38" s="1919"/>
      <c r="F38" s="1922"/>
      <c r="G38" s="1496" t="s">
        <v>4157</v>
      </c>
      <c r="H38" s="1506"/>
      <c r="I38" s="1877" t="s">
        <v>4156</v>
      </c>
      <c r="J38" s="1878"/>
      <c r="K38" s="1506"/>
      <c r="L38" s="1497" t="s">
        <v>4155</v>
      </c>
      <c r="M38" s="1507"/>
      <c r="N38" s="1455"/>
      <c r="O38" s="1454"/>
      <c r="P38" s="1454"/>
      <c r="Q38" s="1454"/>
      <c r="R38" s="1454"/>
      <c r="S38" s="1454"/>
    </row>
    <row r="39" spans="1:23" ht="31.5" customHeight="1">
      <c r="A39" s="1961"/>
      <c r="B39" s="1918"/>
      <c r="C39" s="1919"/>
      <c r="D39" s="1919"/>
      <c r="E39" s="1919"/>
      <c r="F39" s="1922"/>
      <c r="G39" s="1496" t="s">
        <v>4154</v>
      </c>
      <c r="H39" s="1506"/>
      <c r="I39" s="1877" t="s">
        <v>4153</v>
      </c>
      <c r="J39" s="1878"/>
      <c r="K39" s="1506"/>
      <c r="L39" s="1496" t="s">
        <v>4152</v>
      </c>
      <c r="M39" s="1507"/>
      <c r="N39" s="1455"/>
      <c r="O39" s="1461"/>
      <c r="P39" s="1454"/>
      <c r="Q39" s="1454"/>
      <c r="R39" s="1454"/>
      <c r="S39" s="1454"/>
    </row>
    <row r="40" spans="1:23" ht="31.5" customHeight="1">
      <c r="A40" s="1962"/>
      <c r="B40" s="1966"/>
      <c r="C40" s="1967"/>
      <c r="D40" s="1967"/>
      <c r="E40" s="1967"/>
      <c r="F40" s="1968"/>
      <c r="G40" s="1496" t="s">
        <v>4151</v>
      </c>
      <c r="H40" s="1506"/>
      <c r="I40" s="1877" t="s">
        <v>4150</v>
      </c>
      <c r="J40" s="1878"/>
      <c r="K40" s="1506"/>
      <c r="L40" s="1497" t="s">
        <v>4144</v>
      </c>
      <c r="M40" s="1507" t="s">
        <v>4149</v>
      </c>
      <c r="N40" s="1455"/>
      <c r="O40" s="1461"/>
      <c r="P40" s="1454"/>
      <c r="Q40" s="1454"/>
      <c r="R40" s="1454"/>
      <c r="S40" s="1454"/>
    </row>
    <row r="41" spans="1:23" ht="103.5" customHeight="1">
      <c r="A41" s="1511"/>
      <c r="B41" s="1921" t="s">
        <v>4148</v>
      </c>
      <c r="C41" s="1921"/>
      <c r="D41" s="1921"/>
      <c r="E41" s="1921"/>
      <c r="F41" s="1921"/>
      <c r="G41" s="2019" t="s">
        <v>7119</v>
      </c>
      <c r="H41" s="2019"/>
      <c r="I41" s="2019"/>
      <c r="J41" s="2019"/>
      <c r="K41" s="2019"/>
      <c r="L41" s="2020"/>
      <c r="M41" s="2021"/>
      <c r="N41" s="1455"/>
      <c r="O41" s="1461"/>
      <c r="P41" s="1454"/>
      <c r="Q41" s="1461"/>
      <c r="R41" s="1461"/>
      <c r="S41" s="1461"/>
      <c r="T41" s="1461"/>
    </row>
    <row r="42" spans="1:23" ht="28.5" customHeight="1">
      <c r="A42" s="1493"/>
      <c r="B42" s="1491"/>
      <c r="C42" s="1491"/>
      <c r="D42" s="1491"/>
      <c r="E42" s="1491"/>
      <c r="F42" s="1491"/>
      <c r="G42" s="1912" t="s">
        <v>4147</v>
      </c>
      <c r="H42" s="1913"/>
      <c r="I42" s="1912" t="s">
        <v>4146</v>
      </c>
      <c r="J42" s="1926"/>
      <c r="K42" s="1913"/>
      <c r="L42" s="1912" t="s">
        <v>4145</v>
      </c>
      <c r="M42" s="1927"/>
      <c r="N42" s="1455"/>
      <c r="O42" s="1454"/>
      <c r="P42" s="1454"/>
      <c r="Q42" s="1461"/>
      <c r="R42" s="1461"/>
      <c r="S42" s="1454"/>
      <c r="T42" s="1461"/>
    </row>
    <row r="43" spans="1:23" ht="78" customHeight="1">
      <c r="A43" s="1473" t="s">
        <v>4112</v>
      </c>
      <c r="B43" s="1918" t="s">
        <v>7050</v>
      </c>
      <c r="C43" s="1919"/>
      <c r="D43" s="1919"/>
      <c r="E43" s="1919"/>
      <c r="F43" s="1922"/>
      <c r="G43" s="1923" t="s">
        <v>4060</v>
      </c>
      <c r="H43" s="1924"/>
      <c r="I43" s="1923" t="s">
        <v>6794</v>
      </c>
      <c r="J43" s="1925"/>
      <c r="K43" s="1924"/>
      <c r="L43" s="1923" t="s">
        <v>4058</v>
      </c>
      <c r="M43" s="1928"/>
      <c r="N43" s="1455">
        <f>IF(OR(G43="",I43="",L43=""),0,IF(OR(G43="Other",I43="Other"),1,IF(OR(G43=I43,G43=L43,I43=L43),0,1)))</f>
        <v>1</v>
      </c>
      <c r="O43" s="1461"/>
      <c r="P43" s="1454"/>
      <c r="Q43" s="1454"/>
      <c r="R43" s="1454"/>
      <c r="S43" s="1454"/>
    </row>
    <row r="44" spans="1:23" ht="32.25" customHeight="1">
      <c r="A44" s="1492"/>
      <c r="B44" s="1986" t="s">
        <v>6796</v>
      </c>
      <c r="C44" s="1910"/>
      <c r="D44" s="1910"/>
      <c r="E44" s="1910"/>
      <c r="F44" s="1911"/>
      <c r="G44" s="2022"/>
      <c r="H44" s="2023"/>
      <c r="I44" s="2023"/>
      <c r="J44" s="2023"/>
      <c r="K44" s="2023"/>
      <c r="L44" s="2023"/>
      <c r="M44" s="2024"/>
      <c r="N44" s="1455">
        <f>IF(B45="",1,IF(AND(B45="Required",LEN(G44)&gt;10),1,0))</f>
        <v>1</v>
      </c>
      <c r="O44" s="1461"/>
      <c r="P44" s="1454"/>
      <c r="Q44" s="1454"/>
      <c r="R44" s="1454"/>
      <c r="S44" s="1454"/>
    </row>
    <row r="45" spans="1:23" ht="70.5" customHeight="1">
      <c r="A45" s="1492"/>
      <c r="B45" s="1842" t="str">
        <f>IF(COUNTIF(G43:L43,"Other"), "Required","")</f>
        <v/>
      </c>
      <c r="C45" s="1843"/>
      <c r="D45" s="1843"/>
      <c r="E45" s="1843"/>
      <c r="F45" s="1844"/>
      <c r="G45" s="2025"/>
      <c r="H45" s="2025"/>
      <c r="I45" s="2025"/>
      <c r="J45" s="2025"/>
      <c r="K45" s="2025"/>
      <c r="L45" s="2025"/>
      <c r="M45" s="2026"/>
      <c r="N45" s="1455"/>
      <c r="O45" s="1454"/>
      <c r="P45" s="1454"/>
      <c r="Q45" s="1454"/>
      <c r="R45" s="1454"/>
      <c r="S45" s="1454"/>
    </row>
    <row r="46" spans="1:23" ht="6" customHeight="1">
      <c r="A46" s="1884"/>
      <c r="B46" s="1973"/>
      <c r="C46" s="1973"/>
      <c r="D46" s="1973"/>
      <c r="E46" s="1973"/>
      <c r="F46" s="1973"/>
      <c r="G46" s="2052"/>
      <c r="H46" s="2052"/>
      <c r="I46" s="2052"/>
      <c r="J46" s="2052"/>
      <c r="K46" s="2052"/>
      <c r="L46" s="2052"/>
      <c r="M46" s="2053"/>
      <c r="N46" s="1455"/>
      <c r="O46" s="1454"/>
      <c r="P46" s="1454"/>
      <c r="Q46" s="1454"/>
      <c r="R46" s="1454"/>
      <c r="S46" s="1454"/>
    </row>
    <row r="47" spans="1:23" ht="13.5" customHeight="1">
      <c r="A47" s="1549"/>
      <c r="B47" s="2056" t="s">
        <v>4143</v>
      </c>
      <c r="C47" s="2056"/>
      <c r="D47" s="2056"/>
      <c r="E47" s="2056"/>
      <c r="F47" s="2056"/>
      <c r="G47" s="2056"/>
      <c r="H47" s="2056"/>
      <c r="I47" s="2056"/>
      <c r="J47" s="2056"/>
      <c r="K47" s="2056"/>
      <c r="L47" s="2056"/>
      <c r="M47" s="2057"/>
      <c r="N47" s="1455"/>
      <c r="O47" s="1454"/>
      <c r="P47" s="1454"/>
      <c r="Q47" s="1454"/>
      <c r="R47" s="1454"/>
      <c r="S47" s="1454"/>
    </row>
    <row r="48" spans="1:23" ht="189" customHeight="1">
      <c r="A48" s="1472" t="s">
        <v>4142</v>
      </c>
      <c r="B48" s="1918" t="s">
        <v>7107</v>
      </c>
      <c r="C48" s="1919"/>
      <c r="D48" s="1919"/>
      <c r="E48" s="1919"/>
      <c r="F48" s="1919"/>
      <c r="G48" s="1919"/>
      <c r="H48" s="1919"/>
      <c r="I48" s="1919"/>
      <c r="J48" s="1919"/>
      <c r="K48" s="1919"/>
      <c r="L48" s="1919"/>
      <c r="M48" s="1920"/>
      <c r="N48" s="1455"/>
      <c r="O48" s="1454"/>
      <c r="P48" s="1454"/>
      <c r="Q48" s="1454"/>
      <c r="R48" s="1454"/>
      <c r="S48" s="1454"/>
    </row>
    <row r="49" spans="1:19" ht="48.75" customHeight="1">
      <c r="A49" s="2088" t="s">
        <v>4141</v>
      </c>
      <c r="B49" s="2089"/>
      <c r="C49" s="2089"/>
      <c r="D49" s="2089"/>
      <c r="E49" s="2090"/>
      <c r="F49" s="2079" t="s">
        <v>7051</v>
      </c>
      <c r="G49" s="2027" t="s">
        <v>7052</v>
      </c>
      <c r="H49" s="2029" t="s">
        <v>7053</v>
      </c>
      <c r="I49" s="2079" t="s">
        <v>4140</v>
      </c>
      <c r="J49" s="2080"/>
      <c r="K49" s="2080"/>
      <c r="L49" s="2080"/>
      <c r="M49" s="2081"/>
      <c r="N49" s="1455"/>
      <c r="O49" s="1454"/>
      <c r="P49" s="1454"/>
      <c r="Q49" s="1454"/>
      <c r="R49" s="1454"/>
      <c r="S49" s="1454"/>
    </row>
    <row r="50" spans="1:19" ht="7.5" customHeight="1">
      <c r="A50" s="2091"/>
      <c r="B50" s="2092"/>
      <c r="C50" s="2092"/>
      <c r="D50" s="2092"/>
      <c r="E50" s="2093"/>
      <c r="F50" s="2082"/>
      <c r="G50" s="2028"/>
      <c r="H50" s="2030"/>
      <c r="I50" s="2082"/>
      <c r="J50" s="2083"/>
      <c r="K50" s="2083"/>
      <c r="L50" s="2083"/>
      <c r="M50" s="2084"/>
      <c r="N50" s="1455"/>
      <c r="O50" s="1454"/>
      <c r="P50" s="1454"/>
      <c r="Q50" s="1454"/>
      <c r="R50" s="1454"/>
      <c r="S50" s="1454"/>
    </row>
    <row r="51" spans="1:19" ht="15.75" customHeight="1" thickBot="1">
      <c r="A51" s="2091"/>
      <c r="B51" s="2092"/>
      <c r="C51" s="2092"/>
      <c r="D51" s="2092"/>
      <c r="E51" s="2093"/>
      <c r="F51" s="1498"/>
      <c r="G51" s="1499" t="str">
        <f>IF(G31=0,"[N/A]",IF(G31&gt;=5000,"[Required]","[Optional]"))</f>
        <v>[Optional]</v>
      </c>
      <c r="H51" s="1499" t="s">
        <v>4139</v>
      </c>
      <c r="I51" s="2085"/>
      <c r="J51" s="2086"/>
      <c r="K51" s="2086"/>
      <c r="L51" s="2086"/>
      <c r="M51" s="2087"/>
      <c r="N51" s="1455"/>
      <c r="O51" s="1454"/>
      <c r="P51" s="1454"/>
      <c r="Q51" s="1454"/>
      <c r="R51" s="1454"/>
      <c r="S51" s="1454"/>
    </row>
    <row r="52" spans="1:19">
      <c r="A52" s="2070" t="s">
        <v>4138</v>
      </c>
      <c r="B52" s="2071"/>
      <c r="C52" s="2071"/>
      <c r="D52" s="2072"/>
      <c r="E52" s="1520" t="s">
        <v>4060</v>
      </c>
      <c r="F52" s="1664">
        <f>IF(Cover!H13=0,"",VLOOKUP($O$1,'FY24 Data for FY25 Plan'!$A$3:$BC$932,12,FALSE))</f>
        <v>11323076.439999999</v>
      </c>
      <c r="G52" s="1659"/>
      <c r="H52" s="1659"/>
      <c r="I52" s="2061" t="s">
        <v>4137</v>
      </c>
      <c r="J52" s="2061"/>
      <c r="K52" s="2061"/>
      <c r="L52" s="2062"/>
      <c r="M52" s="2063"/>
      <c r="N52" s="1455"/>
      <c r="O52" s="1454"/>
      <c r="P52" s="1454"/>
      <c r="Q52" s="1454"/>
      <c r="R52" s="1454"/>
      <c r="S52" s="1454"/>
    </row>
    <row r="53" spans="1:19">
      <c r="A53" s="2073"/>
      <c r="B53" s="2074"/>
      <c r="C53" s="2074"/>
      <c r="D53" s="2075"/>
      <c r="E53" s="1560" t="s">
        <v>6794</v>
      </c>
      <c r="F53" s="1664">
        <f>IF(Cover!H13=0,"",VLOOKUP($O$1,'FY24 Data for FY25 Plan'!$A$3:$BC$932,13,FALSE))</f>
        <v>2264615.2799999998</v>
      </c>
      <c r="G53" s="1659"/>
      <c r="H53" s="1659"/>
      <c r="I53" s="2064"/>
      <c r="J53" s="2064"/>
      <c r="K53" s="2064"/>
      <c r="L53" s="2065"/>
      <c r="M53" s="2066"/>
      <c r="N53" s="1455"/>
      <c r="O53" s="1454"/>
      <c r="P53" s="1454"/>
      <c r="Q53" s="1454"/>
      <c r="R53" s="1454"/>
      <c r="S53" s="1454"/>
    </row>
    <row r="54" spans="1:19">
      <c r="A54" s="2073"/>
      <c r="B54" s="2074"/>
      <c r="C54" s="2074"/>
      <c r="D54" s="2075"/>
      <c r="E54" s="1520" t="s">
        <v>4058</v>
      </c>
      <c r="F54" s="1664">
        <f>IF(Cover!H13=0,"",VLOOKUP($O$1,'FY24 Data for FY25 Plan'!$A$3:$BC$932,14,FALSE))</f>
        <v>1185770.55</v>
      </c>
      <c r="G54" s="1659"/>
      <c r="H54" s="1659"/>
      <c r="I54" s="2064"/>
      <c r="J54" s="2064"/>
      <c r="K54" s="2064"/>
      <c r="L54" s="2065"/>
      <c r="M54" s="2066"/>
      <c r="N54" s="1455"/>
      <c r="O54" s="1454"/>
      <c r="P54" s="1454"/>
      <c r="Q54" s="1454"/>
      <c r="R54" s="1454"/>
      <c r="S54" s="1454"/>
    </row>
    <row r="55" spans="1:19" ht="15" customHeight="1">
      <c r="A55" s="2073"/>
      <c r="B55" s="2074"/>
      <c r="C55" s="2074"/>
      <c r="D55" s="2075"/>
      <c r="E55" s="1520" t="s">
        <v>4057</v>
      </c>
      <c r="F55" s="1664">
        <f>IF(Cover!H13=0,"",VLOOKUP($O$1,'FY24 Data for FY25 Plan'!$A$3:$BC$932,15,FALSE))</f>
        <v>526517.52</v>
      </c>
      <c r="G55" s="1659"/>
      <c r="H55" s="1659"/>
      <c r="I55" s="2064"/>
      <c r="J55" s="2064"/>
      <c r="K55" s="2064"/>
      <c r="L55" s="2065"/>
      <c r="M55" s="2066"/>
      <c r="N55" s="1455"/>
      <c r="O55" s="1454"/>
      <c r="P55" s="1454"/>
      <c r="Q55" s="1454"/>
      <c r="R55" s="1454"/>
      <c r="S55" s="1454"/>
    </row>
    <row r="56" spans="1:19">
      <c r="A56" s="2073"/>
      <c r="B56" s="2074"/>
      <c r="C56" s="2074"/>
      <c r="D56" s="2075"/>
      <c r="E56" s="1520" t="s">
        <v>4056</v>
      </c>
      <c r="F56" s="1664">
        <f>IF(Cover!H13=0,"",VLOOKUP($O$1,'FY24 Data for FY25 Plan'!$A$3:$BC$932,16,FALSE))</f>
        <v>434578.23</v>
      </c>
      <c r="G56" s="1659"/>
      <c r="H56" s="1659"/>
      <c r="I56" s="2064"/>
      <c r="J56" s="2064"/>
      <c r="K56" s="2064"/>
      <c r="L56" s="2065"/>
      <c r="M56" s="2066"/>
      <c r="N56" s="1455"/>
      <c r="O56" s="1454"/>
      <c r="P56" s="1454"/>
      <c r="Q56" s="1454"/>
      <c r="R56" s="1454"/>
      <c r="S56" s="1454"/>
    </row>
    <row r="57" spans="1:19">
      <c r="A57" s="2073"/>
      <c r="B57" s="2074"/>
      <c r="C57" s="2074"/>
      <c r="D57" s="2075"/>
      <c r="E57" s="1520" t="s">
        <v>4055</v>
      </c>
      <c r="F57" s="1664">
        <f>IF(Cover!H13=0,"",VLOOKUP($O$1,'FY24 Data for FY25 Plan'!$A$3:$BC$932,17,FALSE))</f>
        <v>730371.6</v>
      </c>
      <c r="G57" s="1659"/>
      <c r="H57" s="1659"/>
      <c r="I57" s="2064"/>
      <c r="J57" s="2064"/>
      <c r="K57" s="2064"/>
      <c r="L57" s="2065"/>
      <c r="M57" s="2066"/>
      <c r="N57" s="1455"/>
      <c r="O57" s="1454"/>
      <c r="P57" s="1454"/>
      <c r="Q57" s="1454"/>
      <c r="R57" s="1454"/>
      <c r="S57" s="1454"/>
    </row>
    <row r="58" spans="1:19">
      <c r="A58" s="2073"/>
      <c r="B58" s="2074"/>
      <c r="C58" s="2074"/>
      <c r="D58" s="2075"/>
      <c r="E58" s="1520" t="s">
        <v>4054</v>
      </c>
      <c r="F58" s="1664">
        <f>IF(Cover!H13=0,"",VLOOKUP($O$1,'FY24 Data for FY25 Plan'!$A$3:$BC$932,18,FALSE))</f>
        <v>276180.44</v>
      </c>
      <c r="G58" s="1659"/>
      <c r="H58" s="1659"/>
      <c r="I58" s="2064"/>
      <c r="J58" s="2064"/>
      <c r="K58" s="2064"/>
      <c r="L58" s="2065"/>
      <c r="M58" s="2066"/>
      <c r="N58" s="1455"/>
      <c r="O58" s="1454"/>
      <c r="P58" s="1454"/>
      <c r="Q58" s="1454"/>
      <c r="R58" s="1454"/>
      <c r="S58" s="1454"/>
    </row>
    <row r="59" spans="1:19">
      <c r="A59" s="2073"/>
      <c r="B59" s="2074"/>
      <c r="C59" s="2074"/>
      <c r="D59" s="2075"/>
      <c r="E59" s="1520" t="s">
        <v>4053</v>
      </c>
      <c r="F59" s="1664">
        <f>IF(Cover!H13=0,"",VLOOKUP($O$1,'FY24 Data for FY25 Plan'!$A$3:$BC$932,19,FALSE))</f>
        <v>448842.72</v>
      </c>
      <c r="G59" s="1659"/>
      <c r="H59" s="1659"/>
      <c r="I59" s="2064"/>
      <c r="J59" s="2064"/>
      <c r="K59" s="2064"/>
      <c r="L59" s="2065"/>
      <c r="M59" s="2066"/>
      <c r="N59" s="1455"/>
      <c r="O59" s="1454"/>
      <c r="P59" s="1454"/>
      <c r="Q59" s="1454"/>
      <c r="R59" s="1454"/>
      <c r="S59" s="1454"/>
    </row>
    <row r="60" spans="1:19">
      <c r="A60" s="2073"/>
      <c r="B60" s="2074"/>
      <c r="C60" s="2074"/>
      <c r="D60" s="2075"/>
      <c r="E60" s="1520" t="s">
        <v>4052</v>
      </c>
      <c r="F60" s="1664">
        <f>IF(Cover!H13=0,"",VLOOKUP($O$1,'FY24 Data for FY25 Plan'!$A$3:$BC$932,20,FALSE))</f>
        <v>607934.32999999996</v>
      </c>
      <c r="G60" s="1659"/>
      <c r="H60" s="1659"/>
      <c r="I60" s="2064"/>
      <c r="J60" s="2064"/>
      <c r="K60" s="2064"/>
      <c r="L60" s="2065"/>
      <c r="M60" s="2066"/>
      <c r="N60" s="1455"/>
      <c r="O60" s="1454"/>
      <c r="P60" s="1454"/>
      <c r="Q60" s="1454"/>
      <c r="R60" s="1454"/>
      <c r="S60" s="1454"/>
    </row>
    <row r="61" spans="1:19">
      <c r="A61" s="2073"/>
      <c r="B61" s="2074"/>
      <c r="C61" s="2074"/>
      <c r="D61" s="2075"/>
      <c r="E61" s="1520" t="s">
        <v>4051</v>
      </c>
      <c r="F61" s="1664">
        <f>IF(Cover!H13=0,"",VLOOKUP($O$1,'FY24 Data for FY25 Plan'!$A$3:$BC$932,21,FALSE))</f>
        <v>336396.47</v>
      </c>
      <c r="G61" s="1659"/>
      <c r="H61" s="1659"/>
      <c r="I61" s="2064"/>
      <c r="J61" s="2064"/>
      <c r="K61" s="2064"/>
      <c r="L61" s="2065"/>
      <c r="M61" s="2066"/>
      <c r="N61" s="1455"/>
      <c r="O61" s="1454"/>
      <c r="P61" s="1454"/>
      <c r="Q61" s="1454"/>
      <c r="R61" s="1454"/>
      <c r="S61" s="1454"/>
    </row>
    <row r="62" spans="1:19">
      <c r="A62" s="2073"/>
      <c r="B62" s="2074"/>
      <c r="C62" s="2074"/>
      <c r="D62" s="2075"/>
      <c r="E62" s="1520" t="s">
        <v>4050</v>
      </c>
      <c r="F62" s="1664">
        <f>IF(Cover!H13=0,"",VLOOKUP($O$1,'FY24 Data for FY25 Plan'!$A$3:$BC$932,22,FALSE))</f>
        <v>901889.56</v>
      </c>
      <c r="G62" s="1659"/>
      <c r="H62" s="1659"/>
      <c r="I62" s="2064"/>
      <c r="J62" s="2064"/>
      <c r="K62" s="2064"/>
      <c r="L62" s="2065"/>
      <c r="M62" s="2066"/>
      <c r="N62" s="1455"/>
      <c r="O62" s="1454"/>
      <c r="P62" s="1454"/>
      <c r="Q62" s="1454"/>
      <c r="R62" s="1454"/>
      <c r="S62" s="1454"/>
    </row>
    <row r="63" spans="1:19">
      <c r="A63" s="2073"/>
      <c r="B63" s="2074"/>
      <c r="C63" s="2074"/>
      <c r="D63" s="2075"/>
      <c r="E63" s="1520" t="s">
        <v>4049</v>
      </c>
      <c r="F63" s="1664">
        <f>IF(Cover!H13=0,"",VLOOKUP($O$1,'FY24 Data for FY25 Plan'!$A$3:$BC$932,23,FALSE))</f>
        <v>776528.97</v>
      </c>
      <c r="G63" s="1659"/>
      <c r="H63" s="1659"/>
      <c r="I63" s="2064"/>
      <c r="J63" s="2064"/>
      <c r="K63" s="2064"/>
      <c r="L63" s="2065"/>
      <c r="M63" s="2066"/>
      <c r="N63" s="1455"/>
      <c r="O63" s="1454"/>
      <c r="P63" s="1454"/>
      <c r="Q63" s="1454"/>
      <c r="R63" s="1454"/>
      <c r="S63" s="1454"/>
    </row>
    <row r="64" spans="1:19" ht="16" thickBot="1">
      <c r="A64" s="2076"/>
      <c r="B64" s="2077"/>
      <c r="C64" s="2077"/>
      <c r="D64" s="2078"/>
      <c r="E64" s="1521" t="s">
        <v>4048</v>
      </c>
      <c r="F64" s="1664">
        <f>IF(Cover!H13=0,"",VLOOKUP($O$1,'FY24 Data for FY25 Plan'!$A$3:$BC$932,24,FALSE))</f>
        <v>538590.11</v>
      </c>
      <c r="G64" s="1659"/>
      <c r="H64" s="1659"/>
      <c r="I64" s="2064"/>
      <c r="J64" s="2064"/>
      <c r="K64" s="2064"/>
      <c r="L64" s="2065"/>
      <c r="M64" s="2066"/>
      <c r="N64" s="1455"/>
      <c r="O64" s="1454"/>
      <c r="P64" s="1454"/>
      <c r="Q64" s="1454"/>
      <c r="R64" s="1454"/>
      <c r="S64" s="1454"/>
    </row>
    <row r="65" spans="1:30" ht="17" thickTop="1" thickBot="1">
      <c r="A65" s="1492"/>
      <c r="B65" s="1565"/>
      <c r="C65" s="1565"/>
      <c r="D65" s="1565"/>
      <c r="E65" s="1516" t="s">
        <v>4132</v>
      </c>
      <c r="F65" s="1665">
        <f>IF(Cover!H13=0,"",VLOOKUP($O$1,'FY24 Data for FY25 Plan'!$A$3:$BC$932,25,FALSE))</f>
        <v>20351292.219999991</v>
      </c>
      <c r="G65" s="1662" t="str">
        <f>IF(AND(ISBLANK(G52),ISBLANK(G53),ISBLANK(G54),ISBLANK(G55),ISBLANK(G56),ISBLANK(G57),ISBLANK(G58),ISBLANK(G59),ISBLANK(G60),ISBLANK(G61),ISBLANK(G62),ISBLANK(G63),ISBLANK(G64)),"",SUM(G52:G64))</f>
        <v/>
      </c>
      <c r="H65" s="1662" t="str">
        <f>IF(AND(ISBLANK(H52),ISBLANK(H53),ISBLANK(H54),ISBLANK(H55),ISBLANK(H56),ISBLANK(H57),ISBLANK(H58),ISBLANK(H59),ISBLANK(H60),ISBLANK(H61),ISBLANK(H62),ISBLANK(H63),ISBLANK(H64)),"",SUM(H52:H64))</f>
        <v/>
      </c>
      <c r="I65" s="2067"/>
      <c r="J65" s="2067"/>
      <c r="K65" s="2067"/>
      <c r="L65" s="2068"/>
      <c r="M65" s="2069"/>
      <c r="N65" s="1455"/>
      <c r="O65" s="1454"/>
      <c r="P65" s="1454"/>
      <c r="Q65" s="1454"/>
      <c r="R65" s="1454"/>
      <c r="S65" s="1454"/>
    </row>
    <row r="66" spans="1:30">
      <c r="A66" s="2105" t="s">
        <v>4136</v>
      </c>
      <c r="B66" s="2106"/>
      <c r="C66" s="2106"/>
      <c r="D66" s="2107"/>
      <c r="E66" s="1518" t="s">
        <v>4047</v>
      </c>
      <c r="F66" s="1666">
        <f>IF(Cover!H13=0,"",VLOOKUP($O$1,'FY24 Data for FY25 Plan'!$A$3:$BC$932,26,FALSE))</f>
        <v>285424.2</v>
      </c>
      <c r="G66" s="1660"/>
      <c r="H66" s="1660"/>
      <c r="I66" s="2064" t="s">
        <v>6800</v>
      </c>
      <c r="J66" s="2064"/>
      <c r="K66" s="2064"/>
      <c r="L66" s="2065"/>
      <c r="M66" s="2066"/>
      <c r="N66" s="1455"/>
      <c r="O66" s="1454"/>
      <c r="P66" s="1454"/>
      <c r="Q66" s="1454"/>
      <c r="R66" s="1454"/>
      <c r="S66" s="1454"/>
    </row>
    <row r="67" spans="1:30">
      <c r="A67" s="2108"/>
      <c r="B67" s="2109"/>
      <c r="C67" s="2109"/>
      <c r="D67" s="2110"/>
      <c r="E67" s="1519" t="s">
        <v>4046</v>
      </c>
      <c r="F67" s="1666">
        <f>IF(Cover!H13=0,"",VLOOKUP($O$1,'FY24 Data for FY25 Plan'!$A$3:$BC$932,27,FALSE))</f>
        <v>402120</v>
      </c>
      <c r="G67" s="1660"/>
      <c r="H67" s="1660"/>
      <c r="I67" s="2064"/>
      <c r="J67" s="2064"/>
      <c r="K67" s="2064"/>
      <c r="L67" s="2065"/>
      <c r="M67" s="2066"/>
      <c r="N67" s="1455"/>
      <c r="O67" s="1454"/>
      <c r="P67" s="1454"/>
      <c r="Q67" s="1454"/>
      <c r="R67" s="1454"/>
      <c r="S67" s="1454"/>
    </row>
    <row r="68" spans="1:30">
      <c r="A68" s="2108"/>
      <c r="B68" s="2109"/>
      <c r="C68" s="2109"/>
      <c r="D68" s="2110"/>
      <c r="E68" s="1519" t="s">
        <v>4045</v>
      </c>
      <c r="F68" s="1666">
        <f>IF(Cover!H13=0,"",VLOOKUP($O$1,'FY24 Data for FY25 Plan'!$A$3:$BC$932,28,FALSE))</f>
        <v>1045512</v>
      </c>
      <c r="G68" s="1660"/>
      <c r="H68" s="1660"/>
      <c r="I68" s="2064"/>
      <c r="J68" s="2064"/>
      <c r="K68" s="2064"/>
      <c r="L68" s="2065"/>
      <c r="M68" s="2066"/>
      <c r="N68" s="1455"/>
      <c r="O68" s="1454"/>
      <c r="P68" s="1454"/>
      <c r="Q68" s="1454"/>
      <c r="R68" s="1454"/>
      <c r="S68" s="1454"/>
    </row>
    <row r="69" spans="1:30">
      <c r="A69" s="2108"/>
      <c r="B69" s="2109"/>
      <c r="C69" s="2109"/>
      <c r="D69" s="2110"/>
      <c r="E69" s="1519" t="s">
        <v>4044</v>
      </c>
      <c r="F69" s="1666">
        <f>IF(Cover!H13=0,"",VLOOKUP($O$1,'FY24 Data for FY25 Plan'!$A$3:$BC$932,29,FALSE))</f>
        <v>109376.64</v>
      </c>
      <c r="G69" s="1660"/>
      <c r="H69" s="1660"/>
      <c r="I69" s="2064"/>
      <c r="J69" s="2064"/>
      <c r="K69" s="2064"/>
      <c r="L69" s="2065"/>
      <c r="M69" s="2066"/>
      <c r="N69" s="1455"/>
      <c r="O69" s="1454"/>
      <c r="P69" s="1454"/>
      <c r="Q69" s="1454"/>
      <c r="R69" s="1454"/>
      <c r="S69" s="1454"/>
    </row>
    <row r="70" spans="1:30">
      <c r="A70" s="2108"/>
      <c r="B70" s="2109"/>
      <c r="C70" s="2109"/>
      <c r="D70" s="2110"/>
      <c r="E70" s="1561" t="s">
        <v>6818</v>
      </c>
      <c r="F70" s="1666">
        <f>IF(Cover!H13=0,"",VLOOKUP($O$1,'FY24 Data for FY25 Plan'!$A$3:$BC$932,30,FALSE))</f>
        <v>918442.07000000007</v>
      </c>
      <c r="G70" s="1660"/>
      <c r="H70" s="1660"/>
      <c r="I70" s="2064"/>
      <c r="J70" s="2064"/>
      <c r="K70" s="2064"/>
      <c r="L70" s="2065"/>
      <c r="M70" s="2066"/>
      <c r="N70" s="1455"/>
      <c r="O70" s="1454"/>
      <c r="P70" s="1454"/>
      <c r="Q70" s="1454"/>
      <c r="R70" s="1454"/>
      <c r="S70" s="1454"/>
    </row>
    <row r="71" spans="1:30">
      <c r="A71" s="2108"/>
      <c r="B71" s="2109"/>
      <c r="C71" s="2109"/>
      <c r="D71" s="2110"/>
      <c r="E71" s="1519" t="s">
        <v>4042</v>
      </c>
      <c r="F71" s="1666">
        <f>IF(Cover!H13=0,"",VLOOKUP($O$1,'FY24 Data for FY25 Plan'!$A$3:$BC$932,31,FALSE))</f>
        <v>539599.10000000009</v>
      </c>
      <c r="G71" s="1660"/>
      <c r="H71" s="1660"/>
      <c r="I71" s="2064"/>
      <c r="J71" s="2064"/>
      <c r="K71" s="2064"/>
      <c r="L71" s="2065"/>
      <c r="M71" s="2066"/>
      <c r="N71" s="1455"/>
      <c r="O71" s="1454"/>
      <c r="P71" s="1454"/>
      <c r="Q71" s="1454"/>
      <c r="R71" s="1454"/>
      <c r="S71" s="1454"/>
    </row>
    <row r="72" spans="1:30">
      <c r="A72" s="2108"/>
      <c r="B72" s="2109"/>
      <c r="C72" s="2109"/>
      <c r="D72" s="2110"/>
      <c r="E72" s="1519" t="s">
        <v>4041</v>
      </c>
      <c r="F72" s="1666">
        <f>IF(Cover!H13=0,"",VLOOKUP($O$1,'FY24 Data for FY25 Plan'!$A$3:$BC$932,32,FALSE))</f>
        <v>4378282.5600000005</v>
      </c>
      <c r="G72" s="1660"/>
      <c r="H72" s="1660"/>
      <c r="I72" s="2064"/>
      <c r="J72" s="2064"/>
      <c r="K72" s="2064"/>
      <c r="L72" s="2065"/>
      <c r="M72" s="2066"/>
      <c r="N72" s="1455"/>
      <c r="O72" s="1454"/>
      <c r="P72" s="1454"/>
      <c r="Q72" s="1454"/>
      <c r="R72" s="1454"/>
      <c r="S72" s="1454"/>
    </row>
    <row r="73" spans="1:30">
      <c r="A73" s="2108"/>
      <c r="B73" s="2109"/>
      <c r="C73" s="2109"/>
      <c r="D73" s="2110"/>
      <c r="E73" s="1519" t="s">
        <v>4040</v>
      </c>
      <c r="F73" s="1666">
        <f>IF(Cover!H13=0,"",VLOOKUP($O$1,'FY24 Data for FY25 Plan'!$A$3:$BC$932,33,FALSE))</f>
        <v>3014291.52</v>
      </c>
      <c r="G73" s="1660"/>
      <c r="H73" s="1660"/>
      <c r="I73" s="2064"/>
      <c r="J73" s="2064"/>
      <c r="K73" s="2064"/>
      <c r="L73" s="2065"/>
      <c r="M73" s="2066"/>
      <c r="N73" s="1455"/>
      <c r="O73" s="1454"/>
      <c r="P73" s="1454"/>
      <c r="Q73" s="1454"/>
      <c r="R73" s="1454"/>
      <c r="S73" s="1454"/>
    </row>
    <row r="74" spans="1:30" ht="16" thickBot="1">
      <c r="A74" s="2111"/>
      <c r="B74" s="2112"/>
      <c r="C74" s="2112"/>
      <c r="D74" s="2113"/>
      <c r="E74" s="1519" t="s">
        <v>405</v>
      </c>
      <c r="F74" s="1666">
        <f>IF(Cover!H13=0,"",VLOOKUP($O$1,'FY24 Data for FY25 Plan'!$A$3:$BC$932,34,FALSE))</f>
        <v>8973585.8444400001</v>
      </c>
      <c r="G74" s="1660"/>
      <c r="H74" s="1660"/>
      <c r="I74" s="2064"/>
      <c r="J74" s="2064"/>
      <c r="K74" s="2064"/>
      <c r="L74" s="2065"/>
      <c r="M74" s="2066"/>
      <c r="N74" s="1455"/>
      <c r="O74" s="1454"/>
      <c r="P74" s="1454"/>
      <c r="Q74" s="1454"/>
      <c r="R74" s="1454"/>
      <c r="S74" s="1454"/>
    </row>
    <row r="75" spans="1:30" ht="17" thickTop="1" thickBot="1">
      <c r="A75" s="1492"/>
      <c r="B75" s="1565"/>
      <c r="C75" s="1565"/>
      <c r="D75" s="1565"/>
      <c r="E75" s="1517" t="s">
        <v>4135</v>
      </c>
      <c r="F75" s="1665">
        <f>IF(Cover!H13=0,"",VLOOKUP($O$1,'FY24 Data for FY25 Plan'!$A$3:$BC$932,38,FALSE))</f>
        <v>19842677.504440002</v>
      </c>
      <c r="G75" s="1662" t="str">
        <f>IF(AND(ISBLANK(G66),ISBLANK(G67),ISBLANK(G68),ISBLANK(G69),ISBLANK(G70),ISBLANK(G71),ISBLANK(G72),ISBLANK(G73),ISBLANK(G74)),"",SUM(G66:G74))</f>
        <v/>
      </c>
      <c r="H75" s="1662" t="str">
        <f>IF(AND(ISBLANK(H66),ISBLANK(H67),ISBLANK(H68),ISBLANK(H69),ISBLANK(H70),ISBLANK(H71),ISBLANK(H72),ISBLANK(H73),ISBLANK(H74)),"",SUM(H66:H74))</f>
        <v/>
      </c>
      <c r="I75" s="2067"/>
      <c r="J75" s="2067"/>
      <c r="K75" s="2067"/>
      <c r="L75" s="2068"/>
      <c r="M75" s="2069"/>
      <c r="N75" s="1455"/>
      <c r="O75" s="1454"/>
      <c r="P75" s="1454"/>
      <c r="Q75" s="1454"/>
      <c r="R75" s="1454"/>
      <c r="S75" s="1454"/>
      <c r="AD75" s="1471"/>
    </row>
    <row r="76" spans="1:30">
      <c r="A76" s="2114" t="s">
        <v>4134</v>
      </c>
      <c r="B76" s="2115"/>
      <c r="C76" s="2115"/>
      <c r="D76" s="2116"/>
      <c r="E76" s="1562" t="s">
        <v>4122</v>
      </c>
      <c r="F76" s="1666">
        <f>IF(Cover!H13=0,"",VLOOKUP($O$1,'FY24 Data for FY25 Plan'!$A$3:$BC$932,39,FALSE))</f>
        <v>659093.86</v>
      </c>
      <c r="G76" s="1660"/>
      <c r="H76" s="1660"/>
      <c r="I76" s="2095" t="s">
        <v>4133</v>
      </c>
      <c r="J76" s="2096"/>
      <c r="K76" s="2096"/>
      <c r="L76" s="2096"/>
      <c r="M76" s="2097"/>
      <c r="N76" s="1455"/>
      <c r="O76" s="1454"/>
      <c r="P76" s="1454"/>
      <c r="Q76" s="1454"/>
      <c r="R76" s="1454"/>
      <c r="S76" s="1454"/>
      <c r="AD76" s="1470"/>
    </row>
    <row r="77" spans="1:30">
      <c r="A77" s="2117"/>
      <c r="B77" s="2118"/>
      <c r="C77" s="2118"/>
      <c r="D77" s="2119"/>
      <c r="E77" s="1562" t="s">
        <v>4120</v>
      </c>
      <c r="F77" s="1666">
        <f>IF(Cover!H13=0,"",VLOOKUP($O$1,'FY24 Data for FY25 Plan'!$A$3:$BC$932,40,FALSE))</f>
        <v>659093.86</v>
      </c>
      <c r="G77" s="1660"/>
      <c r="H77" s="1660"/>
      <c r="I77" s="2098"/>
      <c r="J77" s="2099"/>
      <c r="K77" s="2099"/>
      <c r="L77" s="2099"/>
      <c r="M77" s="2100"/>
      <c r="N77" s="1455"/>
      <c r="O77" s="1454"/>
      <c r="P77" s="1454"/>
      <c r="Q77" s="1454"/>
      <c r="R77" s="1454"/>
      <c r="S77" s="1454"/>
      <c r="X77" s="1683"/>
    </row>
    <row r="78" spans="1:30">
      <c r="A78" s="2117"/>
      <c r="B78" s="2118"/>
      <c r="C78" s="2118"/>
      <c r="D78" s="2119"/>
      <c r="E78" s="1562" t="s">
        <v>4121</v>
      </c>
      <c r="F78" s="1666">
        <f>IF(Cover!H13=0,"",VLOOKUP($O$1,'FY24 Data for FY25 Plan'!$A$3:$BC$932,41,FALSE))</f>
        <v>686233.02</v>
      </c>
      <c r="G78" s="1660"/>
      <c r="H78" s="1660"/>
      <c r="I78" s="2098"/>
      <c r="J78" s="2099"/>
      <c r="K78" s="2099"/>
      <c r="L78" s="2099"/>
      <c r="M78" s="2100"/>
      <c r="N78" s="1455"/>
      <c r="O78" s="1454"/>
      <c r="P78" s="1454"/>
      <c r="Q78" s="1454"/>
      <c r="R78" s="1454"/>
      <c r="S78" s="1454"/>
    </row>
    <row r="79" spans="1:30">
      <c r="A79" s="2117"/>
      <c r="B79" s="2118"/>
      <c r="C79" s="2118"/>
      <c r="D79" s="2119"/>
      <c r="E79" s="1562" t="s">
        <v>4119</v>
      </c>
      <c r="F79" s="1666">
        <f>IF(Cover!H13=0,"",VLOOKUP($O$1,'FY24 Data for FY25 Plan'!$A$3:$BC$932,42,FALSE))</f>
        <v>686233.02</v>
      </c>
      <c r="G79" s="1660"/>
      <c r="H79" s="1660"/>
      <c r="I79" s="2098"/>
      <c r="J79" s="2099"/>
      <c r="K79" s="2099"/>
      <c r="L79" s="2099"/>
      <c r="M79" s="2100"/>
      <c r="N79" s="1455"/>
      <c r="O79" s="1454"/>
      <c r="P79" s="1454"/>
      <c r="Q79" s="1454"/>
      <c r="R79" s="1454"/>
      <c r="S79" s="1454"/>
    </row>
    <row r="80" spans="1:30">
      <c r="A80" s="2117"/>
      <c r="B80" s="2118"/>
      <c r="C80" s="2118"/>
      <c r="D80" s="2119"/>
      <c r="E80" s="1562" t="s">
        <v>4031</v>
      </c>
      <c r="F80" s="1666">
        <f>IF(Cover!H13=0,"",VLOOKUP($O$1,'FY24 Data for FY25 Plan'!$A$3:$BC$932,43,FALSE))</f>
        <v>567596.12</v>
      </c>
      <c r="G80" s="1660"/>
      <c r="H80" s="1660"/>
      <c r="I80" s="2098"/>
      <c r="J80" s="2099"/>
      <c r="K80" s="2099"/>
      <c r="L80" s="2099"/>
      <c r="M80" s="2100"/>
      <c r="N80" s="1455"/>
      <c r="O80" s="1454"/>
      <c r="P80" s="1671"/>
      <c r="Q80" s="1454"/>
      <c r="R80" s="1454"/>
      <c r="S80" s="1454"/>
    </row>
    <row r="81" spans="1:21">
      <c r="A81" s="2117"/>
      <c r="B81" s="2118"/>
      <c r="C81" s="2118"/>
      <c r="D81" s="2119"/>
      <c r="E81" s="1562" t="s">
        <v>4030</v>
      </c>
      <c r="F81" s="1666">
        <f>IF(Cover!H13=0,"",VLOOKUP($O$1,'FY24 Data for FY25 Plan'!$A$3:$BC$932,44,FALSE))</f>
        <v>567596.12</v>
      </c>
      <c r="G81" s="1660"/>
      <c r="H81" s="1660"/>
      <c r="I81" s="2098"/>
      <c r="J81" s="2099"/>
      <c r="K81" s="2099"/>
      <c r="L81" s="2099"/>
      <c r="M81" s="2100"/>
      <c r="N81" s="1455"/>
      <c r="O81" s="1454"/>
      <c r="P81" s="1454"/>
      <c r="Q81" s="1454"/>
      <c r="R81" s="1454"/>
      <c r="S81" s="1454"/>
    </row>
    <row r="82" spans="1:21">
      <c r="A82" s="2117"/>
      <c r="B82" s="2118"/>
      <c r="C82" s="2118"/>
      <c r="D82" s="2119"/>
      <c r="E82" s="1562" t="s">
        <v>4029</v>
      </c>
      <c r="F82" s="1666">
        <f>IF(Cover!H13=0,"",VLOOKUP($O$1,'FY24 Data for FY25 Plan'!$A$3:$BC$932,45,FALSE))</f>
        <v>590858.26</v>
      </c>
      <c r="G82" s="1660"/>
      <c r="H82" s="1660"/>
      <c r="I82" s="2098"/>
      <c r="J82" s="2099"/>
      <c r="K82" s="2099"/>
      <c r="L82" s="2099"/>
      <c r="M82" s="2100"/>
      <c r="N82" s="1455"/>
      <c r="O82" s="1454"/>
      <c r="P82" s="1454"/>
      <c r="Q82" s="1454"/>
      <c r="R82" s="1454"/>
      <c r="S82" s="1454"/>
      <c r="T82" s="1454"/>
      <c r="U82" s="1454"/>
    </row>
    <row r="83" spans="1:21">
      <c r="A83" s="2117"/>
      <c r="B83" s="2118"/>
      <c r="C83" s="2118"/>
      <c r="D83" s="2119"/>
      <c r="E83" s="1562" t="s">
        <v>4028</v>
      </c>
      <c r="F83" s="1666">
        <f>IF(Cover!H13=0,"",VLOOKUP($O$1,'FY24 Data for FY25 Plan'!$A$3:$BC$932,46,FALSE))</f>
        <v>590858.26</v>
      </c>
      <c r="G83" s="1660"/>
      <c r="H83" s="1660"/>
      <c r="I83" s="2098"/>
      <c r="J83" s="2099"/>
      <c r="K83" s="2099"/>
      <c r="L83" s="2099"/>
      <c r="M83" s="2100"/>
      <c r="N83" s="1455"/>
      <c r="O83" s="1454"/>
      <c r="P83" s="1454"/>
      <c r="Q83" s="1454"/>
      <c r="R83" s="1454"/>
      <c r="S83" s="1454"/>
      <c r="T83" s="1454"/>
      <c r="U83" s="1454"/>
    </row>
    <row r="84" spans="1:21">
      <c r="A84" s="2117"/>
      <c r="B84" s="2118"/>
      <c r="C84" s="2118"/>
      <c r="D84" s="2119"/>
      <c r="E84" s="1562" t="s">
        <v>4027</v>
      </c>
      <c r="F84" s="1666">
        <f>IF(Cover!H13=0,"",VLOOKUP($O$1,'FY24 Data for FY25 Plan'!$A$3:$BC$932,47,FALSE))</f>
        <v>709495.15</v>
      </c>
      <c r="G84" s="1660"/>
      <c r="H84" s="1660"/>
      <c r="I84" s="2098"/>
      <c r="J84" s="2099"/>
      <c r="K84" s="2099"/>
      <c r="L84" s="2099"/>
      <c r="M84" s="2100"/>
      <c r="N84" s="1455"/>
      <c r="O84" s="1454"/>
      <c r="P84" s="1454"/>
      <c r="Q84" s="1454"/>
      <c r="R84" s="1454"/>
      <c r="S84" s="1454"/>
      <c r="T84" s="1454"/>
      <c r="U84" s="1454"/>
    </row>
    <row r="85" spans="1:21">
      <c r="A85" s="2117"/>
      <c r="B85" s="2118"/>
      <c r="C85" s="2118"/>
      <c r="D85" s="2119"/>
      <c r="E85" s="1562" t="s">
        <v>4026</v>
      </c>
      <c r="F85" s="1666">
        <f>IF(Cover!H13=0,"",VLOOKUP($O$1,'FY24 Data for FY25 Plan'!$A$3:$BC$932,48,FALSE))</f>
        <v>1768697.76</v>
      </c>
      <c r="G85" s="1660"/>
      <c r="H85" s="1660"/>
      <c r="I85" s="2098"/>
      <c r="J85" s="2099"/>
      <c r="K85" s="2099"/>
      <c r="L85" s="2099"/>
      <c r="M85" s="2100"/>
      <c r="N85" s="1455"/>
      <c r="O85" s="1454"/>
      <c r="P85" s="1454"/>
      <c r="Q85" s="1454"/>
      <c r="R85" s="1454"/>
      <c r="S85" s="1454"/>
      <c r="T85" s="1454"/>
      <c r="U85" s="1454"/>
    </row>
    <row r="86" spans="1:21">
      <c r="A86" s="2117"/>
      <c r="B86" s="2118"/>
      <c r="C86" s="2118"/>
      <c r="D86" s="2119"/>
      <c r="E86" s="1562" t="s">
        <v>4025</v>
      </c>
      <c r="F86" s="1666">
        <f>IF(Cover!H13=0,"",VLOOKUP($O$1,'FY24 Data for FY25 Plan'!$A$3:$BC$932,49,FALSE))</f>
        <v>716452.24</v>
      </c>
      <c r="G86" s="1660"/>
      <c r="H86" s="1660"/>
      <c r="I86" s="2098"/>
      <c r="J86" s="2099"/>
      <c r="K86" s="2099"/>
      <c r="L86" s="2099"/>
      <c r="M86" s="2100"/>
      <c r="N86" s="1455"/>
      <c r="O86" s="1454"/>
      <c r="P86" s="1454"/>
      <c r="Q86" s="1454"/>
      <c r="R86" s="1454"/>
      <c r="S86" s="1454"/>
      <c r="T86" s="1454"/>
      <c r="U86" s="1454"/>
    </row>
    <row r="87" spans="1:21" ht="16" thickBot="1">
      <c r="A87" s="2120"/>
      <c r="B87" s="2121"/>
      <c r="C87" s="2121"/>
      <c r="D87" s="2122"/>
      <c r="E87" s="1562" t="s">
        <v>4024</v>
      </c>
      <c r="F87" s="1666">
        <f>IF(Cover!H13=0,"",VLOOKUP($O$1,'FY24 Data for FY25 Plan'!$A$3:$BC$932,50,FALSE))</f>
        <v>274465.76</v>
      </c>
      <c r="G87" s="1660"/>
      <c r="H87" s="1660"/>
      <c r="I87" s="2098"/>
      <c r="J87" s="2099"/>
      <c r="K87" s="2099"/>
      <c r="L87" s="2099"/>
      <c r="M87" s="2100"/>
      <c r="N87" s="1455"/>
      <c r="O87" s="1454"/>
      <c r="P87" s="1454"/>
      <c r="Q87" s="1454"/>
      <c r="R87" s="1454"/>
      <c r="S87" s="1454"/>
      <c r="T87" s="1454"/>
      <c r="U87" s="1454"/>
    </row>
    <row r="88" spans="1:21" ht="17" thickTop="1" thickBot="1">
      <c r="A88" s="1492"/>
      <c r="B88" s="1565"/>
      <c r="C88" s="1565"/>
      <c r="D88" s="1565"/>
      <c r="E88" s="1522" t="s">
        <v>4132</v>
      </c>
      <c r="F88" s="1665">
        <f>IF(Cover!H13=0,"",VLOOKUP($O$1,'FY24 Data for FY25 Plan'!$A$3:$BC$932,51,FALSE))</f>
        <v>8476673.4299999997</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2094"/>
      <c r="J88" s="2052"/>
      <c r="K88" s="2052"/>
      <c r="L88" s="2052"/>
      <c r="M88" s="2053"/>
      <c r="N88" s="1455"/>
      <c r="O88" s="1454"/>
      <c r="P88" s="1454"/>
      <c r="Q88" s="1454"/>
      <c r="R88" s="1454"/>
      <c r="S88" s="1454"/>
      <c r="T88" s="1454"/>
      <c r="U88" s="1454"/>
    </row>
    <row r="89" spans="1:21" ht="17" thickTop="1" thickBot="1">
      <c r="A89" s="1492"/>
      <c r="B89" s="1565"/>
      <c r="C89" s="1565"/>
      <c r="D89" s="1565"/>
      <c r="E89" s="1523" t="s">
        <v>4108</v>
      </c>
      <c r="F89" s="1667" t="s">
        <v>4131</v>
      </c>
      <c r="G89" s="1661"/>
      <c r="H89" s="1669"/>
      <c r="I89" s="1512">
        <f>SUM(G88,G89,G75,G65)</f>
        <v>0</v>
      </c>
      <c r="J89" s="1566"/>
      <c r="K89" s="1566"/>
      <c r="L89" s="1566"/>
      <c r="M89" s="1547"/>
      <c r="N89" s="1674"/>
      <c r="O89" s="1470"/>
      <c r="P89" s="1454"/>
      <c r="Q89" s="1454"/>
      <c r="R89" s="1454"/>
      <c r="S89" s="1454"/>
      <c r="T89" s="1454"/>
      <c r="U89" s="1454"/>
    </row>
    <row r="90" spans="1:21" ht="17" thickBot="1">
      <c r="A90" s="1513"/>
      <c r="B90" s="1514"/>
      <c r="C90" s="1514"/>
      <c r="D90" s="1514"/>
      <c r="E90" s="1524" t="s">
        <v>4130</v>
      </c>
      <c r="F90" s="1668">
        <f>IF(Cover!H13=0,"",VLOOKUP($O$1,'FY24 Data for FY25 Plan'!$A$3:$BC$932,52,FALSE))</f>
        <v>48670643.259999998</v>
      </c>
      <c r="G90" s="1663"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70" t="str">
        <f>IF(H65="","",SUM(H65,H75,H88,H89))</f>
        <v/>
      </c>
      <c r="I90" s="2101" t="s">
        <v>4129</v>
      </c>
      <c r="J90" s="2102"/>
      <c r="K90" s="2102"/>
      <c r="L90" s="2103" t="str">
        <f>IF(I89=0,"",IF(ROUND(G90,0)=ROUND(G31,0),"  Complete, G90=G31",IF(G90&lt;G31,"  Incomplete, G90&lt;G31",IF(G90&gt;G31,"  Incomplete, G90&gt;G31"))))</f>
        <v/>
      </c>
      <c r="M90" s="2104"/>
      <c r="N90" s="1455">
        <f>IF(G51="[N/A]",0,IF(AND(G51="[Optional]",G90=""),1,IF(AND(G51="[Required]",G90=""),0,IF(ROUND(G31,0)=ROUND(G90,0),1,0))))</f>
        <v>1</v>
      </c>
      <c r="O90" s="1454"/>
      <c r="P90" s="1454"/>
      <c r="Q90" s="1454"/>
      <c r="R90" s="1454"/>
      <c r="S90" s="1454"/>
      <c r="T90" s="1454"/>
      <c r="U90" s="1454"/>
    </row>
    <row r="91" spans="1:21" ht="63.75" customHeight="1">
      <c r="A91" s="1492"/>
      <c r="B91" s="1565"/>
      <c r="C91" s="1565"/>
      <c r="D91" s="1565"/>
      <c r="E91" s="2058" t="s">
        <v>7054</v>
      </c>
      <c r="F91" s="2058"/>
      <c r="G91" s="2058"/>
      <c r="H91" s="2058"/>
      <c r="I91" s="2059"/>
      <c r="J91" s="2059"/>
      <c r="K91" s="2059"/>
      <c r="L91" s="2059"/>
      <c r="M91" s="2060"/>
      <c r="N91" s="1455"/>
      <c r="O91" s="1454"/>
      <c r="P91" s="1454"/>
      <c r="Q91" s="1454"/>
      <c r="R91" s="1454"/>
      <c r="S91" s="1454"/>
      <c r="T91" s="1454"/>
      <c r="U91" s="1454"/>
    </row>
    <row r="92" spans="1:21" ht="6" customHeight="1">
      <c r="A92" s="1993"/>
      <c r="B92" s="1994"/>
      <c r="C92" s="1994"/>
      <c r="D92" s="1994"/>
      <c r="E92" s="1994"/>
      <c r="F92" s="1994"/>
      <c r="G92" s="1994"/>
      <c r="H92" s="1994"/>
      <c r="I92" s="1994"/>
      <c r="J92" s="1994"/>
      <c r="K92" s="1994"/>
      <c r="L92" s="1995"/>
      <c r="M92" s="1996"/>
      <c r="N92" s="1455"/>
      <c r="O92" s="1454"/>
      <c r="P92" s="1454"/>
      <c r="Q92" s="1454"/>
      <c r="R92" s="1454"/>
      <c r="S92" s="1454"/>
      <c r="T92" s="1454"/>
      <c r="U92" s="1454"/>
    </row>
    <row r="93" spans="1:21" ht="32.25" customHeight="1">
      <c r="A93" s="1492"/>
      <c r="B93" s="1986" t="s">
        <v>6802</v>
      </c>
      <c r="C93" s="1910"/>
      <c r="D93" s="1910"/>
      <c r="E93" s="1910"/>
      <c r="F93" s="1910"/>
      <c r="G93" s="1987"/>
      <c r="H93" s="1988"/>
      <c r="I93" s="1988"/>
      <c r="J93" s="1988"/>
      <c r="K93" s="1988"/>
      <c r="L93" s="1989"/>
      <c r="M93" s="1990"/>
      <c r="N93" s="1455">
        <f>IF(B94="",1,IF(AND(B94="Required",LEN(G93)&gt;10),1,0))</f>
        <v>1</v>
      </c>
      <c r="O93" s="1454"/>
      <c r="P93" s="1454"/>
      <c r="Q93" s="1454"/>
      <c r="R93" s="1454"/>
      <c r="S93" s="1454"/>
      <c r="T93" s="1454"/>
      <c r="U93" s="1454"/>
    </row>
    <row r="94" spans="1:21" ht="84.75" customHeight="1">
      <c r="A94" s="1492"/>
      <c r="B94" s="1991" t="str">
        <f>IF(G89&gt;0,"Required","")</f>
        <v/>
      </c>
      <c r="C94" s="1992"/>
      <c r="D94" s="1992"/>
      <c r="E94" s="1992"/>
      <c r="F94" s="1992"/>
      <c r="G94" s="1988"/>
      <c r="H94" s="1988"/>
      <c r="I94" s="1988"/>
      <c r="J94" s="1988"/>
      <c r="K94" s="1988"/>
      <c r="L94" s="1989"/>
      <c r="M94" s="1990"/>
      <c r="N94" s="1455"/>
      <c r="O94" s="1454"/>
      <c r="P94" s="1454"/>
      <c r="Q94" s="1454"/>
      <c r="R94" s="1454"/>
      <c r="S94" s="1454"/>
      <c r="T94" s="1454"/>
      <c r="U94" s="1454"/>
    </row>
    <row r="95" spans="1:21" ht="6" customHeight="1">
      <c r="A95" s="1993"/>
      <c r="B95" s="1994"/>
      <c r="C95" s="1994"/>
      <c r="D95" s="1994"/>
      <c r="E95" s="1994"/>
      <c r="F95" s="1994"/>
      <c r="G95" s="1994"/>
      <c r="H95" s="1994"/>
      <c r="I95" s="1994"/>
      <c r="J95" s="1994"/>
      <c r="K95" s="1994"/>
      <c r="L95" s="1995"/>
      <c r="M95" s="1996"/>
      <c r="N95" s="1455"/>
      <c r="O95" s="1454"/>
      <c r="P95" s="1454"/>
      <c r="Q95" s="1454"/>
      <c r="R95" s="1454"/>
      <c r="S95" s="1454"/>
      <c r="T95" s="1454"/>
      <c r="U95" s="1454"/>
    </row>
    <row r="96" spans="1:21" ht="20.25" customHeight="1">
      <c r="A96" s="1830" t="s">
        <v>4128</v>
      </c>
      <c r="B96" s="1831"/>
      <c r="C96" s="1831"/>
      <c r="D96" s="1831"/>
      <c r="E96" s="1831"/>
      <c r="F96" s="1831"/>
      <c r="G96" s="1831"/>
      <c r="H96" s="1831"/>
      <c r="I96" s="1831"/>
      <c r="J96" s="1831"/>
      <c r="K96" s="1831"/>
      <c r="L96" s="1831"/>
      <c r="M96" s="1832"/>
      <c r="N96" s="1455"/>
      <c r="O96" s="1454"/>
      <c r="P96" s="1454"/>
      <c r="Q96" s="1454"/>
      <c r="R96" s="1454"/>
      <c r="S96" s="1454"/>
      <c r="T96" s="1454"/>
      <c r="U96" s="1454"/>
    </row>
    <row r="97" spans="1:21" ht="75.75" customHeight="1">
      <c r="A97" s="1833" t="s">
        <v>6803</v>
      </c>
      <c r="B97" s="1834"/>
      <c r="C97" s="1834"/>
      <c r="D97" s="1834"/>
      <c r="E97" s="1834"/>
      <c r="F97" s="1834"/>
      <c r="G97" s="1834"/>
      <c r="H97" s="1834"/>
      <c r="I97" s="1834"/>
      <c r="J97" s="1834"/>
      <c r="K97" s="1834"/>
      <c r="L97" s="1834"/>
      <c r="M97" s="1835"/>
      <c r="N97" s="1455"/>
      <c r="O97" s="1454"/>
      <c r="P97" s="1454"/>
      <c r="Q97" s="1454"/>
      <c r="R97" s="1454"/>
      <c r="S97" s="1454"/>
      <c r="T97" s="1454"/>
      <c r="U97" s="1454"/>
    </row>
    <row r="98" spans="1:21" ht="22.5" customHeight="1">
      <c r="A98" s="1979" t="s">
        <v>4127</v>
      </c>
      <c r="B98" s="1980"/>
      <c r="C98" s="1980"/>
      <c r="D98" s="1980"/>
      <c r="E98" s="1980"/>
      <c r="F98" s="1980"/>
      <c r="G98" s="1980"/>
      <c r="H98" s="1980"/>
      <c r="I98" s="1980"/>
      <c r="J98" s="1980"/>
      <c r="K98" s="1980"/>
      <c r="L98" s="1980"/>
      <c r="M98" s="1981"/>
      <c r="N98" s="1455"/>
      <c r="O98" s="1454"/>
      <c r="P98" s="1454"/>
      <c r="Q98" s="1454"/>
      <c r="R98" s="1454"/>
      <c r="S98" s="1454"/>
      <c r="T98" s="1454"/>
      <c r="U98" s="1454"/>
    </row>
    <row r="99" spans="1:21" ht="22.5" customHeight="1">
      <c r="A99" s="1493"/>
      <c r="B99" s="2004"/>
      <c r="C99" s="2004"/>
      <c r="D99" s="2004"/>
      <c r="E99" s="2004"/>
      <c r="F99" s="2005"/>
      <c r="G99" s="1553" t="s">
        <v>6804</v>
      </c>
      <c r="H99" s="1548" t="s">
        <v>6805</v>
      </c>
      <c r="I99" s="2006" t="s">
        <v>7106</v>
      </c>
      <c r="J99" s="2006"/>
      <c r="K99" s="2006"/>
      <c r="L99" s="2006"/>
      <c r="M99" s="2007"/>
      <c r="N99" s="1455"/>
      <c r="O99" s="1454"/>
      <c r="P99" s="1454"/>
      <c r="Q99" s="1454"/>
      <c r="R99" s="1454"/>
      <c r="S99" s="1454"/>
      <c r="T99" s="1454"/>
      <c r="U99" s="1454"/>
    </row>
    <row r="100" spans="1:21" ht="22.5" customHeight="1">
      <c r="A100" s="1985" t="s">
        <v>4126</v>
      </c>
      <c r="B100" s="2000" t="s">
        <v>7055</v>
      </c>
      <c r="C100" s="2000"/>
      <c r="D100" s="2000"/>
      <c r="E100" s="2001"/>
      <c r="F100" s="1495" t="s">
        <v>6801</v>
      </c>
      <c r="G100" s="1673">
        <v>865854</v>
      </c>
      <c r="H100" s="1557" t="s">
        <v>6786</v>
      </c>
      <c r="I100" s="2006"/>
      <c r="J100" s="2006"/>
      <c r="K100" s="2006"/>
      <c r="L100" s="2006"/>
      <c r="M100" s="2007"/>
      <c r="N100" s="1455">
        <f>IF(SUM(G100,G101,G102)=0,0,IF(AND(ISNUMBER(G100),H100&lt;&gt;0),1,0))</f>
        <v>1</v>
      </c>
      <c r="O100" s="1454"/>
      <c r="P100" s="1454"/>
      <c r="Q100" s="1454"/>
      <c r="R100" s="1454"/>
      <c r="S100" s="1454"/>
      <c r="T100" s="1454"/>
      <c r="U100" s="1454"/>
    </row>
    <row r="101" spans="1:21" ht="22.5" customHeight="1">
      <c r="A101" s="1985"/>
      <c r="B101" s="2002"/>
      <c r="C101" s="2002"/>
      <c r="D101" s="2002"/>
      <c r="E101" s="2003"/>
      <c r="F101" s="1495" t="s">
        <v>4125</v>
      </c>
      <c r="G101" s="1673">
        <v>132372.17000000001</v>
      </c>
      <c r="H101" s="1557" t="s">
        <v>6786</v>
      </c>
      <c r="I101" s="2006"/>
      <c r="J101" s="2006"/>
      <c r="K101" s="2006"/>
      <c r="L101" s="2006"/>
      <c r="M101" s="2007"/>
      <c r="N101" s="1455">
        <f t="shared" ref="N101:N102" si="0">IF(AND(ISNUMBER(G101),H101&lt;&gt;0),1,0)</f>
        <v>1</v>
      </c>
      <c r="O101" s="1470"/>
      <c r="P101" s="1454"/>
      <c r="Q101" s="1454"/>
      <c r="R101" s="1454"/>
      <c r="S101" s="1454"/>
      <c r="T101" s="1454"/>
      <c r="U101" s="1454"/>
    </row>
    <row r="102" spans="1:21" ht="22.5" customHeight="1">
      <c r="A102" s="1985"/>
      <c r="B102" s="2002"/>
      <c r="C102" s="2002"/>
      <c r="D102" s="2002"/>
      <c r="E102" s="2003"/>
      <c r="F102" s="1495" t="s">
        <v>4124</v>
      </c>
      <c r="G102" s="1673">
        <v>1379018.19</v>
      </c>
      <c r="H102" s="1554" t="s">
        <v>6786</v>
      </c>
      <c r="I102" s="1555"/>
      <c r="J102" s="1555"/>
      <c r="K102" s="1555"/>
      <c r="L102" s="1555"/>
      <c r="M102" s="1556"/>
      <c r="N102" s="1455">
        <f t="shared" si="0"/>
        <v>1</v>
      </c>
      <c r="O102" s="1454"/>
      <c r="P102" s="1454"/>
      <c r="Q102" s="1454"/>
      <c r="R102" s="1454"/>
      <c r="S102" s="1454"/>
      <c r="T102" s="1454"/>
      <c r="U102" s="1454"/>
    </row>
    <row r="103" spans="1:21" ht="6" customHeight="1">
      <c r="A103" s="1867"/>
      <c r="B103" s="1868"/>
      <c r="C103" s="1868"/>
      <c r="D103" s="1868"/>
      <c r="E103" s="1868"/>
      <c r="F103" s="1868"/>
      <c r="G103" s="1869"/>
      <c r="H103" s="1869"/>
      <c r="I103" s="1869"/>
      <c r="J103" s="1868"/>
      <c r="K103" s="1868"/>
      <c r="L103" s="1997"/>
      <c r="M103" s="1998"/>
      <c r="N103" s="1455"/>
      <c r="O103" s="1454"/>
      <c r="P103" s="1454"/>
      <c r="Q103" s="1454"/>
      <c r="R103" s="1454"/>
      <c r="S103" s="1454"/>
    </row>
    <row r="104" spans="1:21" ht="32.25" customHeight="1">
      <c r="A104" s="1999" t="s">
        <v>4123</v>
      </c>
      <c r="B104" s="2008" t="s">
        <v>6806</v>
      </c>
      <c r="C104" s="2009"/>
      <c r="D104" s="2009"/>
      <c r="E104" s="2009"/>
      <c r="F104" s="2010"/>
      <c r="G104" s="1500" t="s">
        <v>4122</v>
      </c>
      <c r="H104" s="1508"/>
      <c r="I104" s="1877" t="s">
        <v>4121</v>
      </c>
      <c r="J104" s="1878"/>
      <c r="K104" s="1508"/>
      <c r="L104" s="1502" t="s">
        <v>4108</v>
      </c>
      <c r="M104" s="1507"/>
      <c r="N104" s="1455">
        <f>IF(B105="Response Optional",1,IF(AND(B105="Response Required",COUNTIF(H104:M106,"Yes")),1,0))</f>
        <v>1</v>
      </c>
      <c r="O104" s="1454"/>
      <c r="P104" s="1454"/>
      <c r="Q104" s="1454"/>
      <c r="R104" s="1454"/>
      <c r="S104" s="1454"/>
      <c r="T104" s="1454"/>
      <c r="U104" s="1454"/>
    </row>
    <row r="105" spans="1:21" ht="25.5" customHeight="1">
      <c r="A105" s="1851"/>
      <c r="B105" s="2011" t="str">
        <f>IF($O$1=0,"",IF($G$100&gt;=5000,"Response Required","Response Optional"))</f>
        <v>Response Required</v>
      </c>
      <c r="C105" s="2012"/>
      <c r="D105" s="2012"/>
      <c r="E105" s="2012"/>
      <c r="F105" s="2013"/>
      <c r="G105" s="1848" t="s">
        <v>4208</v>
      </c>
      <c r="H105" s="1853"/>
      <c r="I105" s="1886" t="s">
        <v>4208</v>
      </c>
      <c r="J105" s="1887"/>
      <c r="K105" s="1888"/>
      <c r="L105" s="1848" t="s">
        <v>4208</v>
      </c>
      <c r="M105" s="1849"/>
      <c r="N105" s="1455"/>
      <c r="O105" s="1454"/>
      <c r="P105" s="1454"/>
      <c r="Q105" s="1454"/>
      <c r="R105" s="1454"/>
      <c r="S105" s="1454"/>
      <c r="T105" s="1454"/>
      <c r="U105" s="1454"/>
    </row>
    <row r="106" spans="1:21" ht="32.25" customHeight="1">
      <c r="A106" s="1851"/>
      <c r="B106" s="2011"/>
      <c r="C106" s="2012"/>
      <c r="D106" s="2012"/>
      <c r="E106" s="2012"/>
      <c r="F106" s="2013"/>
      <c r="G106" s="1501" t="s">
        <v>4120</v>
      </c>
      <c r="H106" s="1508" t="s">
        <v>4149</v>
      </c>
      <c r="I106" s="1877" t="s">
        <v>4119</v>
      </c>
      <c r="J106" s="1878"/>
      <c r="K106" s="1508"/>
      <c r="L106" s="1469"/>
      <c r="M106" s="1468"/>
      <c r="N106" s="1455"/>
      <c r="O106" s="1454"/>
      <c r="P106" s="1454"/>
      <c r="Q106" s="1454"/>
      <c r="R106" s="1454"/>
      <c r="S106" s="1454"/>
      <c r="T106" s="1454"/>
      <c r="U106" s="1454"/>
    </row>
    <row r="107" spans="1:21" ht="25.5" customHeight="1">
      <c r="A107" s="1852"/>
      <c r="B107" s="2014"/>
      <c r="C107" s="2015"/>
      <c r="D107" s="2015"/>
      <c r="E107" s="2015"/>
      <c r="F107" s="2016"/>
      <c r="G107" s="1848" t="s">
        <v>4208</v>
      </c>
      <c r="H107" s="1853"/>
      <c r="I107" s="1886" t="s">
        <v>4208</v>
      </c>
      <c r="J107" s="1887"/>
      <c r="K107" s="1888"/>
      <c r="L107" s="1467"/>
      <c r="M107" s="1466"/>
      <c r="N107" s="1455"/>
      <c r="O107" s="1454"/>
      <c r="P107" s="1454"/>
      <c r="Q107" s="1454"/>
      <c r="R107" s="1454"/>
      <c r="S107" s="1454"/>
      <c r="T107" s="1454"/>
      <c r="U107" s="1454"/>
    </row>
    <row r="108" spans="1:21" ht="47.25" customHeight="1">
      <c r="A108" s="1882"/>
      <c r="B108" s="1864" t="s">
        <v>7056</v>
      </c>
      <c r="C108" s="1865"/>
      <c r="D108" s="1865"/>
      <c r="E108" s="1865"/>
      <c r="F108" s="1866"/>
      <c r="G108" s="1860" t="s">
        <v>7120</v>
      </c>
      <c r="H108" s="1860"/>
      <c r="I108" s="1860"/>
      <c r="J108" s="1860"/>
      <c r="K108" s="1860"/>
      <c r="L108" s="1860"/>
      <c r="M108" s="1861"/>
      <c r="N108" s="1455">
        <f>IF(B109="",1,IF(AND(B109="Required",LEN(G108)&gt;10),1,0))</f>
        <v>1</v>
      </c>
      <c r="O108" s="1454"/>
      <c r="P108" s="1454"/>
      <c r="Q108" s="1461"/>
      <c r="R108" s="1461"/>
      <c r="S108" s="1461"/>
      <c r="T108" s="1461"/>
      <c r="U108" s="1454"/>
    </row>
    <row r="109" spans="1:21" ht="66" customHeight="1">
      <c r="A109" s="1883"/>
      <c r="B109" s="1872" t="str">
        <f>IF(M104="Yes","Required","")</f>
        <v/>
      </c>
      <c r="C109" s="1873"/>
      <c r="D109" s="1873"/>
      <c r="E109" s="1873"/>
      <c r="F109" s="1874"/>
      <c r="G109" s="1862"/>
      <c r="H109" s="1862"/>
      <c r="I109" s="1862"/>
      <c r="J109" s="1862"/>
      <c r="K109" s="1862"/>
      <c r="L109" s="1862"/>
      <c r="M109" s="1863"/>
      <c r="N109" s="1455"/>
      <c r="O109" s="1454"/>
      <c r="P109" s="1454"/>
      <c r="Q109" s="1461"/>
      <c r="R109" s="1461"/>
      <c r="S109" s="1461"/>
      <c r="T109" s="1461"/>
    </row>
    <row r="110" spans="1:21" ht="6" customHeight="1">
      <c r="A110" s="1867"/>
      <c r="B110" s="1868"/>
      <c r="C110" s="1868"/>
      <c r="D110" s="1868"/>
      <c r="E110" s="1868"/>
      <c r="F110" s="1868"/>
      <c r="G110" s="1869"/>
      <c r="H110" s="1869"/>
      <c r="I110" s="1869"/>
      <c r="J110" s="1869"/>
      <c r="K110" s="1869"/>
      <c r="L110" s="1870"/>
      <c r="M110" s="1871"/>
      <c r="N110" s="1455"/>
      <c r="O110" s="1454"/>
      <c r="P110" s="1454"/>
      <c r="Q110" s="1454"/>
      <c r="R110" s="1454"/>
      <c r="S110" s="1454"/>
    </row>
    <row r="111" spans="1:21" ht="32.25" customHeight="1">
      <c r="A111" s="1850" t="s">
        <v>4118</v>
      </c>
      <c r="B111" s="1841" t="s">
        <v>6807</v>
      </c>
      <c r="C111" s="1841"/>
      <c r="D111" s="1841"/>
      <c r="E111" s="1841"/>
      <c r="F111" s="1841"/>
      <c r="G111" s="1503" t="s">
        <v>4117</v>
      </c>
      <c r="H111" s="1508"/>
      <c r="I111" s="1877" t="s">
        <v>4116</v>
      </c>
      <c r="J111" s="1878"/>
      <c r="K111" s="1508"/>
      <c r="L111" s="1503" t="s">
        <v>4115</v>
      </c>
      <c r="M111" s="1507"/>
      <c r="N111" s="1455">
        <f>IF(B112="Response Optional",1,IF(AND(B112="Response Required",COUNTIF(H111:M113,"Yes")),1,0))</f>
        <v>1</v>
      </c>
      <c r="O111" s="1454"/>
      <c r="P111" s="1454"/>
      <c r="Q111" s="1454"/>
      <c r="R111" s="1454"/>
      <c r="S111" s="1454"/>
    </row>
    <row r="112" spans="1:21" ht="25.5" customHeight="1">
      <c r="A112" s="1851"/>
      <c r="B112" s="1854" t="str">
        <f>IF($O$1=0,"",IF($G$101&gt;=5000,"Response Required","Response Optional"))</f>
        <v>Response Required</v>
      </c>
      <c r="C112" s="1855"/>
      <c r="D112" s="1855"/>
      <c r="E112" s="1855"/>
      <c r="F112" s="1856"/>
      <c r="G112" s="1848" t="s">
        <v>4208</v>
      </c>
      <c r="H112" s="1853"/>
      <c r="I112" s="1886" t="s">
        <v>4208</v>
      </c>
      <c r="J112" s="1887"/>
      <c r="K112" s="1888"/>
      <c r="L112" s="1848" t="s">
        <v>4208</v>
      </c>
      <c r="M112" s="1849"/>
      <c r="N112" s="1455"/>
      <c r="O112" s="1454"/>
      <c r="P112" s="1454"/>
      <c r="Q112" s="1454"/>
      <c r="R112" s="1454"/>
      <c r="S112" s="1454"/>
    </row>
    <row r="113" spans="1:20" ht="32.25" customHeight="1">
      <c r="A113" s="1851"/>
      <c r="B113" s="1854"/>
      <c r="C113" s="1855"/>
      <c r="D113" s="1855"/>
      <c r="E113" s="1855"/>
      <c r="F113" s="1856"/>
      <c r="G113" s="1503" t="s">
        <v>4114</v>
      </c>
      <c r="H113" s="1508" t="s">
        <v>4149</v>
      </c>
      <c r="I113" s="1877" t="s">
        <v>4113</v>
      </c>
      <c r="J113" s="1878"/>
      <c r="K113" s="1508"/>
      <c r="L113" s="1502" t="s">
        <v>4108</v>
      </c>
      <c r="M113" s="1507"/>
      <c r="N113" s="1455"/>
      <c r="O113" s="1454"/>
      <c r="P113" s="1454"/>
      <c r="Q113" s="1454"/>
      <c r="R113" s="1454"/>
      <c r="S113" s="1454"/>
    </row>
    <row r="114" spans="1:20" ht="25.5" customHeight="1">
      <c r="A114" s="1852"/>
      <c r="B114" s="1857"/>
      <c r="C114" s="1858"/>
      <c r="D114" s="1858"/>
      <c r="E114" s="1858"/>
      <c r="F114" s="1859"/>
      <c r="G114" s="1848" t="s">
        <v>4208</v>
      </c>
      <c r="H114" s="1853"/>
      <c r="I114" s="1886" t="s">
        <v>4208</v>
      </c>
      <c r="J114" s="1887"/>
      <c r="K114" s="1888"/>
      <c r="L114" s="1848" t="s">
        <v>4208</v>
      </c>
      <c r="M114" s="1849"/>
      <c r="N114" s="1455"/>
      <c r="O114" s="1454"/>
      <c r="P114" s="1454"/>
      <c r="Q114" s="1454"/>
      <c r="R114" s="1454"/>
      <c r="S114" s="1454"/>
    </row>
    <row r="115" spans="1:20" ht="44.25" customHeight="1">
      <c r="A115" s="1908"/>
      <c r="B115" s="1889" t="s">
        <v>7057</v>
      </c>
      <c r="C115" s="1890"/>
      <c r="D115" s="1890"/>
      <c r="E115" s="1890"/>
      <c r="F115" s="1890"/>
      <c r="G115" s="1860"/>
      <c r="H115" s="1860"/>
      <c r="I115" s="1860"/>
      <c r="J115" s="1860"/>
      <c r="K115" s="1860"/>
      <c r="L115" s="1860"/>
      <c r="M115" s="1861"/>
      <c r="N115" s="1455">
        <f>IF(B116="",1,IF(AND(B116="Required",LEN(G115)&gt;10),1,0))</f>
        <v>1</v>
      </c>
      <c r="O115" s="1454"/>
      <c r="P115" s="1454"/>
      <c r="Q115" s="1461"/>
      <c r="R115" s="1461"/>
      <c r="S115" s="1461"/>
      <c r="T115" s="1461"/>
    </row>
    <row r="116" spans="1:20" ht="66" customHeight="1">
      <c r="A116" s="1883"/>
      <c r="B116" s="1872" t="str">
        <f>IF(M113="Yes","Required","")</f>
        <v/>
      </c>
      <c r="C116" s="1873"/>
      <c r="D116" s="1873"/>
      <c r="E116" s="1873"/>
      <c r="F116" s="1874"/>
      <c r="G116" s="1862"/>
      <c r="H116" s="1862"/>
      <c r="I116" s="1862"/>
      <c r="J116" s="1862"/>
      <c r="K116" s="1862"/>
      <c r="L116" s="1862"/>
      <c r="M116" s="1863"/>
      <c r="N116" s="1455"/>
      <c r="O116" s="1454"/>
      <c r="P116" s="1454"/>
      <c r="Q116" s="1461"/>
      <c r="R116" s="1461"/>
      <c r="S116" s="1461"/>
      <c r="T116" s="1461"/>
    </row>
    <row r="117" spans="1:20" ht="6" customHeight="1">
      <c r="A117" s="1867"/>
      <c r="B117" s="1868"/>
      <c r="C117" s="1868"/>
      <c r="D117" s="1868"/>
      <c r="E117" s="1868"/>
      <c r="F117" s="1868"/>
      <c r="G117" s="1869"/>
      <c r="H117" s="1869"/>
      <c r="I117" s="1869"/>
      <c r="J117" s="1869"/>
      <c r="K117" s="1869"/>
      <c r="L117" s="1870"/>
      <c r="M117" s="1871"/>
      <c r="N117" s="1455"/>
      <c r="O117" s="1454"/>
      <c r="P117" s="1454"/>
      <c r="Q117" s="1454"/>
      <c r="R117" s="1454"/>
      <c r="S117" s="1454"/>
    </row>
    <row r="118" spans="1:20" ht="32.75" customHeight="1">
      <c r="A118" s="1850" t="s">
        <v>4112</v>
      </c>
      <c r="B118" s="1841" t="s">
        <v>6808</v>
      </c>
      <c r="C118" s="1841"/>
      <c r="D118" s="1841"/>
      <c r="E118" s="1841"/>
      <c r="F118" s="1841"/>
      <c r="G118" s="1501" t="s">
        <v>4111</v>
      </c>
      <c r="H118" s="1509"/>
      <c r="I118" s="1877" t="s">
        <v>4110</v>
      </c>
      <c r="J118" s="1878"/>
      <c r="K118" s="1509"/>
      <c r="L118" s="1465"/>
      <c r="M118" s="1464"/>
      <c r="N118" s="1455">
        <f>IF(B119="Response Optional",1,IF(AND(B119="Response Required",COUNTIF(H118:K120,"Yes")),1,0))</f>
        <v>1</v>
      </c>
      <c r="O118" s="1454"/>
      <c r="P118" s="1454"/>
      <c r="Q118" s="1454"/>
      <c r="R118" s="1454"/>
      <c r="S118" s="1454"/>
    </row>
    <row r="119" spans="1:20" ht="25.5" customHeight="1">
      <c r="A119" s="1851"/>
      <c r="B119" s="1854" t="str">
        <f>IF($O$1=0,"",IF($G$102&gt;=5000,"Response Required","Response Optional"))</f>
        <v>Response Required</v>
      </c>
      <c r="C119" s="1855"/>
      <c r="D119" s="1855"/>
      <c r="E119" s="1855"/>
      <c r="F119" s="1856"/>
      <c r="G119" s="1848" t="s">
        <v>4208</v>
      </c>
      <c r="H119" s="1853"/>
      <c r="I119" s="1886" t="s">
        <v>4208</v>
      </c>
      <c r="J119" s="1887"/>
      <c r="K119" s="1888"/>
      <c r="L119" s="1465"/>
      <c r="M119" s="1464"/>
      <c r="N119" s="1455"/>
      <c r="O119" s="1454"/>
      <c r="P119" s="1454"/>
      <c r="Q119" s="1454"/>
      <c r="R119" s="1454"/>
      <c r="S119" s="1454"/>
    </row>
    <row r="120" spans="1:20" ht="32.75" customHeight="1">
      <c r="A120" s="1851"/>
      <c r="B120" s="1854"/>
      <c r="C120" s="1855"/>
      <c r="D120" s="1855"/>
      <c r="E120" s="1855"/>
      <c r="F120" s="1856"/>
      <c r="G120" s="1501" t="s">
        <v>4109</v>
      </c>
      <c r="H120" s="1509"/>
      <c r="I120" s="1877" t="s">
        <v>4108</v>
      </c>
      <c r="J120" s="1878"/>
      <c r="K120" s="1509" t="s">
        <v>4149</v>
      </c>
      <c r="L120" s="1465"/>
      <c r="M120" s="1464"/>
      <c r="N120" s="1455"/>
      <c r="O120" s="1454"/>
      <c r="P120" s="1454"/>
      <c r="Q120" s="1454"/>
      <c r="R120" s="1454"/>
      <c r="S120" s="1454"/>
    </row>
    <row r="121" spans="1:20" ht="25.5" customHeight="1">
      <c r="A121" s="1852"/>
      <c r="B121" s="1857"/>
      <c r="C121" s="1858"/>
      <c r="D121" s="1858"/>
      <c r="E121" s="1858"/>
      <c r="F121" s="1859"/>
      <c r="G121" s="1848" t="s">
        <v>4208</v>
      </c>
      <c r="H121" s="1853"/>
      <c r="I121" s="1886" t="s">
        <v>4208</v>
      </c>
      <c r="J121" s="1887"/>
      <c r="K121" s="1888"/>
      <c r="L121" s="1463"/>
      <c r="M121" s="1462"/>
      <c r="N121" s="1455"/>
      <c r="O121" s="1454"/>
      <c r="P121" s="1454"/>
      <c r="Q121" s="1454"/>
      <c r="R121" s="1454"/>
      <c r="S121" s="1454"/>
    </row>
    <row r="122" spans="1:20" ht="45" customHeight="1">
      <c r="A122" s="1884"/>
      <c r="B122" s="1909" t="s">
        <v>7058</v>
      </c>
      <c r="C122" s="1910"/>
      <c r="D122" s="1910"/>
      <c r="E122" s="1910"/>
      <c r="F122" s="1911"/>
      <c r="G122" s="1860" t="s">
        <v>7120</v>
      </c>
      <c r="H122" s="1860"/>
      <c r="I122" s="1860"/>
      <c r="J122" s="1860"/>
      <c r="K122" s="1860"/>
      <c r="L122" s="1860"/>
      <c r="M122" s="1861"/>
      <c r="N122" s="1455">
        <f>IF(B123="",1,IF(AND(B123="Required",LEN(G122)&gt;10),1,0))</f>
        <v>1</v>
      </c>
      <c r="O122" s="1454"/>
      <c r="P122" s="1454"/>
      <c r="Q122" s="1461"/>
      <c r="R122" s="1461"/>
      <c r="S122" s="1461"/>
      <c r="T122" s="1461"/>
    </row>
    <row r="123" spans="1:20" ht="66" customHeight="1">
      <c r="A123" s="1885"/>
      <c r="B123" s="1842" t="str">
        <f>IF(K120="Yes","Required","")</f>
        <v>Required</v>
      </c>
      <c r="C123" s="1843"/>
      <c r="D123" s="1843"/>
      <c r="E123" s="1843"/>
      <c r="F123" s="1844"/>
      <c r="G123" s="1862"/>
      <c r="H123" s="1862"/>
      <c r="I123" s="1862"/>
      <c r="J123" s="1862"/>
      <c r="K123" s="1862"/>
      <c r="L123" s="1862"/>
      <c r="M123" s="1863"/>
      <c r="N123" s="1455"/>
      <c r="O123" s="1454"/>
      <c r="P123" s="1454"/>
      <c r="Q123" s="1461"/>
      <c r="R123" s="1461"/>
      <c r="S123" s="1461"/>
      <c r="T123" s="1461"/>
    </row>
    <row r="124" spans="1:20" ht="6" customHeight="1">
      <c r="A124" s="1867"/>
      <c r="B124" s="1868"/>
      <c r="C124" s="1868"/>
      <c r="D124" s="1868"/>
      <c r="E124" s="1868"/>
      <c r="F124" s="1868"/>
      <c r="G124" s="1869"/>
      <c r="H124" s="1869"/>
      <c r="I124" s="1869"/>
      <c r="J124" s="1869"/>
      <c r="K124" s="1869"/>
      <c r="L124" s="1870"/>
      <c r="M124" s="1871"/>
      <c r="N124" s="1455"/>
      <c r="O124" s="1454"/>
      <c r="P124" s="1454"/>
      <c r="Q124" s="1454"/>
      <c r="R124" s="1454"/>
      <c r="S124" s="1454"/>
    </row>
    <row r="125" spans="1:20" ht="20.25" customHeight="1">
      <c r="A125" s="1830" t="s">
        <v>4107</v>
      </c>
      <c r="B125" s="1831"/>
      <c r="C125" s="1831"/>
      <c r="D125" s="1831"/>
      <c r="E125" s="1831"/>
      <c r="F125" s="1831"/>
      <c r="G125" s="1831"/>
      <c r="H125" s="1831"/>
      <c r="I125" s="1831"/>
      <c r="J125" s="1831"/>
      <c r="K125" s="1831"/>
      <c r="L125" s="1831"/>
      <c r="M125" s="1832"/>
      <c r="N125" s="1455"/>
      <c r="O125" s="1454"/>
      <c r="P125" s="1454"/>
      <c r="Q125" s="1454"/>
      <c r="R125" s="1454"/>
      <c r="S125" s="1454"/>
    </row>
    <row r="126" spans="1:20" ht="64.5" customHeight="1">
      <c r="A126" s="1833" t="s">
        <v>6809</v>
      </c>
      <c r="B126" s="1834"/>
      <c r="C126" s="1834"/>
      <c r="D126" s="1834"/>
      <c r="E126" s="1834"/>
      <c r="F126" s="1834"/>
      <c r="G126" s="1834"/>
      <c r="H126" s="1834"/>
      <c r="I126" s="1834"/>
      <c r="J126" s="1834"/>
      <c r="K126" s="1834"/>
      <c r="L126" s="1834"/>
      <c r="M126" s="1835"/>
      <c r="N126" s="1455"/>
      <c r="O126" s="1454"/>
      <c r="P126" s="1454"/>
      <c r="Q126" s="1454"/>
      <c r="R126" s="1454"/>
      <c r="S126" s="1454"/>
    </row>
    <row r="127" spans="1:20" ht="22.5" customHeight="1">
      <c r="A127" s="1836" t="s">
        <v>6810</v>
      </c>
      <c r="B127" s="1837"/>
      <c r="C127" s="1837"/>
      <c r="D127" s="1837"/>
      <c r="E127" s="1837"/>
      <c r="F127" s="1837"/>
      <c r="G127" s="1837"/>
      <c r="H127" s="1837"/>
      <c r="I127" s="1837"/>
      <c r="J127" s="1837"/>
      <c r="K127" s="1837"/>
      <c r="L127" s="1837"/>
      <c r="M127" s="1838"/>
      <c r="N127" s="1455"/>
      <c r="O127" s="1454"/>
      <c r="P127" s="1454"/>
      <c r="Q127" s="1454"/>
      <c r="R127" s="1454"/>
      <c r="S127" s="1454"/>
    </row>
    <row r="128" spans="1:20" ht="15" customHeight="1">
      <c r="A128" s="1460"/>
      <c r="D128" s="1847" t="s">
        <v>6811</v>
      </c>
      <c r="E128" s="1827"/>
      <c r="F128" s="1827"/>
      <c r="G128" s="1827"/>
      <c r="H128" s="1827"/>
      <c r="I128" s="1827"/>
      <c r="J128" s="1827"/>
      <c r="K128" s="1827"/>
      <c r="L128" s="1827"/>
      <c r="M128" s="1828"/>
      <c r="N128" s="1455"/>
      <c r="O128" s="1454"/>
      <c r="P128" s="1454"/>
      <c r="Q128" s="1454"/>
      <c r="R128" s="1454"/>
      <c r="S128" s="1454"/>
    </row>
    <row r="129" spans="1:19" ht="18" customHeight="1">
      <c r="A129" s="1460"/>
      <c r="C129" s="1567"/>
      <c r="D129" s="1827"/>
      <c r="E129" s="1827"/>
      <c r="F129" s="1827"/>
      <c r="G129" s="1827"/>
      <c r="H129" s="1827"/>
      <c r="I129" s="1827"/>
      <c r="J129" s="1827"/>
      <c r="K129" s="1827"/>
      <c r="L129" s="1827"/>
      <c r="M129" s="1828"/>
      <c r="N129" s="1455"/>
      <c r="O129" s="1454"/>
      <c r="P129" s="1454"/>
      <c r="Q129" s="1454"/>
      <c r="R129" s="1454"/>
      <c r="S129" s="1454"/>
    </row>
    <row r="130" spans="1:19" ht="18" customHeight="1">
      <c r="A130" s="1460"/>
      <c r="C130" s="1568"/>
      <c r="D130" s="1569" t="str">
        <f>IF(G101="","",IF($G$101&gt;=1,"Required","N/A"))</f>
        <v>Required</v>
      </c>
      <c r="E130" s="1509" t="s">
        <v>4149</v>
      </c>
      <c r="F130" s="1568"/>
      <c r="G130" s="1568"/>
      <c r="H130" s="1568"/>
      <c r="I130" s="1568"/>
      <c r="J130" s="1568"/>
      <c r="K130" s="1568"/>
      <c r="L130" s="1568"/>
      <c r="M130" s="1550"/>
      <c r="N130" s="1455">
        <f>IF(D130="",1,IF(D130="N/A",1,IF(AND(D130="Required",E130&lt;&gt;""),1,0)))</f>
        <v>1</v>
      </c>
      <c r="O130" s="1454"/>
      <c r="P130" s="1454"/>
      <c r="Q130" s="1454"/>
      <c r="R130" s="1454"/>
      <c r="S130" s="1454"/>
    </row>
    <row r="131" spans="1:19" ht="15" customHeight="1">
      <c r="A131" s="1460"/>
      <c r="D131" s="1826" t="s">
        <v>7020</v>
      </c>
      <c r="E131" s="1827"/>
      <c r="F131" s="1827"/>
      <c r="G131" s="1827"/>
      <c r="H131" s="1827"/>
      <c r="I131" s="1827"/>
      <c r="J131" s="1827"/>
      <c r="K131" s="1827"/>
      <c r="L131" s="1827"/>
      <c r="M131" s="1828"/>
      <c r="N131" s="1455"/>
      <c r="O131" s="1454"/>
      <c r="P131" s="1454"/>
      <c r="Q131" s="1454"/>
      <c r="R131" s="1454"/>
      <c r="S131" s="1454"/>
    </row>
    <row r="132" spans="1:19" ht="18" customHeight="1">
      <c r="A132" s="1460"/>
      <c r="C132" s="1567"/>
      <c r="D132" s="1827"/>
      <c r="E132" s="1827"/>
      <c r="F132" s="1827"/>
      <c r="G132" s="1827"/>
      <c r="H132" s="1827"/>
      <c r="I132" s="1827"/>
      <c r="J132" s="1827"/>
      <c r="K132" s="1827"/>
      <c r="L132" s="1827"/>
      <c r="M132" s="1828"/>
      <c r="N132" s="1455"/>
      <c r="O132" s="1454"/>
      <c r="P132" s="1454"/>
      <c r="Q132" s="1454"/>
      <c r="R132" s="1454"/>
      <c r="S132" s="1454"/>
    </row>
    <row r="133" spans="1:19" ht="18" customHeight="1">
      <c r="A133" s="1460"/>
      <c r="C133" s="1570"/>
      <c r="D133" s="1569" t="str">
        <f>IF(G101="","",IF($G$101&gt;=0,"Required","N/A"))</f>
        <v>Required</v>
      </c>
      <c r="E133" s="1509" t="s">
        <v>4149</v>
      </c>
      <c r="F133" s="1570"/>
      <c r="G133" s="1570"/>
      <c r="H133" s="1570"/>
      <c r="I133" s="1570"/>
      <c r="J133" s="1570"/>
      <c r="K133" s="1570"/>
      <c r="L133" s="1570"/>
      <c r="M133" s="1459"/>
      <c r="N133" s="1455">
        <f t="shared" ref="N133" si="1">IF(D133="",1,IF(D133="N/A",1,IF(AND(D133="Required",E133&lt;&gt;""),1,0)))</f>
        <v>1</v>
      </c>
      <c r="O133" s="1454"/>
      <c r="P133" s="1454"/>
      <c r="Q133" s="1454"/>
      <c r="R133" s="1454"/>
      <c r="S133" s="1454"/>
    </row>
    <row r="134" spans="1:19">
      <c r="A134" s="1460"/>
      <c r="D134" s="1657" t="s">
        <v>7059</v>
      </c>
      <c r="E134" s="1567"/>
      <c r="F134" s="1567"/>
      <c r="G134" s="1567"/>
      <c r="H134" s="1567"/>
      <c r="I134" s="1567"/>
      <c r="J134" s="1567"/>
      <c r="K134" s="1567"/>
      <c r="L134" s="1567"/>
      <c r="M134" s="1459"/>
      <c r="N134" s="1455"/>
      <c r="O134" s="1454"/>
      <c r="P134" s="1454"/>
      <c r="Q134" s="1454"/>
      <c r="R134" s="1454"/>
      <c r="S134" s="1454"/>
    </row>
    <row r="135" spans="1:19" ht="16">
      <c r="A135" s="1460"/>
      <c r="D135" s="1569" t="str">
        <f>IF($E$133=0,"",IF($E$133="Yes","Required","N/A"))</f>
        <v>Required</v>
      </c>
      <c r="E135" s="1509" t="s">
        <v>4149</v>
      </c>
      <c r="M135" s="1459"/>
      <c r="N135" s="1455">
        <f>IF(OR(D135="",D135="N/A"),1,IF(AND(D135="Required",E135&lt;&gt;""),1,0))</f>
        <v>1</v>
      </c>
      <c r="O135" s="1454"/>
      <c r="P135" s="1454"/>
      <c r="Q135" s="1454"/>
      <c r="R135" s="1454"/>
      <c r="S135" s="1454"/>
    </row>
    <row r="136" spans="1:19">
      <c r="A136" s="1460"/>
      <c r="D136" s="1658" t="s">
        <v>7060</v>
      </c>
      <c r="M136" s="1459"/>
      <c r="N136" s="1455"/>
      <c r="O136" s="1454"/>
      <c r="P136" s="1454"/>
      <c r="Q136" s="1454"/>
      <c r="R136" s="1454"/>
      <c r="S136" s="1454"/>
    </row>
    <row r="137" spans="1:19">
      <c r="A137" s="1460"/>
      <c r="D137" s="1829" t="str">
        <f>IF($E$133=0,"",IF($E$133="Yes","Required","N/A"))</f>
        <v>Required</v>
      </c>
      <c r="E137" s="1504" t="s">
        <v>4106</v>
      </c>
      <c r="F137" s="1839">
        <v>45434</v>
      </c>
      <c r="G137" s="1840"/>
      <c r="M137" s="1459"/>
      <c r="N137" s="1455">
        <f>IF(OR(D137="",D137="N/A"),1,IF(AND(D137="Required",F137&lt;&gt;""),1,0))</f>
        <v>1</v>
      </c>
      <c r="O137" s="1454"/>
      <c r="P137" s="1454"/>
      <c r="Q137" s="1454"/>
      <c r="R137" s="1454"/>
      <c r="S137" s="1454"/>
    </row>
    <row r="138" spans="1:19">
      <c r="A138" s="1460"/>
      <c r="D138" s="1829"/>
      <c r="E138" s="1504" t="s">
        <v>4105</v>
      </c>
      <c r="F138" s="1891" t="s">
        <v>7123</v>
      </c>
      <c r="G138" s="1840"/>
      <c r="M138" s="1459"/>
      <c r="N138" s="1455">
        <f>IF(OR(D137="",D137="N/A"),1,IF(AND(D137="Required",F138&lt;&gt;""),1,0))</f>
        <v>1</v>
      </c>
      <c r="O138" s="1454"/>
      <c r="P138" s="1454"/>
      <c r="Q138" s="1454"/>
      <c r="R138" s="1454"/>
      <c r="S138" s="1454"/>
    </row>
    <row r="139" spans="1:19" ht="16" thickBot="1">
      <c r="A139" s="1458"/>
      <c r="B139" s="1457"/>
      <c r="C139" s="1457"/>
      <c r="D139" s="1457"/>
      <c r="E139" s="1457"/>
      <c r="F139" s="1457"/>
      <c r="G139" s="1457"/>
      <c r="H139" s="1457"/>
      <c r="I139" s="1457"/>
      <c r="J139" s="1457"/>
      <c r="K139" s="1457"/>
      <c r="L139" s="1457"/>
      <c r="M139" s="1456"/>
      <c r="N139" s="1455"/>
      <c r="O139" s="1454"/>
      <c r="P139" s="1454"/>
      <c r="Q139" s="1454"/>
      <c r="R139" s="1454"/>
      <c r="S139" s="1454"/>
    </row>
    <row r="140" spans="1:19" ht="16" thickBot="1">
      <c r="N140" s="1455">
        <f>SUM(N7:N138)</f>
        <v>24</v>
      </c>
      <c r="O140" s="1454"/>
      <c r="P140" s="1454"/>
      <c r="Q140" s="1454"/>
      <c r="R140" s="1454"/>
      <c r="S140" s="1454"/>
    </row>
    <row r="141" spans="1:19" ht="16">
      <c r="A141" s="1515"/>
      <c r="B141" s="1897" t="s">
        <v>4104</v>
      </c>
      <c r="C141" s="1897"/>
      <c r="D141" s="1897"/>
      <c r="E141" s="1897"/>
      <c r="F141" s="1897"/>
      <c r="G141" s="1897"/>
      <c r="H141" s="1897"/>
      <c r="I141" s="1897"/>
      <c r="J141" s="1897"/>
      <c r="K141" s="1897"/>
      <c r="L141" s="1897"/>
      <c r="M141" s="1898"/>
      <c r="N141" s="1454"/>
      <c r="O141" s="1454"/>
      <c r="P141" s="1454"/>
      <c r="Q141" s="1454"/>
      <c r="R141" s="1454"/>
      <c r="S141" s="1454"/>
    </row>
    <row r="142" spans="1:19" ht="29.25" customHeight="1">
      <c r="A142" s="1899" t="s">
        <v>4103</v>
      </c>
      <c r="B142" s="1900"/>
      <c r="C142" s="1900"/>
      <c r="D142" s="1900"/>
      <c r="E142" s="1900"/>
      <c r="F142" s="1900"/>
      <c r="G142" s="1900"/>
      <c r="H142" s="1900"/>
      <c r="I142" s="1900"/>
      <c r="J142" s="1900"/>
      <c r="K142" s="1900"/>
      <c r="L142" s="1900"/>
      <c r="M142" s="1901"/>
      <c r="N142" s="1454"/>
      <c r="O142" s="1454"/>
      <c r="P142" s="1454"/>
      <c r="Q142" s="1454"/>
      <c r="R142" s="1454"/>
      <c r="S142" s="1454"/>
    </row>
    <row r="143" spans="1:19">
      <c r="A143" s="1892" t="s">
        <v>4102</v>
      </c>
      <c r="B143" s="1893"/>
      <c r="C143" s="1893"/>
      <c r="D143" s="1893"/>
      <c r="E143" s="1505" t="s">
        <v>4101</v>
      </c>
      <c r="F143" s="1893" t="s">
        <v>4100</v>
      </c>
      <c r="G143" s="1893"/>
      <c r="H143" s="1893"/>
      <c r="I143" s="1893"/>
      <c r="J143" s="1893"/>
      <c r="K143" s="1893"/>
      <c r="L143" s="1893"/>
      <c r="M143" s="1896"/>
      <c r="N143" s="1454"/>
      <c r="O143" s="1454"/>
      <c r="P143" s="1454"/>
      <c r="Q143" s="1454"/>
      <c r="R143" s="1454"/>
      <c r="S143" s="1454"/>
    </row>
    <row r="144" spans="1:19">
      <c r="A144" s="1845" t="s">
        <v>4099</v>
      </c>
      <c r="B144" s="1846"/>
      <c r="C144" s="1846"/>
      <c r="D144" s="1846"/>
      <c r="E144" s="1453" t="str">
        <f>IF(N7=1,"Complete","Incomplete")</f>
        <v>Complete</v>
      </c>
      <c r="F144" s="1875" t="s">
        <v>4098</v>
      </c>
      <c r="G144" s="1875"/>
      <c r="H144" s="1875"/>
      <c r="I144" s="1875"/>
      <c r="J144" s="1875"/>
      <c r="K144" s="1875"/>
      <c r="L144" s="1875"/>
      <c r="M144" s="1876"/>
      <c r="N144" s="1454"/>
      <c r="O144" s="1454"/>
      <c r="P144" s="1454"/>
      <c r="Q144" s="1454"/>
      <c r="R144" s="1454"/>
      <c r="S144" s="1454"/>
    </row>
    <row r="145" spans="1:19">
      <c r="A145" s="1845" t="s">
        <v>4097</v>
      </c>
      <c r="B145" s="1846"/>
      <c r="C145" s="1846"/>
      <c r="D145" s="1846"/>
      <c r="E145" s="1453" t="str">
        <f>IF(N11=1,"Complete","Incomplete")</f>
        <v>Complete</v>
      </c>
      <c r="F145" s="1875" t="s">
        <v>6816</v>
      </c>
      <c r="G145" s="1875"/>
      <c r="H145" s="1875"/>
      <c r="I145" s="1875"/>
      <c r="J145" s="1875"/>
      <c r="K145" s="1875"/>
      <c r="L145" s="1875"/>
      <c r="M145" s="1876"/>
      <c r="N145" s="1454"/>
      <c r="O145" s="1454"/>
      <c r="P145" s="1454"/>
      <c r="Q145" s="1454"/>
      <c r="R145" s="1454"/>
      <c r="S145" s="1454"/>
    </row>
    <row r="146" spans="1:19">
      <c r="A146" s="1845" t="s">
        <v>4096</v>
      </c>
      <c r="B146" s="1846"/>
      <c r="C146" s="1846"/>
      <c r="D146" s="1846"/>
      <c r="E146" s="1453" t="str">
        <f>IF(N13=1,"Complete","Incomplete")</f>
        <v>Complete</v>
      </c>
      <c r="F146" s="1875" t="s">
        <v>4095</v>
      </c>
      <c r="G146" s="1875"/>
      <c r="H146" s="1875"/>
      <c r="I146" s="1875"/>
      <c r="J146" s="1875"/>
      <c r="K146" s="1875"/>
      <c r="L146" s="1875"/>
      <c r="M146" s="1876"/>
      <c r="N146" s="1454"/>
      <c r="O146" s="1454"/>
      <c r="P146" s="1454"/>
      <c r="Q146" s="1454"/>
      <c r="R146" s="1454"/>
      <c r="S146" s="1454"/>
    </row>
    <row r="147" spans="1:19">
      <c r="A147" s="1845" t="s">
        <v>4094</v>
      </c>
      <c r="B147" s="1846"/>
      <c r="C147" s="1846"/>
      <c r="D147" s="1846"/>
      <c r="E147" s="1453" t="str">
        <f>IF(N31=1,"Complete","Incomplete")</f>
        <v>Complete</v>
      </c>
      <c r="F147" s="1875" t="s">
        <v>7021</v>
      </c>
      <c r="G147" s="1875"/>
      <c r="H147" s="1875"/>
      <c r="I147" s="1875"/>
      <c r="J147" s="1875"/>
      <c r="K147" s="1875"/>
      <c r="L147" s="1875"/>
      <c r="M147" s="1876"/>
      <c r="N147" s="1454"/>
      <c r="O147" s="1454"/>
      <c r="P147" s="1454"/>
      <c r="Q147" s="1454"/>
      <c r="R147" s="1454"/>
      <c r="S147" s="1454"/>
    </row>
    <row r="148" spans="1:19">
      <c r="A148" s="1845" t="s">
        <v>4093</v>
      </c>
      <c r="B148" s="1846"/>
      <c r="C148" s="1846"/>
      <c r="D148" s="1846"/>
      <c r="E148" s="1453" t="str">
        <f>IF(N35=1,"Complete","Incomplete")</f>
        <v>Complete</v>
      </c>
      <c r="F148" s="1875" t="s">
        <v>6817</v>
      </c>
      <c r="G148" s="1875"/>
      <c r="H148" s="1875"/>
      <c r="I148" s="1875"/>
      <c r="J148" s="1875"/>
      <c r="K148" s="1875"/>
      <c r="L148" s="1875"/>
      <c r="M148" s="1876"/>
      <c r="O148" s="1454"/>
      <c r="P148" s="1454"/>
      <c r="Q148" s="1454"/>
      <c r="R148" s="1454"/>
      <c r="S148" s="1454"/>
    </row>
    <row r="149" spans="1:19">
      <c r="A149" s="1845" t="s">
        <v>4092</v>
      </c>
      <c r="B149" s="1846"/>
      <c r="C149" s="1846"/>
      <c r="D149" s="1846"/>
      <c r="E149" s="1453" t="str">
        <f>IF(N37=1,"Complete","Incomplete")</f>
        <v>Complete</v>
      </c>
      <c r="F149" s="1875" t="s">
        <v>4075</v>
      </c>
      <c r="G149" s="1875"/>
      <c r="H149" s="1875"/>
      <c r="I149" s="1875"/>
      <c r="J149" s="1875"/>
      <c r="K149" s="1875"/>
      <c r="L149" s="1875"/>
      <c r="M149" s="1876"/>
      <c r="O149" s="1454"/>
      <c r="P149" s="1454"/>
      <c r="Q149" s="1454"/>
      <c r="R149" s="1454"/>
      <c r="S149" s="1454"/>
    </row>
    <row r="150" spans="1:19">
      <c r="A150" s="1845" t="s">
        <v>4091</v>
      </c>
      <c r="B150" s="1846"/>
      <c r="C150" s="1846"/>
      <c r="D150" s="1846"/>
      <c r="E150" s="1453" t="str">
        <f>IF(N43=1,"Complete","Incomplete")</f>
        <v>Complete</v>
      </c>
      <c r="F150" s="1875" t="s">
        <v>4090</v>
      </c>
      <c r="G150" s="1875"/>
      <c r="H150" s="1875"/>
      <c r="I150" s="1875"/>
      <c r="J150" s="1875"/>
      <c r="K150" s="1875"/>
      <c r="L150" s="1875"/>
      <c r="M150" s="1876"/>
      <c r="O150" s="1454"/>
      <c r="P150" s="1454"/>
      <c r="Q150" s="1454"/>
      <c r="R150" s="1454"/>
      <c r="S150" s="1454"/>
    </row>
    <row r="151" spans="1:19">
      <c r="A151" s="1845" t="s">
        <v>4089</v>
      </c>
      <c r="B151" s="1846"/>
      <c r="C151" s="1846"/>
      <c r="D151" s="1846"/>
      <c r="E151" s="1453" t="str">
        <f>IF(N44=1,"Complete","Incomplete")</f>
        <v>Complete</v>
      </c>
      <c r="F151" s="1875" t="s">
        <v>4088</v>
      </c>
      <c r="G151" s="1875"/>
      <c r="H151" s="1875"/>
      <c r="I151" s="1875"/>
      <c r="J151" s="1875"/>
      <c r="K151" s="1875"/>
      <c r="L151" s="1875"/>
      <c r="M151" s="1876"/>
      <c r="O151" s="1454"/>
      <c r="P151" s="1454"/>
      <c r="Q151" s="1454"/>
      <c r="R151" s="1454"/>
      <c r="S151" s="1454"/>
    </row>
    <row r="152" spans="1:19">
      <c r="A152" s="1845" t="s">
        <v>4087</v>
      </c>
      <c r="B152" s="1846"/>
      <c r="C152" s="1846"/>
      <c r="D152" s="1846"/>
      <c r="E152" s="1453" t="str">
        <f>IF(N90=1,"Complete","Incomplete")</f>
        <v>Complete</v>
      </c>
      <c r="F152" s="1875" t="s">
        <v>4086</v>
      </c>
      <c r="G152" s="1875"/>
      <c r="H152" s="1875"/>
      <c r="I152" s="1875"/>
      <c r="J152" s="1875"/>
      <c r="K152" s="1875"/>
      <c r="L152" s="1875"/>
      <c r="M152" s="1876"/>
      <c r="O152" s="1454"/>
      <c r="P152" s="1454"/>
      <c r="Q152" s="1454"/>
      <c r="R152" s="1454"/>
      <c r="S152" s="1454"/>
    </row>
    <row r="153" spans="1:19">
      <c r="A153" s="1845" t="s">
        <v>4085</v>
      </c>
      <c r="B153" s="1846"/>
      <c r="C153" s="1846"/>
      <c r="D153" s="1846"/>
      <c r="E153" s="1453" t="str">
        <f>IF(N93=1,"Complete","Incomplete")</f>
        <v>Complete</v>
      </c>
      <c r="F153" s="1875" t="s">
        <v>4084</v>
      </c>
      <c r="G153" s="1875"/>
      <c r="H153" s="1875"/>
      <c r="I153" s="1875"/>
      <c r="J153" s="1875"/>
      <c r="K153" s="1875"/>
      <c r="L153" s="1875"/>
      <c r="M153" s="1876"/>
    </row>
    <row r="154" spans="1:19">
      <c r="A154" s="1879" t="s">
        <v>4083</v>
      </c>
      <c r="B154" s="1880"/>
      <c r="C154" s="1880"/>
      <c r="D154" s="1881"/>
      <c r="E154" s="1453" t="str">
        <f>IF(N100=1,"Complete","Incomplete")</f>
        <v>Complete</v>
      </c>
      <c r="F154" s="1875" t="s">
        <v>7033</v>
      </c>
      <c r="G154" s="1875"/>
      <c r="H154" s="1875"/>
      <c r="I154" s="1875"/>
      <c r="J154" s="1875"/>
      <c r="K154" s="1875"/>
      <c r="L154" s="1875"/>
      <c r="M154" s="1876"/>
    </row>
    <row r="155" spans="1:19">
      <c r="A155" s="1879" t="s">
        <v>4082</v>
      </c>
      <c r="B155" s="1880"/>
      <c r="C155" s="1880"/>
      <c r="D155" s="1881"/>
      <c r="E155" s="1453" t="str">
        <f>IF(N101=1,"Complete","Incomplete")</f>
        <v>Complete</v>
      </c>
      <c r="F155" s="1875" t="s">
        <v>6812</v>
      </c>
      <c r="G155" s="1875"/>
      <c r="H155" s="1875"/>
      <c r="I155" s="1875"/>
      <c r="J155" s="1875"/>
      <c r="K155" s="1875"/>
      <c r="L155" s="1875"/>
      <c r="M155" s="1876"/>
    </row>
    <row r="156" spans="1:19">
      <c r="A156" s="1879" t="s">
        <v>4081</v>
      </c>
      <c r="B156" s="1880"/>
      <c r="C156" s="1880"/>
      <c r="D156" s="1881"/>
      <c r="E156" s="1453" t="str">
        <f>IF(N102=1,"Complete","Incomplete")</f>
        <v>Complete</v>
      </c>
      <c r="F156" s="1875" t="s">
        <v>7034</v>
      </c>
      <c r="G156" s="1875"/>
      <c r="H156" s="1875"/>
      <c r="I156" s="1875"/>
      <c r="J156" s="1875"/>
      <c r="K156" s="1875"/>
      <c r="L156" s="1875"/>
      <c r="M156" s="1876"/>
    </row>
    <row r="157" spans="1:19">
      <c r="A157" s="1845" t="s">
        <v>4080</v>
      </c>
      <c r="B157" s="1846"/>
      <c r="C157" s="1846"/>
      <c r="D157" s="1846"/>
      <c r="E157" s="1453" t="str">
        <f>IF(N104=1,"Complete","Incomplete")</f>
        <v>Complete</v>
      </c>
      <c r="F157" s="1875" t="s">
        <v>4075</v>
      </c>
      <c r="G157" s="1875"/>
      <c r="H157" s="1875"/>
      <c r="I157" s="1875"/>
      <c r="J157" s="1875"/>
      <c r="K157" s="1875"/>
      <c r="L157" s="1875"/>
      <c r="M157" s="1876"/>
    </row>
    <row r="158" spans="1:19">
      <c r="A158" s="1845" t="s">
        <v>4079</v>
      </c>
      <c r="B158" s="1846"/>
      <c r="C158" s="1846"/>
      <c r="D158" s="1846"/>
      <c r="E158" s="1453" t="str">
        <f>IF(N108=1,"Complete","Incomplete")</f>
        <v>Complete</v>
      </c>
      <c r="F158" s="1875" t="s">
        <v>4073</v>
      </c>
      <c r="G158" s="1875"/>
      <c r="H158" s="1875"/>
      <c r="I158" s="1875"/>
      <c r="J158" s="1875"/>
      <c r="K158" s="1875"/>
      <c r="L158" s="1875"/>
      <c r="M158" s="1876"/>
    </row>
    <row r="159" spans="1:19">
      <c r="A159" s="1845" t="s">
        <v>4078</v>
      </c>
      <c r="B159" s="1846"/>
      <c r="C159" s="1846"/>
      <c r="D159" s="1846"/>
      <c r="E159" s="1453" t="str">
        <f>IF(N111=1,"Complete","Incomplete")</f>
        <v>Complete</v>
      </c>
      <c r="F159" s="1875" t="s">
        <v>4075</v>
      </c>
      <c r="G159" s="1875"/>
      <c r="H159" s="1875"/>
      <c r="I159" s="1875"/>
      <c r="J159" s="1875"/>
      <c r="K159" s="1875"/>
      <c r="L159" s="1875"/>
      <c r="M159" s="1876"/>
    </row>
    <row r="160" spans="1:19">
      <c r="A160" s="1845" t="s">
        <v>4077</v>
      </c>
      <c r="B160" s="1846"/>
      <c r="C160" s="1846"/>
      <c r="D160" s="1846"/>
      <c r="E160" s="1453" t="str">
        <f>IF(N115=1,"Complete","Incomplete")</f>
        <v>Complete</v>
      </c>
      <c r="F160" s="1875" t="s">
        <v>4073</v>
      </c>
      <c r="G160" s="1875"/>
      <c r="H160" s="1875"/>
      <c r="I160" s="1875"/>
      <c r="J160" s="1875"/>
      <c r="K160" s="1875"/>
      <c r="L160" s="1875"/>
      <c r="M160" s="1876"/>
    </row>
    <row r="161" spans="1:13">
      <c r="A161" s="1845" t="s">
        <v>4076</v>
      </c>
      <c r="B161" s="1846"/>
      <c r="C161" s="1846"/>
      <c r="D161" s="1846"/>
      <c r="E161" s="1453" t="str">
        <f>IF(N118=1,"Complete","Incomplete")</f>
        <v>Complete</v>
      </c>
      <c r="F161" s="1875" t="s">
        <v>4075</v>
      </c>
      <c r="G161" s="1875"/>
      <c r="H161" s="1875"/>
      <c r="I161" s="1875"/>
      <c r="J161" s="1875"/>
      <c r="K161" s="1875"/>
      <c r="L161" s="1875"/>
      <c r="M161" s="1876"/>
    </row>
    <row r="162" spans="1:13">
      <c r="A162" s="1845" t="s">
        <v>4074</v>
      </c>
      <c r="B162" s="1846"/>
      <c r="C162" s="1846"/>
      <c r="D162" s="1846"/>
      <c r="E162" s="1453" t="str">
        <f>IF(N122=1,"Complete","Incomplete")</f>
        <v>Complete</v>
      </c>
      <c r="F162" s="1875" t="s">
        <v>4073</v>
      </c>
      <c r="G162" s="1875"/>
      <c r="H162" s="1875"/>
      <c r="I162" s="1875"/>
      <c r="J162" s="1875"/>
      <c r="K162" s="1875"/>
      <c r="L162" s="1875"/>
      <c r="M162" s="1876"/>
    </row>
    <row r="163" spans="1:13">
      <c r="A163" s="1845" t="s">
        <v>4072</v>
      </c>
      <c r="B163" s="1846"/>
      <c r="C163" s="1846"/>
      <c r="D163" s="1846"/>
      <c r="E163" s="1453" t="str">
        <f>IF(N130=1,"Complete","Incomplete")</f>
        <v>Complete</v>
      </c>
      <c r="F163" s="1875" t="s">
        <v>6813</v>
      </c>
      <c r="G163" s="1875"/>
      <c r="H163" s="1875"/>
      <c r="I163" s="1875"/>
      <c r="J163" s="1875"/>
      <c r="K163" s="1875"/>
      <c r="L163" s="1875"/>
      <c r="M163" s="1876"/>
    </row>
    <row r="164" spans="1:13">
      <c r="A164" s="1845" t="s">
        <v>4071</v>
      </c>
      <c r="B164" s="1846"/>
      <c r="C164" s="1846"/>
      <c r="D164" s="1846"/>
      <c r="E164" s="1453" t="str">
        <f>IF(N133=1,"Complete","Incomplete")</f>
        <v>Complete</v>
      </c>
      <c r="F164" s="1875" t="s">
        <v>6813</v>
      </c>
      <c r="G164" s="1875"/>
      <c r="H164" s="1875"/>
      <c r="I164" s="1875"/>
      <c r="J164" s="1875"/>
      <c r="K164" s="1875"/>
      <c r="L164" s="1875"/>
      <c r="M164" s="1876"/>
    </row>
    <row r="165" spans="1:13">
      <c r="A165" s="1845" t="s">
        <v>4070</v>
      </c>
      <c r="B165" s="1846"/>
      <c r="C165" s="1846"/>
      <c r="D165" s="1846"/>
      <c r="E165" s="1453" t="str">
        <f>IF(N135=1,"Complete","Incomplete")</f>
        <v>Complete</v>
      </c>
      <c r="F165" s="1875" t="s">
        <v>6814</v>
      </c>
      <c r="G165" s="1875"/>
      <c r="H165" s="1875"/>
      <c r="I165" s="1875"/>
      <c r="J165" s="1875"/>
      <c r="K165" s="1875"/>
      <c r="L165" s="1875"/>
      <c r="M165" s="1876"/>
    </row>
    <row r="166" spans="1:13">
      <c r="A166" s="1845" t="s">
        <v>4069</v>
      </c>
      <c r="B166" s="1846"/>
      <c r="C166" s="1846"/>
      <c r="D166" s="1846"/>
      <c r="E166" s="1453" t="str">
        <f>IF(N137=1,"Complete","Incomplete")</f>
        <v>Complete</v>
      </c>
      <c r="F166" s="1875" t="s">
        <v>6815</v>
      </c>
      <c r="G166" s="1875"/>
      <c r="H166" s="1875"/>
      <c r="I166" s="1875"/>
      <c r="J166" s="1875"/>
      <c r="K166" s="1875"/>
      <c r="L166" s="1875"/>
      <c r="M166" s="1876"/>
    </row>
    <row r="167" spans="1:13" ht="16" thickBot="1">
      <c r="A167" s="2123" t="s">
        <v>7022</v>
      </c>
      <c r="B167" s="2124"/>
      <c r="C167" s="2124"/>
      <c r="D167" s="2124"/>
      <c r="E167" s="1452" t="str">
        <f>IF(N138=1,"Complete","Incomplete")</f>
        <v>Complete</v>
      </c>
      <c r="F167" s="1894" t="s">
        <v>6814</v>
      </c>
      <c r="G167" s="1894"/>
      <c r="H167" s="1894"/>
      <c r="I167" s="1894"/>
      <c r="J167" s="1894"/>
      <c r="K167" s="1894"/>
      <c r="L167" s="1894"/>
      <c r="M167" s="1895"/>
    </row>
  </sheetData>
  <sheetProtection algorithmName="SHA-512" hashValue="+nQ4ZOM+MdIpS32DXfVkKSptX3NrInomwOQmJmD8UzS2Q7OdxRY1NECmPQwIPXuoFm8dmiUvGzf9iPWHqCrMLg==" saltValue="77wRgKN3D5CQ0CjFK+1c5g==" spinCount="100000" sheet="1" objects="1" scenarios="1"/>
  <mergeCells count="209">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B105:F107"/>
    <mergeCell ref="G105:H105"/>
    <mergeCell ref="G107:H10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L112:M112"/>
    <mergeCell ref="A118:A121"/>
    <mergeCell ref="G121:H121"/>
    <mergeCell ref="G114:H114"/>
    <mergeCell ref="B119:F121"/>
    <mergeCell ref="G115:M116"/>
    <mergeCell ref="B108:F108"/>
    <mergeCell ref="A110:M110"/>
    <mergeCell ref="B109:F109"/>
    <mergeCell ref="D131:M132"/>
    <mergeCell ref="D137:D138"/>
    <mergeCell ref="A125:M125"/>
    <mergeCell ref="A126:M126"/>
    <mergeCell ref="A127:M127"/>
    <mergeCell ref="F137:G137"/>
    <mergeCell ref="B118:F118"/>
    <mergeCell ref="B123:F123"/>
    <mergeCell ref="A152:D152"/>
    <mergeCell ref="D128:M129"/>
  </mergeCells>
  <conditionalFormatting sqref="E144:E167">
    <cfRule type="cellIs" dxfId="21" priority="3" operator="equal">
      <formula>"Complete"</formula>
    </cfRule>
    <cfRule type="cellIs" dxfId="20" priority="4" operator="equal">
      <formula>"Incomplete"</formula>
    </cfRule>
  </conditionalFormatting>
  <conditionalFormatting sqref="L90:M90">
    <cfRule type="containsText" dxfId="19" priority="1" operator="containsText" text="Incomplete">
      <formula>NOT(ISERROR(SEARCH("Incomplete",L90)))</formula>
    </cfRule>
    <cfRule type="containsText" dxfId="18" priority="2" operator="containsText" text="Complete">
      <formula>NOT(ISERROR(SEARCH("Complete",L90)))</formula>
    </cfRule>
  </conditionalFormatting>
  <dataValidations count="20">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45292</formula1>
      <formula2>45658</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A65E5580-9FFB-48D3-ABB1-75D08A738E26}">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C011438C-EB99-42BB-B86C-15B00E2BEDFA}">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6938AE8D-BDA6-4F2E-8670-57925A5AEBCB}">
      <formula1>G27*0.89</formula1>
    </dataValidation>
    <dataValidation type="list" allowBlank="1" showInputMessage="1" showErrorMessage="1" sqref="E130" xr:uid="{FD6BBC2F-6762-4233-9EA8-3AD28E0109E1}">
      <formula1>$V$2:$V$2</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119" zoomScaleNormal="100" zoomScaleSheetLayoutView="80" workbookViewId="0">
      <selection activeCell="E23" sqref="E23"/>
    </sheetView>
  </sheetViews>
  <sheetFormatPr baseColWidth="10" defaultColWidth="9.1640625" defaultRowHeight="15"/>
  <cols>
    <col min="1" max="1" width="2.6640625" style="1314" customWidth="1"/>
    <col min="2" max="2" width="3" style="1314" customWidth="1"/>
    <col min="3" max="3" width="39.6640625" style="1314" customWidth="1"/>
    <col min="4" max="4" width="9.5" style="1314" customWidth="1"/>
    <col min="5" max="5" width="13.1640625" style="1314" customWidth="1"/>
    <col min="6" max="6" width="12.33203125" style="1314" customWidth="1"/>
    <col min="7" max="7" width="12.5" style="1314" customWidth="1"/>
    <col min="8" max="8" width="11.6640625" style="1314" customWidth="1"/>
    <col min="9" max="9" width="10.83203125" style="1314" customWidth="1"/>
    <col min="10" max="10" width="12.33203125" style="1314" customWidth="1"/>
    <col min="11" max="11" width="12.1640625" style="1314" customWidth="1"/>
    <col min="12" max="12" width="13.1640625" style="1314" customWidth="1"/>
    <col min="13" max="13" width="12" style="1314" customWidth="1"/>
    <col min="14" max="14" width="17.83203125" style="1314" customWidth="1"/>
    <col min="15" max="16384" width="9.1640625" style="1314"/>
  </cols>
  <sheetData>
    <row r="1" spans="1:14" ht="15" customHeight="1">
      <c r="A1" s="2129" t="s">
        <v>791</v>
      </c>
      <c r="B1" s="2130"/>
      <c r="C1" s="2130"/>
      <c r="D1" s="2130"/>
      <c r="E1" s="2130"/>
      <c r="F1" s="2130"/>
      <c r="G1" s="2130"/>
      <c r="H1" s="2130"/>
      <c r="I1" s="2130"/>
      <c r="J1" s="2130"/>
      <c r="K1" s="2130"/>
      <c r="L1" s="1590"/>
      <c r="M1" s="1312"/>
      <c r="N1" s="1312"/>
    </row>
    <row r="2" spans="1:14">
      <c r="A2" s="2131" t="s">
        <v>420</v>
      </c>
      <c r="B2" s="2132"/>
      <c r="C2" s="2132"/>
      <c r="D2" s="2132"/>
      <c r="E2" s="2132"/>
      <c r="F2" s="2132"/>
      <c r="G2" s="2132"/>
      <c r="H2" s="2132"/>
      <c r="I2" s="2132"/>
      <c r="J2" s="2132"/>
      <c r="K2" s="2132"/>
      <c r="L2" s="1591"/>
      <c r="M2" s="1312"/>
      <c r="N2" s="1312"/>
    </row>
    <row r="3" spans="1:14">
      <c r="A3" s="1326" t="s">
        <v>804</v>
      </c>
      <c r="B3" s="1312"/>
      <c r="C3" s="1312"/>
      <c r="D3" s="1312"/>
      <c r="E3" s="1312"/>
      <c r="F3" s="1312"/>
      <c r="G3" s="1338"/>
      <c r="H3" s="1312"/>
      <c r="I3" s="1312"/>
      <c r="J3" s="1312"/>
      <c r="K3" s="1312"/>
      <c r="L3" s="1591"/>
      <c r="M3" s="1312"/>
      <c r="N3" s="1312"/>
    </row>
    <row r="4" spans="1:14">
      <c r="A4" s="1327"/>
      <c r="B4" s="1312"/>
      <c r="C4" s="1312"/>
      <c r="D4" s="1312"/>
      <c r="E4" s="1312"/>
      <c r="F4" s="1312"/>
      <c r="G4" s="1338"/>
      <c r="H4" s="1312"/>
      <c r="I4" s="1312"/>
      <c r="J4" s="1312"/>
      <c r="K4" s="1312"/>
      <c r="L4" s="1591"/>
      <c r="M4" s="1312"/>
      <c r="N4" s="1312"/>
    </row>
    <row r="5" spans="1:14" ht="13.5" customHeight="1">
      <c r="A5" s="2125" t="str">
        <f>"The worksheet is intended for use during the budgeting process to estimate the district's percent increase of FY"&amp;'B25'!L2</f>
        <v>The worksheet is intended for use during the budgeting process to estimate the district's percent increase of FY2025</v>
      </c>
      <c r="B5" s="2126"/>
      <c r="C5" s="2126"/>
      <c r="D5" s="2126"/>
      <c r="E5" s="2126"/>
      <c r="F5" s="2126"/>
      <c r="G5" s="2126"/>
      <c r="H5" s="2126" t="str">
        <f>"budgeted expenditures over actual FY"&amp;'B25'!L2-1</f>
        <v>budgeted expenditures over actual FY2024</v>
      </c>
      <c r="I5" s="2126"/>
      <c r="J5" s="2126"/>
      <c r="K5" s="1583" t="s">
        <v>1917</v>
      </c>
      <c r="L5" s="1592"/>
      <c r="M5" s="1328"/>
      <c r="N5" s="1328"/>
    </row>
    <row r="6" spans="1:14" ht="17.25" customHeight="1">
      <c r="A6" s="1330" t="s">
        <v>1916</v>
      </c>
      <c r="B6" s="1328"/>
      <c r="C6" s="1328"/>
      <c r="D6" s="1328"/>
      <c r="E6" s="1328"/>
      <c r="F6" s="1328"/>
      <c r="G6" s="1328"/>
      <c r="H6" s="1328"/>
      <c r="I6" s="1328"/>
      <c r="J6" s="1328"/>
      <c r="K6" s="1328"/>
      <c r="L6" s="1329"/>
      <c r="M6" s="1328"/>
      <c r="N6" s="1328"/>
    </row>
    <row r="7" spans="1:14" ht="18" customHeight="1">
      <c r="A7" s="1331"/>
      <c r="B7" s="1332"/>
      <c r="C7" s="1332"/>
      <c r="D7" s="1332"/>
      <c r="E7" s="1332"/>
      <c r="F7" s="1332"/>
      <c r="G7" s="1332"/>
      <c r="H7" s="1332"/>
      <c r="I7" s="1332"/>
      <c r="J7" s="1332"/>
      <c r="K7" s="1332"/>
      <c r="L7" s="1333"/>
      <c r="M7" s="1332"/>
      <c r="N7" s="1332"/>
    </row>
    <row r="8" spans="1:14">
      <c r="A8" s="1582" t="s">
        <v>802</v>
      </c>
      <c r="B8" s="1312"/>
      <c r="C8" s="1312"/>
      <c r="D8" s="1312"/>
      <c r="E8" s="1312"/>
      <c r="F8" s="1338"/>
      <c r="G8" s="1338"/>
      <c r="H8" s="1312"/>
      <c r="I8" s="1312"/>
      <c r="J8" s="1312"/>
      <c r="K8" s="1312"/>
      <c r="L8" s="1313"/>
      <c r="M8" s="1312"/>
      <c r="N8" s="1312"/>
    </row>
    <row r="9" spans="1:14">
      <c r="A9" s="1334" t="s">
        <v>803</v>
      </c>
      <c r="B9" s="1312"/>
      <c r="C9" s="1312"/>
      <c r="D9" s="1312"/>
      <c r="E9" s="1312"/>
      <c r="F9" s="1338"/>
      <c r="G9" s="1335" t="s">
        <v>44</v>
      </c>
      <c r="I9" s="1312"/>
      <c r="J9" s="1312"/>
      <c r="K9" s="1312"/>
      <c r="L9" s="1313"/>
      <c r="M9" s="1312"/>
      <c r="N9" s="1312"/>
    </row>
    <row r="10" spans="1:14">
      <c r="A10" s="1336"/>
      <c r="B10" s="1312"/>
      <c r="C10" s="1312"/>
      <c r="D10" s="1312"/>
      <c r="E10" s="1312"/>
      <c r="F10" s="1338"/>
      <c r="G10" s="1338"/>
      <c r="H10" s="1312"/>
      <c r="I10" s="1312"/>
      <c r="J10" s="1312"/>
      <c r="K10" s="1312"/>
      <c r="L10" s="1313"/>
      <c r="M10" s="1312"/>
      <c r="N10" s="1312"/>
    </row>
    <row r="11" spans="1:14">
      <c r="A11" s="1593" t="s">
        <v>424</v>
      </c>
      <c r="B11" s="1584"/>
      <c r="C11" s="1584"/>
      <c r="D11" s="1584"/>
      <c r="E11" s="1584"/>
      <c r="F11" s="1338"/>
      <c r="G11" s="1338"/>
      <c r="H11" s="1312"/>
      <c r="I11" s="1337" t="s">
        <v>230</v>
      </c>
      <c r="J11" s="2134" t="str">
        <f>Cover!H13</f>
        <v>CCSD 93</v>
      </c>
      <c r="K11" s="2134"/>
      <c r="L11" s="2135"/>
      <c r="M11" s="1312"/>
      <c r="N11" s="1312"/>
    </row>
    <row r="12" spans="1:14">
      <c r="A12" s="2136" t="s">
        <v>231</v>
      </c>
      <c r="B12" s="2137"/>
      <c r="C12" s="2137"/>
      <c r="D12" s="2137"/>
      <c r="E12" s="2137"/>
      <c r="F12" s="1312"/>
      <c r="G12" s="1312"/>
      <c r="H12" s="1312"/>
      <c r="I12" s="1337" t="s">
        <v>305</v>
      </c>
      <c r="J12" s="2138" t="str">
        <f>Cover!H14</f>
        <v>19022093004</v>
      </c>
      <c r="K12" s="2138"/>
      <c r="L12" s="2139"/>
      <c r="M12" s="1312"/>
      <c r="N12" s="1312"/>
    </row>
    <row r="13" spans="1:14">
      <c r="A13" s="1594"/>
      <c r="B13" s="1585"/>
      <c r="C13" s="1585"/>
      <c r="D13" s="1585"/>
      <c r="E13" s="1585"/>
      <c r="F13" s="1312"/>
      <c r="G13" s="1312"/>
      <c r="H13" s="1312"/>
      <c r="I13" s="1312"/>
      <c r="J13" s="1312"/>
      <c r="K13" s="1312"/>
      <c r="L13" s="1313"/>
      <c r="M13" s="1312"/>
      <c r="N13" s="1312"/>
    </row>
    <row r="14" spans="1:14">
      <c r="A14" s="1316"/>
      <c r="B14" s="1312"/>
      <c r="C14" s="1312"/>
      <c r="D14" s="1312"/>
      <c r="E14" s="1606" t="str">
        <f>"Estimated Actual Expenditures, Fiscal Year "&amp;'B25'!L2-1</f>
        <v>Estimated Actual Expenditures, Fiscal Year 2024</v>
      </c>
      <c r="F14" s="1607"/>
      <c r="G14" s="1607"/>
      <c r="H14" s="1607"/>
      <c r="I14" s="1606" t="str">
        <f>"Budgeted Expenditures, Fiscal Year "&amp;'B25'!L2</f>
        <v>Budgeted Expenditures, Fiscal Year 2025</v>
      </c>
      <c r="J14" s="1607"/>
      <c r="K14" s="1607"/>
      <c r="L14" s="1614"/>
      <c r="M14" s="1312"/>
      <c r="N14" s="1312"/>
    </row>
    <row r="15" spans="1:14">
      <c r="A15" s="1316"/>
      <c r="B15" s="1312"/>
      <c r="C15" s="1338"/>
      <c r="D15" s="1312"/>
      <c r="E15" s="1608" t="s">
        <v>232</v>
      </c>
      <c r="F15" s="1608" t="s">
        <v>233</v>
      </c>
      <c r="G15" s="1609" t="s">
        <v>433</v>
      </c>
      <c r="H15" s="1601"/>
      <c r="I15" s="1608" t="s">
        <v>232</v>
      </c>
      <c r="J15" s="1608" t="s">
        <v>233</v>
      </c>
      <c r="K15" s="1609" t="s">
        <v>433</v>
      </c>
      <c r="L15" s="1615"/>
      <c r="M15" s="1312"/>
      <c r="N15" s="1312"/>
    </row>
    <row r="16" spans="1:14" ht="45">
      <c r="A16" s="2140" t="s">
        <v>134</v>
      </c>
      <c r="B16" s="2141"/>
      <c r="C16" s="2141"/>
      <c r="D16" s="1610" t="s">
        <v>800</v>
      </c>
      <c r="E16" s="1610" t="s">
        <v>465</v>
      </c>
      <c r="F16" s="1610" t="s">
        <v>466</v>
      </c>
      <c r="G16" s="1611" t="s">
        <v>799</v>
      </c>
      <c r="H16" s="1608" t="s">
        <v>235</v>
      </c>
      <c r="I16" s="1610" t="s">
        <v>465</v>
      </c>
      <c r="J16" s="1610" t="s">
        <v>466</v>
      </c>
      <c r="K16" s="1611" t="s">
        <v>799</v>
      </c>
      <c r="L16" s="1615" t="s">
        <v>235</v>
      </c>
      <c r="M16" s="1312"/>
      <c r="N16" s="1312"/>
    </row>
    <row r="17" spans="1:14">
      <c r="A17" s="1616">
        <v>1</v>
      </c>
      <c r="B17" s="1600" t="s">
        <v>294</v>
      </c>
      <c r="C17" s="1600"/>
      <c r="D17" s="1601">
        <v>2320</v>
      </c>
      <c r="E17" s="1602">
        <v>414709</v>
      </c>
      <c r="F17" s="1603"/>
      <c r="G17" s="1602">
        <v>0</v>
      </c>
      <c r="H17" s="1604">
        <f t="shared" ref="H17:H23" si="0">SUM(E17:G17)</f>
        <v>414709</v>
      </c>
      <c r="I17" s="1604">
        <f>'EstExp 12-20'!K52</f>
        <v>464800</v>
      </c>
      <c r="J17" s="1603"/>
      <c r="K17" s="1604">
        <f>'EstExp 12-20'!K361</f>
        <v>0</v>
      </c>
      <c r="L17" s="1617">
        <f t="shared" ref="L17:L23" si="1">SUM(I17:K17)</f>
        <v>464800</v>
      </c>
      <c r="M17" s="1312"/>
      <c r="N17" s="1312"/>
    </row>
    <row r="18" spans="1:14">
      <c r="A18" s="1616">
        <v>2</v>
      </c>
      <c r="B18" s="1600" t="s">
        <v>507</v>
      </c>
      <c r="C18" s="1600"/>
      <c r="D18" s="1601">
        <v>2330</v>
      </c>
      <c r="E18" s="1602">
        <v>0</v>
      </c>
      <c r="F18" s="1603"/>
      <c r="G18" s="1602">
        <v>0</v>
      </c>
      <c r="H18" s="1604">
        <f t="shared" si="0"/>
        <v>0</v>
      </c>
      <c r="I18" s="1604">
        <f>'EstExp 12-20'!K53</f>
        <v>0</v>
      </c>
      <c r="J18" s="1603"/>
      <c r="K18" s="1604">
        <f>'EstExp 12-20'!K362</f>
        <v>0</v>
      </c>
      <c r="L18" s="1617">
        <f t="shared" si="1"/>
        <v>0</v>
      </c>
      <c r="M18" s="1312"/>
      <c r="N18" s="1312"/>
    </row>
    <row r="19" spans="1:14">
      <c r="A19" s="1616">
        <v>3</v>
      </c>
      <c r="B19" s="1600" t="s">
        <v>296</v>
      </c>
      <c r="C19" s="1600"/>
      <c r="D19" s="1605">
        <v>2490</v>
      </c>
      <c r="E19" s="1602">
        <v>0</v>
      </c>
      <c r="F19" s="1603"/>
      <c r="G19" s="1602">
        <v>0</v>
      </c>
      <c r="H19" s="1604">
        <f t="shared" si="0"/>
        <v>0</v>
      </c>
      <c r="I19" s="1604">
        <f>'EstExp 12-20'!K58</f>
        <v>0</v>
      </c>
      <c r="J19" s="1603"/>
      <c r="K19" s="1604">
        <f>'EstExp 12-20'!K368</f>
        <v>0</v>
      </c>
      <c r="L19" s="1617">
        <f t="shared" si="1"/>
        <v>0</v>
      </c>
      <c r="M19" s="1312"/>
      <c r="N19" s="1312"/>
    </row>
    <row r="20" spans="1:14">
      <c r="A20" s="1616">
        <v>4</v>
      </c>
      <c r="B20" s="1600" t="s">
        <v>361</v>
      </c>
      <c r="C20" s="1600"/>
      <c r="D20" s="1601">
        <v>2510</v>
      </c>
      <c r="E20" s="1602">
        <v>303825</v>
      </c>
      <c r="F20" s="1602">
        <v>0</v>
      </c>
      <c r="G20" s="1602">
        <v>0</v>
      </c>
      <c r="H20" s="1604">
        <f t="shared" si="0"/>
        <v>303825</v>
      </c>
      <c r="I20" s="1604">
        <f>'EstExp 12-20'!K61</f>
        <v>298050</v>
      </c>
      <c r="J20" s="1604">
        <f>'EstExp 12-20'!K126</f>
        <v>0</v>
      </c>
      <c r="K20" s="1604">
        <f>'EstExp 12-20'!K371</f>
        <v>0</v>
      </c>
      <c r="L20" s="1617">
        <f t="shared" si="1"/>
        <v>298050</v>
      </c>
      <c r="M20" s="1312"/>
      <c r="N20" s="1312"/>
    </row>
    <row r="21" spans="1:14">
      <c r="A21" s="1616">
        <v>5</v>
      </c>
      <c r="B21" s="1600" t="s">
        <v>366</v>
      </c>
      <c r="C21" s="1600"/>
      <c r="D21" s="1601">
        <v>2570</v>
      </c>
      <c r="E21" s="1602">
        <v>0</v>
      </c>
      <c r="F21" s="1603"/>
      <c r="G21" s="1602">
        <v>0</v>
      </c>
      <c r="H21" s="1604">
        <f t="shared" si="0"/>
        <v>0</v>
      </c>
      <c r="I21" s="1604">
        <f>'EstExp 12-20'!K66</f>
        <v>0</v>
      </c>
      <c r="J21" s="1603"/>
      <c r="K21" s="1604">
        <f>'EstExp 12-20'!K377</f>
        <v>0</v>
      </c>
      <c r="L21" s="1617">
        <f t="shared" si="1"/>
        <v>0</v>
      </c>
      <c r="M21" s="1312"/>
      <c r="N21" s="1312"/>
    </row>
    <row r="22" spans="1:14">
      <c r="A22" s="1616">
        <v>6</v>
      </c>
      <c r="B22" s="1600" t="s">
        <v>367</v>
      </c>
      <c r="C22" s="1600"/>
      <c r="D22" s="1601">
        <v>2610</v>
      </c>
      <c r="E22" s="1602">
        <v>597561</v>
      </c>
      <c r="F22" s="1603"/>
      <c r="G22" s="1602">
        <v>0</v>
      </c>
      <c r="H22" s="1604">
        <f t="shared" si="0"/>
        <v>597561</v>
      </c>
      <c r="I22" s="1604">
        <f>'EstExp 12-20'!K69</f>
        <v>619930</v>
      </c>
      <c r="J22" s="1603"/>
      <c r="K22" s="1604">
        <f>'EstExp 12-20'!K380</f>
        <v>0</v>
      </c>
      <c r="L22" s="1617">
        <f t="shared" si="1"/>
        <v>619930</v>
      </c>
      <c r="M22" s="1312"/>
      <c r="N22" s="1312"/>
    </row>
    <row r="23" spans="1:14" ht="28.5" customHeight="1">
      <c r="A23" s="1618">
        <v>7</v>
      </c>
      <c r="B23" s="2142" t="s">
        <v>801</v>
      </c>
      <c r="C23" s="2142"/>
      <c r="D23" s="2142"/>
      <c r="E23" s="1602">
        <v>0</v>
      </c>
      <c r="F23" s="1602">
        <v>0</v>
      </c>
      <c r="G23" s="1602">
        <v>0</v>
      </c>
      <c r="H23" s="1604">
        <f t="shared" si="0"/>
        <v>0</v>
      </c>
      <c r="I23" s="1602"/>
      <c r="J23" s="1602"/>
      <c r="K23" s="1602"/>
      <c r="L23" s="1617">
        <f t="shared" si="1"/>
        <v>0</v>
      </c>
      <c r="M23" s="1312"/>
      <c r="N23" s="1312"/>
    </row>
    <row r="24" spans="1:14">
      <c r="A24" s="1621">
        <v>8</v>
      </c>
      <c r="B24" s="1623" t="s">
        <v>238</v>
      </c>
      <c r="C24" s="1624"/>
      <c r="D24" s="1625"/>
      <c r="E24" s="1622">
        <f t="shared" ref="E24:L24" si="2">SUM(E17:E22)-E23</f>
        <v>1316095</v>
      </c>
      <c r="F24" s="1612">
        <f t="shared" si="2"/>
        <v>0</v>
      </c>
      <c r="G24" s="1612">
        <f t="shared" ref="G24" si="3">SUM(G17:G22)-G23</f>
        <v>0</v>
      </c>
      <c r="H24" s="1612">
        <f t="shared" si="2"/>
        <v>1316095</v>
      </c>
      <c r="I24" s="1612">
        <f t="shared" si="2"/>
        <v>1382780</v>
      </c>
      <c r="J24" s="1612">
        <f t="shared" si="2"/>
        <v>0</v>
      </c>
      <c r="K24" s="1612">
        <f t="shared" si="2"/>
        <v>0</v>
      </c>
      <c r="L24" s="1619">
        <f t="shared" si="2"/>
        <v>1382780</v>
      </c>
      <c r="M24" s="1312"/>
      <c r="N24" s="1312"/>
    </row>
    <row r="25" spans="1:14" ht="13.5" customHeight="1">
      <c r="A25" s="1620">
        <v>9</v>
      </c>
      <c r="B25" s="2149" t="str">
        <f>"Estimated Percent Increase (Decrease) for FY"&amp;'B25'!L2</f>
        <v>Estimated Percent Increase (Decrease) for FY2025</v>
      </c>
      <c r="C25" s="2149"/>
      <c r="D25" s="1586"/>
      <c r="E25" s="1613"/>
      <c r="F25" s="1613"/>
      <c r="G25" s="1613"/>
      <c r="H25" s="1613"/>
      <c r="I25" s="1613"/>
      <c r="J25" s="1613"/>
      <c r="K25" s="1613"/>
      <c r="L25" s="2147">
        <f>IF(AND(H24&gt;0,L24&gt;0),(((L24-H24)/H24)),"Enter Actual Data")</f>
        <v>5.0668834696583454E-2</v>
      </c>
      <c r="M25" s="1312"/>
      <c r="N25" s="1312"/>
    </row>
    <row r="26" spans="1:14" ht="16" thickBot="1">
      <c r="A26" s="1595"/>
      <c r="B26" s="2127" t="str">
        <f>"(Budgeted) over (Actual) FY "&amp;'B25'!L2-"1"</f>
        <v>(Budgeted) over (Actual) FY 2024</v>
      </c>
      <c r="C26" s="2127"/>
      <c r="D26" s="1596"/>
      <c r="E26" s="1597"/>
      <c r="F26" s="1597"/>
      <c r="G26" s="1597"/>
      <c r="H26" s="1597"/>
      <c r="I26" s="1597"/>
      <c r="J26" s="1597"/>
      <c r="K26" s="1597"/>
      <c r="L26" s="2148"/>
      <c r="M26" s="1312"/>
      <c r="N26" s="1312"/>
    </row>
    <row r="27" spans="1:14">
      <c r="A27" s="1587"/>
      <c r="B27" s="1315"/>
      <c r="C27" s="1312"/>
      <c r="D27" s="1312"/>
      <c r="E27" s="1312"/>
      <c r="F27" s="1312"/>
      <c r="G27" s="1312"/>
      <c r="H27" s="1312"/>
      <c r="I27" s="1312"/>
      <c r="J27" s="1312"/>
      <c r="K27" s="1312"/>
      <c r="L27" s="1312"/>
      <c r="M27" s="1312"/>
      <c r="N27" s="1312"/>
    </row>
    <row r="28" spans="1:14">
      <c r="A28" s="1587"/>
      <c r="B28" s="1315"/>
      <c r="C28" s="1312"/>
      <c r="D28" s="1312"/>
      <c r="E28" s="1312"/>
      <c r="F28" s="1312"/>
      <c r="G28" s="1312"/>
      <c r="H28" s="1312"/>
      <c r="I28" s="1312"/>
      <c r="J28" s="1312"/>
      <c r="K28" s="1312"/>
      <c r="L28" s="1312"/>
      <c r="M28" s="1312"/>
      <c r="N28" s="1312"/>
    </row>
    <row r="29" spans="1:14">
      <c r="A29" s="1312"/>
      <c r="B29" s="1315"/>
      <c r="C29" s="1312"/>
      <c r="D29" s="1312"/>
      <c r="E29" s="1312"/>
      <c r="F29" s="1312"/>
      <c r="G29" s="1312"/>
      <c r="H29" s="1312"/>
      <c r="I29" s="1312"/>
      <c r="J29" s="1312"/>
      <c r="K29" s="1312"/>
      <c r="L29" s="1312"/>
      <c r="M29" s="1312"/>
      <c r="N29" s="1312"/>
    </row>
    <row r="30" spans="1:14">
      <c r="A30" s="1312"/>
      <c r="B30" s="1315"/>
      <c r="C30" s="1312"/>
      <c r="D30" s="1312"/>
      <c r="E30" s="1312"/>
      <c r="F30" s="1312"/>
      <c r="G30" s="1312"/>
      <c r="H30" s="1312"/>
      <c r="I30" s="1312"/>
      <c r="J30" s="1312"/>
      <c r="K30" s="1312"/>
      <c r="L30" s="1312"/>
      <c r="M30" s="1312"/>
      <c r="N30" s="1312"/>
    </row>
    <row r="31" spans="1:14">
      <c r="A31" s="1588"/>
      <c r="B31" s="1315"/>
      <c r="C31" s="1312"/>
      <c r="D31" s="1312"/>
      <c r="E31" s="1312"/>
      <c r="F31" s="1312"/>
      <c r="G31" s="1312"/>
      <c r="H31" s="1312"/>
      <c r="I31" s="1312"/>
      <c r="J31" s="1312"/>
      <c r="K31" s="1312"/>
      <c r="L31" s="1312"/>
      <c r="M31" s="1312"/>
      <c r="N31" s="1312"/>
    </row>
    <row r="32" spans="1:14">
      <c r="A32" s="1312"/>
      <c r="B32" s="1315"/>
      <c r="C32" s="2143"/>
      <c r="D32" s="2143"/>
      <c r="E32" s="1580"/>
      <c r="F32" s="2144"/>
      <c r="G32" s="2144"/>
      <c r="H32" s="2144"/>
      <c r="I32" s="1312"/>
      <c r="J32" s="1312"/>
      <c r="K32" s="1312"/>
      <c r="L32" s="1312"/>
      <c r="M32" s="1312"/>
      <c r="N32" s="1312"/>
    </row>
    <row r="33" spans="1:14">
      <c r="A33" s="1312"/>
      <c r="B33" s="1315"/>
      <c r="C33" s="1317"/>
      <c r="D33" s="1312"/>
      <c r="E33" s="1318"/>
      <c r="F33" s="2145"/>
      <c r="G33" s="2145"/>
      <c r="H33" s="2145"/>
      <c r="I33" s="1312"/>
      <c r="J33" s="1312"/>
      <c r="K33" s="1312"/>
      <c r="L33" s="1312"/>
      <c r="M33" s="1312"/>
      <c r="N33" s="1312"/>
    </row>
    <row r="34" spans="1:14">
      <c r="A34" s="1312"/>
      <c r="B34" s="1315"/>
      <c r="C34" s="2146"/>
      <c r="D34" s="2146"/>
      <c r="E34" s="1319"/>
      <c r="F34" s="2146"/>
      <c r="G34" s="2146"/>
      <c r="H34" s="2146"/>
      <c r="I34" s="1312"/>
      <c r="J34" s="1312"/>
      <c r="K34" s="1312"/>
      <c r="L34" s="1312"/>
      <c r="M34" s="1312"/>
      <c r="N34" s="1312"/>
    </row>
    <row r="35" spans="1:14">
      <c r="A35" s="1312"/>
      <c r="B35" s="1315"/>
      <c r="C35" s="1579"/>
      <c r="D35" s="1312"/>
      <c r="E35" s="1320"/>
      <c r="F35" s="2133"/>
      <c r="G35" s="2133"/>
      <c r="H35" s="2133"/>
      <c r="I35" s="1312"/>
      <c r="J35" s="1312"/>
      <c r="K35" s="1312"/>
      <c r="L35" s="1312"/>
      <c r="M35" s="1312"/>
      <c r="N35" s="1312"/>
    </row>
    <row r="36" spans="1:14">
      <c r="A36" s="1312"/>
      <c r="B36" s="1315"/>
      <c r="C36" s="1321"/>
      <c r="D36" s="1312"/>
      <c r="E36" s="1322"/>
      <c r="F36" s="1581"/>
      <c r="G36" s="1581"/>
      <c r="H36" s="1581"/>
      <c r="I36" s="1312"/>
      <c r="J36" s="1312"/>
      <c r="K36" s="1312"/>
      <c r="L36" s="1312"/>
      <c r="M36" s="1312"/>
      <c r="N36" s="1312"/>
    </row>
    <row r="37" spans="1:14">
      <c r="A37" s="1312"/>
      <c r="B37" s="1323"/>
      <c r="C37" s="1312"/>
      <c r="D37" s="1312"/>
      <c r="E37" s="1312"/>
      <c r="F37" s="1312"/>
      <c r="G37" s="1312"/>
      <c r="H37" s="1312"/>
      <c r="I37" s="1312"/>
      <c r="J37" s="1312"/>
      <c r="K37" s="1312"/>
      <c r="L37" s="1312"/>
      <c r="M37" s="1312"/>
      <c r="N37" s="1312"/>
    </row>
    <row r="38" spans="1:14">
      <c r="A38" s="1312"/>
      <c r="B38" s="1324"/>
      <c r="C38" s="1312"/>
      <c r="D38" s="1312"/>
      <c r="E38" s="1312"/>
      <c r="F38" s="1312"/>
      <c r="G38" s="1312"/>
      <c r="H38" s="1312"/>
      <c r="I38" s="1312"/>
      <c r="J38" s="1312"/>
      <c r="K38" s="1312"/>
      <c r="L38" s="1312"/>
      <c r="M38" s="1312"/>
      <c r="N38" s="1312"/>
    </row>
    <row r="39" spans="1:14">
      <c r="A39" s="1312"/>
      <c r="B39" s="1325"/>
      <c r="C39" s="2128"/>
      <c r="D39" s="2128"/>
      <c r="E39" s="2128"/>
      <c r="F39" s="2128"/>
      <c r="G39" s="2128"/>
      <c r="H39" s="2128"/>
      <c r="I39" s="2128"/>
      <c r="J39" s="2128"/>
      <c r="K39" s="1578"/>
      <c r="L39" s="1312"/>
      <c r="M39" s="1312"/>
      <c r="N39" s="1312"/>
    </row>
    <row r="40" spans="1:14">
      <c r="A40" s="1312"/>
      <c r="B40" s="1312"/>
      <c r="C40" s="2128"/>
      <c r="D40" s="2128"/>
      <c r="E40" s="2128"/>
      <c r="F40" s="2128"/>
      <c r="G40" s="2128"/>
      <c r="H40" s="2128"/>
      <c r="I40" s="2128"/>
      <c r="J40" s="2128"/>
      <c r="K40" s="1578"/>
      <c r="L40" s="1312"/>
      <c r="M40" s="1312"/>
      <c r="N40" s="1312"/>
    </row>
  </sheetData>
  <sheetProtection algorithmName="SHA-512" hashValue="pVOlkTfDIfLmJXhL9WihMDUlZ3bnE21PGoPHipA0CZQkYgWPsvsaN9atSXgzywhqbSKFAT1gZpk08J2UA3Pfzg==" saltValue="XTH4eUpND5BDGO+XOLXLOw=="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76"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32" customWidth="1"/>
    <col min="2" max="2" width="22.6640625" style="132" customWidth="1"/>
    <col min="3" max="4" width="16.6640625" style="132" customWidth="1"/>
    <col min="5" max="5" width="19.1640625" style="132" customWidth="1"/>
    <col min="6" max="6" width="33.1640625" style="132" customWidth="1"/>
    <col min="7" max="7" width="1.1640625" style="132" customWidth="1"/>
    <col min="8" max="16384" width="9.1640625" style="132"/>
  </cols>
  <sheetData>
    <row r="1" spans="1:7" ht="27" customHeight="1">
      <c r="A1" s="2153" t="s">
        <v>792</v>
      </c>
      <c r="B1" s="2154"/>
      <c r="C1" s="2154"/>
      <c r="D1" s="2154"/>
      <c r="E1" s="2154"/>
      <c r="F1" s="2155"/>
    </row>
    <row r="2" spans="1:7" ht="51" customHeight="1">
      <c r="A2" s="2150" t="s">
        <v>701</v>
      </c>
      <c r="B2" s="2151"/>
      <c r="C2" s="2151"/>
      <c r="D2" s="2151"/>
      <c r="E2" s="2151"/>
      <c r="F2" s="2152"/>
    </row>
    <row r="3" spans="1:7">
      <c r="A3" s="1343" t="s">
        <v>45</v>
      </c>
      <c r="B3" s="1285"/>
      <c r="C3" s="1285"/>
      <c r="D3" s="1285"/>
      <c r="E3" s="1285"/>
      <c r="F3" s="757"/>
    </row>
    <row r="4" spans="1:7" ht="27.75" customHeight="1">
      <c r="A4" s="2156"/>
      <c r="B4" s="2156"/>
      <c r="C4" s="2156"/>
      <c r="D4" s="2156"/>
      <c r="E4" s="2156"/>
      <c r="F4" s="758"/>
    </row>
    <row r="5" spans="1:7" s="1342" customFormat="1" ht="27" thickBot="1">
      <c r="A5" s="1340" t="s">
        <v>169</v>
      </c>
      <c r="B5" s="1340" t="s">
        <v>170</v>
      </c>
      <c r="C5" s="1340" t="s">
        <v>171</v>
      </c>
      <c r="D5" s="1340" t="s">
        <v>172</v>
      </c>
      <c r="E5" s="1340" t="s">
        <v>173</v>
      </c>
      <c r="F5" s="1340" t="s">
        <v>148</v>
      </c>
      <c r="G5" s="1341"/>
    </row>
    <row r="6" spans="1:7">
      <c r="A6" s="511"/>
      <c r="B6" s="511"/>
      <c r="C6" s="512"/>
      <c r="D6" s="511"/>
      <c r="E6" s="511"/>
      <c r="F6" s="511"/>
    </row>
    <row r="7" spans="1:7" ht="14" customHeight="1">
      <c r="A7" s="1344"/>
      <c r="B7" s="513"/>
      <c r="C7" s="514"/>
      <c r="D7" s="513"/>
      <c r="E7" s="513"/>
      <c r="F7" s="513"/>
    </row>
    <row r="8" spans="1:7" ht="14" customHeight="1">
      <c r="A8" s="513"/>
      <c r="B8" s="513"/>
      <c r="C8" s="514"/>
      <c r="D8" s="513"/>
      <c r="E8" s="513"/>
      <c r="F8" s="513"/>
    </row>
    <row r="9" spans="1:7" ht="14" customHeight="1">
      <c r="A9" s="1344"/>
      <c r="B9" s="1344"/>
      <c r="C9" s="1345"/>
      <c r="D9" s="1344"/>
      <c r="E9" s="1344"/>
      <c r="F9" s="1344"/>
    </row>
    <row r="10" spans="1:7" ht="14" customHeight="1">
      <c r="A10" s="1344"/>
      <c r="B10" s="1344"/>
      <c r="C10" s="1345"/>
      <c r="D10" s="1344"/>
      <c r="E10" s="1344"/>
      <c r="F10" s="1344"/>
    </row>
    <row r="11" spans="1:7" ht="14" customHeight="1">
      <c r="A11" s="1344"/>
      <c r="B11" s="1344"/>
      <c r="C11" s="1345"/>
      <c r="D11" s="1344"/>
      <c r="E11" s="1344"/>
      <c r="F11" s="1344"/>
    </row>
    <row r="12" spans="1:7" ht="14" customHeight="1">
      <c r="A12" s="1344"/>
      <c r="B12" s="1344"/>
      <c r="C12" s="1345"/>
      <c r="D12" s="1344"/>
      <c r="E12" s="1344"/>
      <c r="F12" s="1344"/>
    </row>
    <row r="13" spans="1:7" ht="14" customHeight="1">
      <c r="A13" s="1344"/>
      <c r="B13" s="1344"/>
      <c r="C13" s="1345"/>
      <c r="D13" s="1344"/>
      <c r="E13" s="1344"/>
      <c r="F13" s="1344"/>
    </row>
    <row r="14" spans="1:7" ht="14" customHeight="1">
      <c r="A14" s="513"/>
      <c r="B14" s="513"/>
      <c r="C14" s="514"/>
      <c r="D14" s="513"/>
      <c r="E14" s="513"/>
      <c r="F14" s="513"/>
    </row>
    <row r="15" spans="1:7" ht="14" customHeight="1">
      <c r="A15" s="513"/>
      <c r="B15" s="513"/>
      <c r="C15" s="514"/>
      <c r="D15" s="513"/>
      <c r="E15" s="513"/>
      <c r="F15" s="513"/>
    </row>
    <row r="16" spans="1:7" ht="14" customHeight="1">
      <c r="A16" s="513"/>
      <c r="B16" s="513"/>
      <c r="C16" s="514"/>
      <c r="D16" s="513"/>
      <c r="E16" s="513"/>
      <c r="F16" s="513"/>
    </row>
    <row r="17" spans="1:6" ht="14" customHeight="1">
      <c r="A17" s="513"/>
      <c r="B17" s="513"/>
      <c r="C17" s="514"/>
      <c r="D17" s="513"/>
      <c r="E17" s="513"/>
      <c r="F17" s="513"/>
    </row>
    <row r="18" spans="1:6" ht="14" customHeight="1">
      <c r="A18" s="513"/>
      <c r="B18" s="513"/>
      <c r="C18" s="514"/>
      <c r="D18" s="513"/>
      <c r="E18" s="513"/>
      <c r="F18" s="513"/>
    </row>
    <row r="19" spans="1:6" ht="14" customHeight="1">
      <c r="A19" s="513"/>
      <c r="B19" s="513"/>
      <c r="C19" s="514"/>
      <c r="D19" s="513"/>
      <c r="E19" s="513"/>
      <c r="F19" s="513"/>
    </row>
    <row r="20" spans="1:6" ht="14" customHeight="1">
      <c r="A20" s="513"/>
      <c r="B20" s="513"/>
      <c r="C20" s="514"/>
      <c r="D20" s="513"/>
      <c r="E20" s="513"/>
      <c r="F20" s="513"/>
    </row>
    <row r="21" spans="1:6" ht="14" customHeight="1">
      <c r="A21" s="513"/>
      <c r="B21" s="513"/>
      <c r="C21" s="514"/>
      <c r="D21" s="513"/>
      <c r="E21" s="513"/>
      <c r="F21" s="513"/>
    </row>
    <row r="22" spans="1:6" ht="14" customHeight="1">
      <c r="A22" s="513"/>
      <c r="B22" s="513"/>
      <c r="C22" s="514"/>
      <c r="D22" s="513"/>
      <c r="E22" s="513"/>
      <c r="F22" s="513"/>
    </row>
    <row r="23" spans="1:6" ht="14" customHeight="1">
      <c r="A23" s="513"/>
      <c r="B23" s="513"/>
      <c r="C23" s="514"/>
      <c r="D23" s="513"/>
      <c r="E23" s="513"/>
      <c r="F23" s="513"/>
    </row>
    <row r="24" spans="1:6" ht="14" customHeight="1">
      <c r="A24" s="513"/>
      <c r="B24" s="515"/>
      <c r="C24" s="514"/>
      <c r="D24" s="513"/>
      <c r="E24" s="513"/>
      <c r="F24" s="513"/>
    </row>
    <row r="25" spans="1:6" ht="14" customHeight="1">
      <c r="A25" s="513"/>
      <c r="B25" s="513"/>
      <c r="C25" s="514"/>
      <c r="D25" s="513"/>
      <c r="E25" s="513"/>
      <c r="F25" s="513"/>
    </row>
    <row r="26" spans="1:6" ht="14" customHeight="1">
      <c r="A26" s="1344"/>
      <c r="B26" s="1344"/>
      <c r="C26" s="1345"/>
      <c r="D26" s="1344"/>
      <c r="E26" s="1344"/>
      <c r="F26" s="1344"/>
    </row>
    <row r="27" spans="1:6" ht="14" customHeight="1">
      <c r="A27" s="1344"/>
      <c r="B27" s="1344"/>
      <c r="C27" s="1345"/>
      <c r="D27" s="1344"/>
      <c r="E27" s="1344"/>
      <c r="F27" s="1344"/>
    </row>
    <row r="28" spans="1:6" ht="14" customHeight="1">
      <c r="A28" s="1344"/>
      <c r="B28" s="1344"/>
      <c r="C28" s="1345"/>
      <c r="D28" s="1344"/>
      <c r="E28" s="1344"/>
      <c r="F28" s="1344"/>
    </row>
    <row r="29" spans="1:6" ht="14" customHeight="1">
      <c r="A29" s="513"/>
      <c r="B29" s="513"/>
      <c r="C29" s="514"/>
      <c r="D29" s="513"/>
      <c r="E29" s="513"/>
      <c r="F29" s="513"/>
    </row>
    <row r="30" spans="1:6" ht="14" customHeight="1">
      <c r="A30" s="513"/>
      <c r="B30" s="513"/>
      <c r="C30" s="514"/>
      <c r="D30" s="513"/>
      <c r="E30" s="513"/>
      <c r="F30" s="513"/>
    </row>
    <row r="31" spans="1:6" ht="14" customHeight="1">
      <c r="A31" s="513"/>
      <c r="B31" s="513"/>
      <c r="C31" s="514"/>
      <c r="D31" s="513"/>
      <c r="E31" s="513"/>
      <c r="F31" s="513"/>
    </row>
    <row r="32" spans="1:6" ht="14" customHeight="1">
      <c r="A32" s="513"/>
      <c r="B32" s="513"/>
      <c r="C32" s="514"/>
      <c r="D32" s="513"/>
      <c r="E32" s="513"/>
      <c r="F32" s="513"/>
    </row>
    <row r="33" spans="1:6" ht="14" customHeight="1">
      <c r="A33" s="513"/>
      <c r="B33" s="513"/>
      <c r="C33" s="514"/>
      <c r="D33" s="513"/>
      <c r="E33" s="513"/>
      <c r="F33" s="513"/>
    </row>
    <row r="34" spans="1:6" ht="14" customHeight="1">
      <c r="A34" s="513"/>
      <c r="B34" s="513"/>
      <c r="C34" s="514"/>
      <c r="D34" s="513"/>
      <c r="E34" s="513"/>
      <c r="F34" s="513"/>
    </row>
    <row r="35" spans="1:6" ht="14" customHeight="1">
      <c r="A35" s="513"/>
      <c r="B35" s="513"/>
      <c r="C35" s="514"/>
      <c r="D35" s="513"/>
      <c r="E35" s="513"/>
      <c r="F35" s="513"/>
    </row>
    <row r="36" spans="1:6" ht="14" customHeight="1">
      <c r="A36" s="513"/>
      <c r="B36" s="513"/>
      <c r="C36" s="514"/>
      <c r="D36" s="513"/>
      <c r="E36" s="513"/>
      <c r="F36" s="513"/>
    </row>
    <row r="37" spans="1:6" ht="14" customHeight="1">
      <c r="A37" s="513"/>
      <c r="B37" s="513"/>
      <c r="C37" s="514"/>
      <c r="D37" s="513"/>
      <c r="E37" s="513"/>
      <c r="F37" s="513"/>
    </row>
    <row r="38" spans="1:6" ht="14" customHeight="1">
      <c r="A38" s="513"/>
      <c r="B38" s="513"/>
      <c r="C38" s="514"/>
      <c r="D38" s="513"/>
      <c r="E38" s="513"/>
      <c r="F38" s="513"/>
    </row>
    <row r="39" spans="1:6" ht="14" customHeight="1">
      <c r="A39" s="513"/>
      <c r="B39" s="513"/>
      <c r="C39" s="514"/>
      <c r="D39" s="513"/>
      <c r="E39" s="513"/>
      <c r="F39" s="513"/>
    </row>
    <row r="40" spans="1:6" ht="14" customHeight="1">
      <c r="A40" s="513"/>
      <c r="B40" s="513"/>
      <c r="C40" s="514"/>
      <c r="D40" s="513"/>
      <c r="E40" s="513"/>
      <c r="F40" s="513"/>
    </row>
    <row r="41" spans="1:6" ht="14" customHeight="1">
      <c r="A41" s="513"/>
      <c r="B41" s="513"/>
      <c r="C41" s="514"/>
      <c r="D41" s="513"/>
      <c r="E41" s="513"/>
      <c r="F41" s="513"/>
    </row>
    <row r="42" spans="1:6" ht="14" customHeight="1">
      <c r="A42" s="513"/>
      <c r="B42" s="513"/>
      <c r="C42" s="514"/>
      <c r="D42" s="513"/>
      <c r="E42" s="513"/>
      <c r="F42" s="513"/>
    </row>
    <row r="43" spans="1:6" ht="14" customHeight="1">
      <c r="A43" s="513"/>
      <c r="B43" s="513"/>
      <c r="C43" s="514"/>
      <c r="D43" s="513"/>
      <c r="E43" s="513"/>
      <c r="F43" s="513"/>
    </row>
    <row r="44" spans="1:6" ht="14" customHeight="1">
      <c r="A44" s="513"/>
      <c r="B44" s="513"/>
      <c r="C44" s="514"/>
      <c r="D44" s="513"/>
      <c r="E44" s="513"/>
      <c r="F44" s="513"/>
    </row>
    <row r="45" spans="1:6" ht="14" customHeight="1">
      <c r="A45" s="513"/>
      <c r="B45" s="513"/>
      <c r="C45" s="514"/>
      <c r="D45" s="513"/>
      <c r="E45" s="513"/>
      <c r="F45" s="513"/>
    </row>
    <row r="46" spans="1:6" ht="14" customHeight="1">
      <c r="A46" s="513"/>
      <c r="B46" s="513"/>
      <c r="C46" s="514"/>
      <c r="D46" s="513"/>
      <c r="E46" s="513"/>
      <c r="F46" s="513"/>
    </row>
    <row r="47" spans="1:6" ht="14" customHeight="1">
      <c r="A47" s="513"/>
      <c r="B47" s="513"/>
      <c r="C47" s="514"/>
      <c r="D47" s="513"/>
      <c r="E47" s="513"/>
      <c r="F47" s="513"/>
    </row>
    <row r="48" spans="1:6" ht="14" customHeight="1">
      <c r="A48" s="513"/>
      <c r="B48" s="513"/>
      <c r="C48" s="514"/>
      <c r="D48" s="513"/>
      <c r="E48" s="513"/>
      <c r="F48" s="513"/>
    </row>
    <row r="49" spans="1:6" ht="14" customHeight="1">
      <c r="A49" s="513"/>
      <c r="B49" s="513"/>
      <c r="C49" s="514"/>
      <c r="D49" s="513"/>
      <c r="E49" s="513"/>
      <c r="F49" s="513"/>
    </row>
    <row r="50" spans="1:6" ht="14" customHeight="1">
      <c r="A50" s="513"/>
      <c r="B50" s="513"/>
      <c r="C50" s="514"/>
      <c r="D50" s="513"/>
      <c r="E50" s="513"/>
      <c r="F50" s="513"/>
    </row>
    <row r="51" spans="1:6" ht="14" customHeight="1">
      <c r="A51" s="513"/>
      <c r="B51" s="513"/>
      <c r="C51" s="514"/>
      <c r="D51" s="513"/>
      <c r="E51" s="513"/>
      <c r="F51" s="513"/>
    </row>
    <row r="52" spans="1:6" ht="14" customHeight="1">
      <c r="A52" s="513"/>
      <c r="B52" s="513"/>
      <c r="C52" s="514"/>
      <c r="D52" s="513"/>
      <c r="E52" s="513"/>
      <c r="F52" s="513"/>
    </row>
    <row r="53" spans="1:6" ht="14" customHeight="1">
      <c r="A53" s="513"/>
      <c r="B53" s="513"/>
      <c r="C53" s="514"/>
      <c r="D53" s="513"/>
      <c r="E53" s="513"/>
      <c r="F53" s="513"/>
    </row>
    <row r="54" spans="1:6" ht="14" customHeight="1">
      <c r="A54" s="513"/>
      <c r="B54" s="513"/>
      <c r="C54" s="514"/>
      <c r="D54" s="513"/>
      <c r="E54" s="513"/>
      <c r="F54" s="513"/>
    </row>
    <row r="55" spans="1:6" ht="14" customHeight="1">
      <c r="A55" s="513"/>
      <c r="B55" s="513"/>
      <c r="C55" s="514"/>
      <c r="D55" s="513"/>
      <c r="E55" s="513"/>
      <c r="F55" s="513"/>
    </row>
    <row r="56" spans="1:6" ht="14" customHeight="1">
      <c r="A56" s="513"/>
      <c r="B56" s="513"/>
      <c r="C56" s="514"/>
      <c r="D56" s="513"/>
      <c r="E56" s="513"/>
      <c r="F56" s="513"/>
    </row>
    <row r="57" spans="1:6" ht="14" customHeight="1">
      <c r="A57" s="513"/>
      <c r="B57" s="513"/>
      <c r="C57" s="514"/>
      <c r="D57" s="513"/>
      <c r="E57" s="513"/>
      <c r="F57" s="513"/>
    </row>
    <row r="58" spans="1:6" ht="14" customHeight="1">
      <c r="A58" s="513"/>
      <c r="B58" s="513"/>
      <c r="C58" s="514"/>
      <c r="D58" s="513"/>
      <c r="E58" s="513"/>
      <c r="F58" s="513"/>
    </row>
    <row r="59" spans="1:6" ht="14" customHeight="1">
      <c r="A59" s="513"/>
      <c r="B59" s="513"/>
      <c r="C59" s="514"/>
      <c r="D59" s="513"/>
      <c r="E59" s="513"/>
      <c r="F59" s="513"/>
    </row>
    <row r="60" spans="1:6" ht="14" customHeight="1">
      <c r="A60" s="513"/>
      <c r="B60" s="513"/>
      <c r="C60" s="514"/>
      <c r="D60" s="513"/>
      <c r="E60" s="513"/>
      <c r="F60" s="513"/>
    </row>
    <row r="61" spans="1:6" ht="14" customHeight="1">
      <c r="A61" s="513"/>
      <c r="B61" s="513"/>
      <c r="C61" s="514"/>
      <c r="D61" s="513"/>
      <c r="E61" s="513"/>
      <c r="F61" s="513"/>
    </row>
    <row r="62" spans="1:6" ht="14" customHeight="1">
      <c r="A62" s="513"/>
      <c r="B62" s="513"/>
      <c r="C62" s="514"/>
      <c r="D62" s="513"/>
      <c r="E62" s="513"/>
      <c r="F62" s="513"/>
    </row>
    <row r="63" spans="1:6" ht="14" customHeight="1">
      <c r="A63" s="513"/>
      <c r="B63" s="513"/>
      <c r="C63" s="514"/>
      <c r="D63" s="513"/>
      <c r="E63" s="513"/>
      <c r="F63" s="513"/>
    </row>
    <row r="64" spans="1:6" ht="14" customHeight="1">
      <c r="A64" s="513"/>
      <c r="B64" s="513"/>
      <c r="C64" s="514"/>
      <c r="D64" s="513"/>
      <c r="E64" s="513"/>
      <c r="F64" s="513"/>
    </row>
    <row r="65" spans="1:6" ht="14" customHeight="1">
      <c r="A65" s="513"/>
      <c r="B65" s="513"/>
      <c r="C65" s="514"/>
      <c r="D65" s="513"/>
      <c r="E65" s="513"/>
      <c r="F65" s="513"/>
    </row>
    <row r="66" spans="1:6" ht="14" customHeight="1">
      <c r="A66" s="513"/>
      <c r="B66" s="513"/>
      <c r="C66" s="514"/>
      <c r="D66" s="513"/>
      <c r="E66" s="513"/>
      <c r="F66" s="513"/>
    </row>
    <row r="67" spans="1:6" ht="14" customHeight="1">
      <c r="A67" s="513"/>
      <c r="B67" s="513"/>
      <c r="C67" s="514"/>
      <c r="D67" s="513"/>
      <c r="E67" s="513"/>
      <c r="F67" s="513"/>
    </row>
    <row r="68" spans="1:6" ht="14" customHeight="1">
      <c r="A68" s="513"/>
      <c r="B68" s="513"/>
      <c r="C68" s="514"/>
      <c r="D68" s="513"/>
      <c r="E68" s="513"/>
      <c r="F68" s="513"/>
    </row>
    <row r="69" spans="1:6" ht="14" customHeight="1">
      <c r="A69" s="513"/>
      <c r="B69" s="513"/>
      <c r="C69" s="514"/>
      <c r="D69" s="513"/>
      <c r="E69" s="513"/>
      <c r="F69" s="513"/>
    </row>
    <row r="70" spans="1:6" ht="14" customHeight="1">
      <c r="A70" s="513"/>
      <c r="B70" s="513"/>
      <c r="C70" s="514"/>
      <c r="D70" s="513"/>
      <c r="E70" s="513"/>
      <c r="F70" s="513"/>
    </row>
    <row r="71" spans="1:6" ht="14" customHeight="1">
      <c r="A71" s="513"/>
      <c r="B71" s="513"/>
      <c r="C71" s="514"/>
      <c r="D71" s="513"/>
      <c r="E71" s="513"/>
      <c r="F71" s="513"/>
    </row>
    <row r="72" spans="1:6" ht="14" customHeight="1">
      <c r="A72" s="513"/>
      <c r="B72" s="513"/>
      <c r="C72" s="514"/>
      <c r="D72" s="513"/>
      <c r="E72" s="513"/>
      <c r="F72" s="513"/>
    </row>
    <row r="73" spans="1:6" ht="14" customHeight="1">
      <c r="A73" s="513"/>
      <c r="B73" s="513"/>
      <c r="C73" s="514"/>
      <c r="D73" s="513"/>
      <c r="E73" s="513"/>
      <c r="F73" s="513"/>
    </row>
    <row r="74" spans="1:6" ht="14" customHeight="1">
      <c r="A74" s="513"/>
      <c r="B74" s="513"/>
      <c r="C74" s="514"/>
      <c r="D74" s="513"/>
      <c r="E74" s="513"/>
      <c r="F74" s="513"/>
    </row>
    <row r="75" spans="1:6" ht="14" customHeight="1">
      <c r="A75" s="513"/>
      <c r="B75" s="513"/>
      <c r="C75" s="514"/>
      <c r="D75" s="513"/>
      <c r="E75" s="513"/>
      <c r="F75" s="513"/>
    </row>
    <row r="76" spans="1:6" ht="14" customHeight="1">
      <c r="A76" s="513"/>
      <c r="B76" s="513"/>
      <c r="C76" s="514"/>
      <c r="D76" s="513"/>
      <c r="E76" s="513"/>
      <c r="F76" s="513"/>
    </row>
    <row r="77" spans="1:6" ht="14" customHeight="1">
      <c r="A77" s="513"/>
      <c r="B77" s="513"/>
      <c r="C77" s="514"/>
      <c r="D77" s="513"/>
      <c r="E77" s="513"/>
      <c r="F77" s="513"/>
    </row>
    <row r="78" spans="1:6" ht="14" customHeight="1">
      <c r="A78" s="513"/>
      <c r="B78" s="513"/>
      <c r="C78" s="514"/>
      <c r="D78" s="513"/>
      <c r="E78" s="513"/>
      <c r="F78" s="513"/>
    </row>
    <row r="79" spans="1:6" ht="14" customHeight="1">
      <c r="A79" s="513"/>
      <c r="B79" s="513"/>
      <c r="C79" s="514"/>
      <c r="D79" s="513"/>
      <c r="E79" s="513"/>
      <c r="F79" s="513"/>
    </row>
    <row r="80" spans="1:6" ht="14" customHeight="1">
      <c r="A80" s="513"/>
      <c r="B80" s="513"/>
      <c r="C80" s="514"/>
      <c r="D80" s="513"/>
      <c r="E80" s="513"/>
      <c r="F80" s="513"/>
    </row>
    <row r="81" spans="1:6" ht="14" customHeight="1">
      <c r="A81" s="513"/>
      <c r="B81" s="513"/>
      <c r="C81" s="514"/>
      <c r="D81" s="513"/>
      <c r="E81" s="513"/>
      <c r="F81" s="513"/>
    </row>
    <row r="82" spans="1:6" ht="14" customHeight="1">
      <c r="A82" s="513"/>
      <c r="B82" s="513"/>
      <c r="C82" s="514"/>
      <c r="D82" s="513"/>
      <c r="E82" s="513"/>
      <c r="F82" s="513"/>
    </row>
    <row r="83" spans="1:6" ht="14" customHeight="1">
      <c r="A83" s="513"/>
      <c r="B83" s="513"/>
      <c r="C83" s="514"/>
      <c r="D83" s="513"/>
      <c r="E83" s="513"/>
      <c r="F83" s="513"/>
    </row>
    <row r="84" spans="1:6" ht="14" customHeight="1">
      <c r="A84" s="513"/>
      <c r="B84" s="513"/>
      <c r="C84" s="514"/>
      <c r="D84" s="513"/>
      <c r="E84" s="513"/>
      <c r="F84" s="513"/>
    </row>
    <row r="85" spans="1:6" ht="14" customHeight="1">
      <c r="A85" s="513"/>
      <c r="B85" s="513"/>
      <c r="C85" s="514"/>
      <c r="D85" s="513"/>
      <c r="E85" s="513"/>
      <c r="F85" s="513"/>
    </row>
    <row r="86" spans="1:6" ht="14" customHeight="1">
      <c r="A86" s="513"/>
      <c r="B86" s="513"/>
      <c r="C86" s="514"/>
      <c r="D86" s="513"/>
      <c r="E86" s="513"/>
      <c r="F86" s="513"/>
    </row>
    <row r="87" spans="1:6" ht="14" customHeight="1">
      <c r="A87" s="513"/>
      <c r="B87" s="513"/>
      <c r="C87" s="514"/>
      <c r="D87" s="513"/>
      <c r="E87" s="513"/>
      <c r="F87" s="513"/>
    </row>
    <row r="88" spans="1:6" ht="14" customHeight="1">
      <c r="A88" s="513"/>
      <c r="B88" s="513"/>
      <c r="C88" s="514"/>
      <c r="D88" s="513"/>
      <c r="E88" s="513"/>
      <c r="F88" s="513"/>
    </row>
    <row r="89" spans="1:6" ht="14" customHeight="1">
      <c r="A89" s="513"/>
      <c r="B89" s="513"/>
      <c r="C89" s="514"/>
      <c r="D89" s="513"/>
      <c r="E89" s="513"/>
      <c r="F89" s="513"/>
    </row>
    <row r="90" spans="1:6" ht="14" customHeight="1">
      <c r="A90" s="513"/>
      <c r="B90" s="513"/>
      <c r="C90" s="514"/>
      <c r="D90" s="513"/>
      <c r="E90" s="513"/>
      <c r="F90" s="513"/>
    </row>
    <row r="91" spans="1:6" ht="14" customHeight="1">
      <c r="A91" s="513"/>
      <c r="B91" s="513"/>
      <c r="C91" s="514"/>
      <c r="D91" s="513"/>
      <c r="E91" s="513"/>
      <c r="F91" s="513"/>
    </row>
    <row r="92" spans="1:6" ht="14" customHeight="1">
      <c r="A92" s="513"/>
      <c r="B92" s="513"/>
      <c r="C92" s="514"/>
      <c r="D92" s="513"/>
      <c r="E92" s="513"/>
      <c r="F92" s="513"/>
    </row>
    <row r="93" spans="1:6" ht="14" customHeight="1">
      <c r="A93" s="513"/>
      <c r="B93" s="513"/>
      <c r="C93" s="514"/>
      <c r="D93" s="513"/>
      <c r="E93" s="513"/>
      <c r="F93" s="513"/>
    </row>
    <row r="94" spans="1:6" ht="14" customHeight="1">
      <c r="A94" s="513"/>
      <c r="B94" s="513"/>
      <c r="C94" s="514"/>
      <c r="D94" s="513"/>
      <c r="E94" s="513"/>
      <c r="F94" s="513"/>
    </row>
    <row r="95" spans="1:6" ht="14" customHeight="1">
      <c r="A95" s="513"/>
      <c r="B95" s="513"/>
      <c r="C95" s="514"/>
      <c r="D95" s="513"/>
      <c r="E95" s="513"/>
      <c r="F95" s="513"/>
    </row>
    <row r="96" spans="1:6" ht="14" customHeight="1">
      <c r="A96" s="513"/>
      <c r="B96" s="513"/>
      <c r="C96" s="514"/>
      <c r="D96" s="513"/>
      <c r="E96" s="513"/>
      <c r="F96" s="513"/>
    </row>
    <row r="97" spans="1:6" ht="14" customHeight="1">
      <c r="A97" s="513"/>
      <c r="B97" s="513"/>
      <c r="C97" s="514"/>
      <c r="D97" s="513"/>
      <c r="E97" s="513"/>
      <c r="F97" s="513"/>
    </row>
    <row r="98" spans="1:6" ht="14" customHeight="1">
      <c r="A98" s="513"/>
      <c r="B98" s="513"/>
      <c r="C98" s="514"/>
      <c r="D98" s="513"/>
      <c r="E98" s="513"/>
      <c r="F98" s="513"/>
    </row>
    <row r="99" spans="1:6" ht="14" customHeight="1">
      <c r="A99" s="513"/>
      <c r="B99" s="513"/>
      <c r="C99" s="514"/>
      <c r="D99" s="513"/>
      <c r="E99" s="513"/>
      <c r="F99" s="513"/>
    </row>
    <row r="100" spans="1:6" ht="14" customHeight="1">
      <c r="A100" s="513"/>
      <c r="B100" s="513"/>
      <c r="C100" s="514"/>
      <c r="D100" s="513"/>
      <c r="E100" s="513"/>
      <c r="F100" s="513"/>
    </row>
    <row r="101" spans="1:6" ht="14" customHeight="1">
      <c r="A101" s="513"/>
      <c r="B101" s="513"/>
      <c r="C101" s="514"/>
      <c r="D101" s="513"/>
      <c r="E101" s="513"/>
      <c r="F101" s="513"/>
    </row>
    <row r="102" spans="1:6" ht="14" customHeight="1">
      <c r="A102" s="513"/>
      <c r="B102" s="513"/>
      <c r="C102" s="514"/>
      <c r="D102" s="513"/>
      <c r="E102" s="513"/>
      <c r="F102" s="513"/>
    </row>
    <row r="103" spans="1:6" ht="14" customHeight="1">
      <c r="A103" s="513"/>
      <c r="B103" s="513"/>
      <c r="C103" s="514"/>
      <c r="D103" s="513"/>
      <c r="E103" s="513"/>
      <c r="F103" s="513"/>
    </row>
    <row r="104" spans="1:6" ht="14" customHeight="1">
      <c r="A104" s="513"/>
      <c r="B104" s="513"/>
      <c r="C104" s="514"/>
      <c r="D104" s="513"/>
      <c r="E104" s="513"/>
      <c r="F104" s="513"/>
    </row>
    <row r="105" spans="1:6" ht="14" customHeight="1">
      <c r="A105" s="513"/>
      <c r="B105" s="513"/>
      <c r="C105" s="514"/>
      <c r="D105" s="513"/>
      <c r="E105" s="513"/>
      <c r="F105" s="513"/>
    </row>
    <row r="106" spans="1:6" ht="14" customHeight="1">
      <c r="A106" s="513"/>
      <c r="B106" s="513"/>
      <c r="C106" s="514"/>
      <c r="D106" s="513"/>
      <c r="E106" s="513"/>
      <c r="F106" s="513"/>
    </row>
    <row r="107" spans="1:6" ht="14" customHeight="1">
      <c r="A107" s="513"/>
      <c r="B107" s="513"/>
      <c r="C107" s="514"/>
      <c r="D107" s="513"/>
      <c r="E107" s="513"/>
      <c r="F107" s="513"/>
    </row>
    <row r="108" spans="1:6" ht="14" customHeight="1">
      <c r="A108" s="513"/>
      <c r="B108" s="513"/>
      <c r="C108" s="514"/>
      <c r="D108" s="513"/>
      <c r="E108" s="513"/>
      <c r="F108" s="513"/>
    </row>
    <row r="109" spans="1:6" ht="14" customHeight="1">
      <c r="A109" s="513"/>
      <c r="B109" s="513"/>
      <c r="C109" s="514"/>
      <c r="D109" s="513"/>
      <c r="E109" s="513"/>
      <c r="F109" s="513"/>
    </row>
    <row r="110" spans="1:6" ht="14" customHeight="1">
      <c r="A110" s="513"/>
      <c r="B110" s="513"/>
      <c r="C110" s="514"/>
      <c r="D110" s="513"/>
      <c r="E110" s="513"/>
      <c r="F110" s="513"/>
    </row>
    <row r="111" spans="1:6" ht="14" customHeight="1">
      <c r="A111" s="513"/>
      <c r="B111" s="513"/>
      <c r="C111" s="514"/>
      <c r="D111" s="513"/>
      <c r="E111" s="513"/>
      <c r="F111" s="513"/>
    </row>
    <row r="112" spans="1:6" ht="14" customHeight="1">
      <c r="A112" s="513"/>
      <c r="B112" s="513"/>
      <c r="C112" s="514"/>
      <c r="D112" s="513"/>
      <c r="E112" s="513"/>
      <c r="F112" s="513"/>
    </row>
    <row r="113" spans="1:6" ht="14" customHeight="1">
      <c r="A113" s="513"/>
      <c r="B113" s="513"/>
      <c r="C113" s="514"/>
      <c r="D113" s="513"/>
      <c r="E113" s="513"/>
      <c r="F113" s="513"/>
    </row>
    <row r="114" spans="1:6" ht="14" customHeight="1">
      <c r="A114" s="513"/>
      <c r="B114" s="513"/>
      <c r="C114" s="514"/>
      <c r="D114" s="513"/>
      <c r="E114" s="513"/>
      <c r="F114" s="513"/>
    </row>
    <row r="115" spans="1:6" ht="14" customHeight="1">
      <c r="A115" s="513"/>
      <c r="B115" s="513"/>
      <c r="C115" s="514"/>
      <c r="D115" s="513"/>
      <c r="E115" s="513"/>
      <c r="F115" s="513"/>
    </row>
    <row r="116" spans="1:6" ht="14" customHeight="1">
      <c r="A116" s="513"/>
      <c r="B116" s="513"/>
      <c r="C116" s="514"/>
      <c r="D116" s="513"/>
      <c r="E116" s="513"/>
      <c r="F116" s="513"/>
    </row>
    <row r="117" spans="1:6" ht="14" customHeight="1">
      <c r="A117" s="513"/>
      <c r="B117" s="513"/>
      <c r="C117" s="514"/>
      <c r="D117" s="513"/>
      <c r="E117" s="513"/>
      <c r="F117" s="513"/>
    </row>
    <row r="118" spans="1:6" ht="14" customHeight="1">
      <c r="A118" s="513"/>
      <c r="B118" s="513"/>
      <c r="C118" s="514"/>
      <c r="D118" s="513"/>
      <c r="E118" s="513"/>
      <c r="F118" s="513"/>
    </row>
    <row r="119" spans="1:6" ht="14" customHeight="1">
      <c r="A119" s="513"/>
      <c r="B119" s="513"/>
      <c r="C119" s="514"/>
      <c r="D119" s="513"/>
      <c r="E119" s="513"/>
      <c r="F119" s="513"/>
    </row>
    <row r="120" spans="1:6" ht="14" customHeight="1">
      <c r="A120" s="513"/>
      <c r="B120" s="513"/>
      <c r="C120" s="514"/>
      <c r="D120" s="513"/>
      <c r="E120" s="513"/>
      <c r="F120" s="513"/>
    </row>
    <row r="121" spans="1:6" ht="14" customHeight="1">
      <c r="A121" s="513"/>
      <c r="B121" s="513"/>
      <c r="C121" s="514"/>
      <c r="D121" s="513"/>
      <c r="E121" s="513"/>
      <c r="F121" s="513"/>
    </row>
    <row r="122" spans="1:6" ht="14" customHeight="1">
      <c r="A122" s="513"/>
      <c r="B122" s="513"/>
      <c r="C122" s="514"/>
      <c r="D122" s="513"/>
      <c r="E122" s="513"/>
      <c r="F122" s="513"/>
    </row>
    <row r="123" spans="1:6" ht="14" customHeight="1">
      <c r="A123" s="513"/>
      <c r="B123" s="513"/>
      <c r="C123" s="514"/>
      <c r="D123" s="513"/>
      <c r="E123" s="513"/>
      <c r="F123" s="513"/>
    </row>
    <row r="124" spans="1:6" ht="14" customHeight="1">
      <c r="A124" s="513"/>
      <c r="B124" s="513"/>
      <c r="C124" s="514"/>
      <c r="D124" s="513"/>
      <c r="E124" s="513"/>
      <c r="F124" s="513"/>
    </row>
    <row r="125" spans="1:6" ht="14" customHeight="1">
      <c r="A125" s="513"/>
      <c r="B125" s="513"/>
      <c r="C125" s="514"/>
      <c r="D125" s="513"/>
      <c r="E125" s="513"/>
      <c r="F125" s="513"/>
    </row>
    <row r="126" spans="1:6" ht="14" customHeight="1">
      <c r="A126" s="513"/>
      <c r="B126" s="513"/>
      <c r="C126" s="514"/>
      <c r="D126" s="513"/>
      <c r="E126" s="513"/>
      <c r="F126" s="513"/>
    </row>
    <row r="127" spans="1:6" ht="14" customHeight="1">
      <c r="A127" s="513"/>
      <c r="B127" s="513"/>
      <c r="C127" s="514"/>
      <c r="D127" s="513"/>
      <c r="E127" s="513"/>
      <c r="F127" s="513"/>
    </row>
    <row r="128" spans="1:6" ht="14" customHeight="1">
      <c r="A128" s="513"/>
      <c r="B128" s="513"/>
      <c r="C128" s="514"/>
      <c r="D128" s="513"/>
      <c r="E128" s="513"/>
      <c r="F128" s="513"/>
    </row>
    <row r="129" spans="1:6" ht="14" customHeight="1">
      <c r="A129" s="513"/>
      <c r="B129" s="513"/>
      <c r="C129" s="514"/>
      <c r="D129" s="513"/>
      <c r="E129" s="513"/>
      <c r="F129" s="513"/>
    </row>
    <row r="130" spans="1:6" ht="14" customHeight="1">
      <c r="A130" s="513"/>
      <c r="B130" s="513"/>
      <c r="C130" s="514"/>
      <c r="D130" s="513"/>
      <c r="E130" s="513"/>
      <c r="F130" s="513"/>
    </row>
    <row r="131" spans="1:6" ht="14" customHeight="1">
      <c r="A131" s="513"/>
      <c r="B131" s="513"/>
      <c r="C131" s="514"/>
      <c r="D131" s="513"/>
      <c r="E131" s="513"/>
      <c r="F131" s="513"/>
    </row>
    <row r="132" spans="1:6" ht="14" customHeight="1">
      <c r="A132" s="513"/>
      <c r="B132" s="513"/>
      <c r="C132" s="514"/>
      <c r="D132" s="513"/>
      <c r="E132" s="513"/>
      <c r="F132" s="513"/>
    </row>
    <row r="133" spans="1:6" ht="14" customHeight="1">
      <c r="A133" s="513"/>
      <c r="B133" s="513"/>
      <c r="C133" s="514"/>
      <c r="D133" s="513"/>
      <c r="E133" s="513"/>
      <c r="F133" s="513"/>
    </row>
    <row r="134" spans="1:6" ht="14" customHeight="1">
      <c r="A134" s="513"/>
      <c r="B134" s="513"/>
      <c r="C134" s="514"/>
      <c r="D134" s="513"/>
      <c r="E134" s="513"/>
      <c r="F134" s="513"/>
    </row>
    <row r="135" spans="1:6" ht="14" customHeight="1">
      <c r="A135" s="513"/>
      <c r="B135" s="513"/>
      <c r="C135" s="514"/>
      <c r="D135" s="513"/>
      <c r="E135" s="513"/>
      <c r="F135" s="513"/>
    </row>
    <row r="136" spans="1:6" ht="14" customHeight="1">
      <c r="A136" s="513"/>
      <c r="B136" s="513"/>
      <c r="C136" s="514"/>
      <c r="D136" s="513"/>
      <c r="E136" s="513"/>
      <c r="F136" s="513"/>
    </row>
    <row r="137" spans="1:6" ht="14" customHeight="1">
      <c r="A137" s="513"/>
      <c r="B137" s="513"/>
      <c r="C137" s="514"/>
      <c r="D137" s="513"/>
      <c r="E137" s="513"/>
      <c r="F137" s="513"/>
    </row>
    <row r="138" spans="1:6" ht="14" customHeight="1">
      <c r="A138" s="513"/>
      <c r="B138" s="513"/>
      <c r="C138" s="514"/>
      <c r="D138" s="513"/>
      <c r="E138" s="513"/>
      <c r="F138" s="513"/>
    </row>
    <row r="139" spans="1:6" ht="14" customHeight="1">
      <c r="A139" s="513"/>
      <c r="B139" s="513"/>
      <c r="C139" s="514"/>
      <c r="D139" s="513"/>
      <c r="E139" s="513"/>
      <c r="F139" s="513"/>
    </row>
    <row r="140" spans="1:6" ht="14" customHeight="1">
      <c r="A140" s="513"/>
      <c r="B140" s="513"/>
      <c r="C140" s="514"/>
      <c r="D140" s="513"/>
      <c r="E140" s="513"/>
      <c r="F140" s="513"/>
    </row>
    <row r="141" spans="1:6" ht="14" customHeight="1">
      <c r="A141" s="513"/>
      <c r="B141" s="513"/>
      <c r="C141" s="514"/>
      <c r="D141" s="513"/>
      <c r="E141" s="513"/>
      <c r="F141" s="513"/>
    </row>
    <row r="142" spans="1:6" ht="14" customHeight="1">
      <c r="A142" s="513"/>
      <c r="B142" s="513"/>
      <c r="C142" s="514"/>
      <c r="D142" s="513"/>
      <c r="E142" s="513"/>
      <c r="F142" s="513"/>
    </row>
    <row r="143" spans="1:6" ht="14" customHeight="1">
      <c r="A143" s="513"/>
      <c r="B143" s="513"/>
      <c r="C143" s="514"/>
      <c r="D143" s="513"/>
      <c r="E143" s="513"/>
      <c r="F143" s="513"/>
    </row>
    <row r="144" spans="1:6" ht="14" customHeight="1">
      <c r="A144" s="513"/>
      <c r="B144" s="513"/>
      <c r="C144" s="514"/>
      <c r="D144" s="513"/>
      <c r="E144" s="513"/>
      <c r="F144" s="513"/>
    </row>
    <row r="145" spans="1:6" ht="14" customHeight="1">
      <c r="A145" s="513"/>
      <c r="B145" s="513"/>
      <c r="C145" s="514"/>
      <c r="D145" s="513"/>
      <c r="E145" s="513"/>
      <c r="F145" s="513"/>
    </row>
    <row r="146" spans="1:6" ht="14" customHeight="1">
      <c r="A146" s="513"/>
      <c r="B146" s="513"/>
      <c r="C146" s="514"/>
      <c r="D146" s="513"/>
      <c r="E146" s="513"/>
      <c r="F146" s="513"/>
    </row>
    <row r="147" spans="1:6" ht="14" customHeight="1">
      <c r="A147" s="513"/>
      <c r="B147" s="513"/>
      <c r="C147" s="514"/>
      <c r="D147" s="513"/>
      <c r="E147" s="513"/>
      <c r="F147" s="513"/>
    </row>
    <row r="148" spans="1:6" ht="14" customHeight="1">
      <c r="A148" s="513"/>
      <c r="B148" s="513"/>
      <c r="C148" s="514"/>
      <c r="D148" s="513"/>
      <c r="E148" s="513"/>
      <c r="F148" s="513"/>
    </row>
    <row r="149" spans="1:6" ht="14" customHeight="1">
      <c r="A149" s="513"/>
      <c r="B149" s="513"/>
      <c r="C149" s="514"/>
      <c r="D149" s="513"/>
      <c r="E149" s="513"/>
      <c r="F149" s="513"/>
    </row>
    <row r="150" spans="1:6" ht="14" customHeight="1">
      <c r="A150" s="513"/>
      <c r="B150" s="513"/>
      <c r="C150" s="514"/>
      <c r="D150" s="513"/>
      <c r="E150" s="513"/>
      <c r="F150" s="513"/>
    </row>
    <row r="151" spans="1:6" ht="14" customHeight="1">
      <c r="A151" s="513"/>
      <c r="B151" s="513"/>
      <c r="C151" s="514"/>
      <c r="D151" s="513"/>
      <c r="E151" s="513"/>
      <c r="F151" s="513"/>
    </row>
    <row r="152" spans="1:6" ht="14" customHeight="1">
      <c r="A152" s="513"/>
      <c r="B152" s="513"/>
      <c r="C152" s="514"/>
      <c r="D152" s="513"/>
      <c r="E152" s="513"/>
      <c r="F152" s="513"/>
    </row>
    <row r="153" spans="1:6" ht="14" customHeight="1">
      <c r="A153" s="513"/>
      <c r="B153" s="513"/>
      <c r="C153" s="514"/>
      <c r="D153" s="513"/>
      <c r="E153" s="513"/>
      <c r="F153" s="513"/>
    </row>
    <row r="154" spans="1:6" ht="14" customHeight="1">
      <c r="A154" s="513"/>
      <c r="B154" s="513"/>
      <c r="C154" s="514"/>
      <c r="D154" s="513"/>
      <c r="E154" s="513"/>
      <c r="F154" s="513"/>
    </row>
    <row r="155" spans="1:6" ht="14" customHeight="1">
      <c r="A155" s="513"/>
      <c r="B155" s="513"/>
      <c r="C155" s="514"/>
      <c r="D155" s="513"/>
      <c r="E155" s="513"/>
      <c r="F155" s="513"/>
    </row>
    <row r="156" spans="1:6" ht="14" customHeight="1">
      <c r="A156" s="513"/>
      <c r="B156" s="513"/>
      <c r="C156" s="514"/>
      <c r="D156" s="513"/>
      <c r="E156" s="513"/>
      <c r="F156" s="513"/>
    </row>
    <row r="157" spans="1:6" ht="14" customHeight="1">
      <c r="A157" s="513"/>
      <c r="B157" s="513"/>
      <c r="C157" s="514"/>
      <c r="D157" s="513"/>
      <c r="E157" s="513"/>
      <c r="F157" s="513"/>
    </row>
    <row r="158" spans="1:6" ht="14" customHeight="1">
      <c r="A158" s="513"/>
      <c r="B158" s="513"/>
      <c r="C158" s="514"/>
      <c r="D158" s="513"/>
      <c r="E158" s="513"/>
      <c r="F158" s="513"/>
    </row>
    <row r="159" spans="1:6" ht="14" customHeight="1">
      <c r="A159" s="513"/>
      <c r="B159" s="513"/>
      <c r="C159" s="514"/>
      <c r="D159" s="513"/>
      <c r="E159" s="513"/>
      <c r="F159" s="513"/>
    </row>
    <row r="160" spans="1:6" ht="14" customHeight="1">
      <c r="A160" s="513"/>
      <c r="B160" s="513"/>
      <c r="C160" s="514"/>
      <c r="D160" s="513"/>
      <c r="E160" s="513"/>
      <c r="F160" s="513"/>
    </row>
    <row r="161" spans="1:6" ht="14" customHeight="1">
      <c r="A161" s="513"/>
      <c r="B161" s="513"/>
      <c r="C161" s="514"/>
      <c r="D161" s="513"/>
      <c r="E161" s="513"/>
      <c r="F161" s="513"/>
    </row>
    <row r="162" spans="1:6" ht="14" customHeight="1">
      <c r="A162" s="513"/>
      <c r="B162" s="513"/>
      <c r="C162" s="514"/>
      <c r="D162" s="513"/>
      <c r="E162" s="513"/>
      <c r="F162" s="513"/>
    </row>
    <row r="163" spans="1:6" ht="14" customHeight="1">
      <c r="A163" s="513"/>
      <c r="B163" s="513"/>
      <c r="C163" s="514"/>
      <c r="D163" s="513"/>
      <c r="E163" s="513"/>
      <c r="F163" s="513"/>
    </row>
    <row r="164" spans="1:6" ht="14" customHeight="1">
      <c r="A164" s="513"/>
      <c r="B164" s="513"/>
      <c r="C164" s="514"/>
      <c r="D164" s="513"/>
      <c r="E164" s="513"/>
      <c r="F164" s="513"/>
    </row>
    <row r="165" spans="1:6" ht="14" customHeight="1">
      <c r="A165" s="513"/>
      <c r="B165" s="513"/>
      <c r="C165" s="514"/>
      <c r="D165" s="513"/>
      <c r="E165" s="513"/>
      <c r="F165" s="513"/>
    </row>
    <row r="166" spans="1:6" ht="14" customHeight="1">
      <c r="A166" s="513"/>
      <c r="B166" s="513"/>
      <c r="C166" s="514"/>
      <c r="D166" s="513"/>
      <c r="E166" s="513"/>
      <c r="F166" s="513"/>
    </row>
    <row r="167" spans="1:6" ht="14" customHeight="1">
      <c r="A167" s="513"/>
      <c r="B167" s="513"/>
      <c r="C167" s="514"/>
      <c r="D167" s="513"/>
      <c r="E167" s="513"/>
      <c r="F167" s="513"/>
    </row>
    <row r="168" spans="1:6" ht="14" customHeight="1">
      <c r="A168" s="513"/>
      <c r="B168" s="513"/>
      <c r="C168" s="514"/>
      <c r="D168" s="513"/>
      <c r="E168" s="513"/>
      <c r="F168" s="513"/>
    </row>
    <row r="169" spans="1:6" ht="14" customHeight="1">
      <c r="A169" s="513"/>
      <c r="B169" s="513"/>
      <c r="C169" s="514"/>
      <c r="D169" s="513"/>
      <c r="E169" s="513"/>
      <c r="F169" s="513"/>
    </row>
    <row r="170" spans="1:6" ht="14" customHeight="1">
      <c r="A170" s="513"/>
      <c r="B170" s="513"/>
      <c r="C170" s="514"/>
      <c r="D170" s="513"/>
      <c r="E170" s="513"/>
      <c r="F170" s="513"/>
    </row>
    <row r="171" spans="1:6" ht="14" customHeight="1">
      <c r="A171" s="513"/>
      <c r="B171" s="513"/>
      <c r="C171" s="514"/>
      <c r="D171" s="513"/>
      <c r="E171" s="513"/>
      <c r="F171" s="513"/>
    </row>
    <row r="172" spans="1:6" ht="14" customHeight="1">
      <c r="A172" s="513"/>
      <c r="B172" s="513"/>
      <c r="C172" s="514"/>
      <c r="D172" s="513"/>
      <c r="E172" s="513"/>
      <c r="F172" s="513"/>
    </row>
    <row r="173" spans="1:6" ht="14" customHeight="1">
      <c r="A173" s="513"/>
      <c r="B173" s="513"/>
      <c r="C173" s="514"/>
      <c r="D173" s="513"/>
      <c r="E173" s="513"/>
      <c r="F173" s="513"/>
    </row>
    <row r="174" spans="1:6" ht="14" customHeight="1">
      <c r="A174" s="513"/>
      <c r="B174" s="513"/>
      <c r="C174" s="514"/>
      <c r="D174" s="513"/>
      <c r="E174" s="513"/>
      <c r="F174" s="513"/>
    </row>
    <row r="175" spans="1:6" ht="14" customHeight="1">
      <c r="A175" s="513"/>
      <c r="B175" s="513"/>
      <c r="C175" s="514"/>
      <c r="D175" s="513"/>
      <c r="E175" s="513"/>
      <c r="F175" s="513"/>
    </row>
    <row r="176" spans="1:6" ht="14" customHeight="1">
      <c r="A176" s="513"/>
      <c r="B176" s="513"/>
      <c r="C176" s="514"/>
      <c r="D176" s="513"/>
      <c r="E176" s="513"/>
      <c r="F176" s="513"/>
    </row>
    <row r="177" spans="1:6" ht="14" customHeight="1">
      <c r="A177" s="513"/>
      <c r="B177" s="513"/>
      <c r="C177" s="514"/>
      <c r="D177" s="513"/>
      <c r="E177" s="513"/>
      <c r="F177" s="513"/>
    </row>
    <row r="178" spans="1:6" ht="14" customHeight="1">
      <c r="A178" s="513"/>
      <c r="B178" s="513"/>
      <c r="C178" s="514"/>
      <c r="D178" s="513"/>
      <c r="E178" s="513"/>
      <c r="F178" s="513"/>
    </row>
    <row r="179" spans="1:6" ht="14" customHeight="1">
      <c r="A179" s="513"/>
      <c r="B179" s="513"/>
      <c r="C179" s="514"/>
      <c r="D179" s="513"/>
      <c r="E179" s="513"/>
      <c r="F179" s="513"/>
    </row>
    <row r="180" spans="1:6" ht="14" customHeight="1">
      <c r="A180" s="513"/>
      <c r="B180" s="513"/>
      <c r="C180" s="514"/>
      <c r="D180" s="513"/>
      <c r="E180" s="513"/>
      <c r="F180" s="513"/>
    </row>
    <row r="181" spans="1:6" ht="14" customHeight="1">
      <c r="A181" s="513"/>
      <c r="B181" s="513"/>
      <c r="C181" s="514"/>
      <c r="D181" s="513"/>
      <c r="E181" s="513"/>
      <c r="F181" s="513"/>
    </row>
    <row r="182" spans="1:6" ht="14" customHeight="1">
      <c r="A182" s="513"/>
      <c r="B182" s="513"/>
      <c r="C182" s="514"/>
      <c r="D182" s="513"/>
      <c r="E182" s="513"/>
      <c r="F182" s="513"/>
    </row>
    <row r="183" spans="1:6" ht="14" customHeight="1">
      <c r="A183" s="513"/>
      <c r="B183" s="513"/>
      <c r="C183" s="514"/>
      <c r="D183" s="513"/>
      <c r="E183" s="513"/>
      <c r="F183" s="513"/>
    </row>
    <row r="184" spans="1:6" ht="14" customHeight="1">
      <c r="A184" s="513"/>
      <c r="B184" s="513"/>
      <c r="C184" s="514"/>
      <c r="D184" s="513"/>
      <c r="E184" s="513"/>
      <c r="F184" s="513"/>
    </row>
    <row r="185" spans="1:6" ht="14" customHeight="1">
      <c r="A185" s="513"/>
      <c r="B185" s="513"/>
      <c r="C185" s="514"/>
      <c r="D185" s="513"/>
      <c r="E185" s="513"/>
      <c r="F185" s="513"/>
    </row>
    <row r="186" spans="1:6" ht="14" customHeight="1">
      <c r="A186" s="513"/>
      <c r="B186" s="513"/>
      <c r="C186" s="514"/>
      <c r="D186" s="513"/>
      <c r="E186" s="513"/>
      <c r="F186" s="513"/>
    </row>
    <row r="187" spans="1:6" ht="14" customHeight="1">
      <c r="A187" s="513"/>
      <c r="B187" s="513"/>
      <c r="C187" s="514"/>
      <c r="D187" s="513"/>
      <c r="E187" s="513"/>
      <c r="F187" s="513"/>
    </row>
    <row r="188" spans="1:6" ht="14" customHeight="1">
      <c r="A188" s="513"/>
      <c r="B188" s="513"/>
      <c r="C188" s="514"/>
      <c r="D188" s="513"/>
      <c r="E188" s="513"/>
      <c r="F188" s="513"/>
    </row>
    <row r="189" spans="1:6" ht="14" customHeight="1">
      <c r="A189" s="513"/>
      <c r="B189" s="513"/>
      <c r="C189" s="514"/>
      <c r="D189" s="513"/>
      <c r="E189" s="513"/>
      <c r="F189" s="513"/>
    </row>
    <row r="190" spans="1:6" ht="14" customHeight="1">
      <c r="A190" s="513"/>
      <c r="B190" s="513"/>
      <c r="C190" s="514"/>
      <c r="D190" s="513"/>
      <c r="E190" s="513"/>
      <c r="F190" s="513"/>
    </row>
    <row r="191" spans="1:6" ht="14" customHeight="1">
      <c r="A191" s="513"/>
      <c r="B191" s="513"/>
      <c r="C191" s="514"/>
      <c r="D191" s="513"/>
      <c r="E191" s="513"/>
      <c r="F191" s="513"/>
    </row>
    <row r="192" spans="1:6" ht="14" customHeight="1">
      <c r="A192" s="513"/>
      <c r="B192" s="513"/>
      <c r="C192" s="514"/>
      <c r="D192" s="513"/>
      <c r="E192" s="513"/>
      <c r="F192" s="513"/>
    </row>
    <row r="193" spans="1:6" ht="14" customHeight="1">
      <c r="A193" s="513"/>
      <c r="B193" s="513"/>
      <c r="C193" s="514"/>
      <c r="D193" s="513"/>
      <c r="E193" s="513"/>
      <c r="F193" s="513"/>
    </row>
    <row r="194" spans="1:6" ht="14" customHeight="1">
      <c r="A194" s="513"/>
      <c r="B194" s="513"/>
      <c r="C194" s="514"/>
      <c r="D194" s="513"/>
      <c r="E194" s="513"/>
      <c r="F194" s="513"/>
    </row>
    <row r="195" spans="1:6" ht="14" customHeight="1">
      <c r="A195" s="513"/>
      <c r="B195" s="513"/>
      <c r="C195" s="514"/>
      <c r="D195" s="513"/>
      <c r="E195" s="513"/>
      <c r="F195" s="513"/>
    </row>
    <row r="196" spans="1:6" ht="14" customHeight="1">
      <c r="A196" s="513"/>
      <c r="B196" s="513"/>
      <c r="C196" s="514"/>
      <c r="D196" s="513"/>
      <c r="E196" s="513"/>
      <c r="F196" s="513"/>
    </row>
    <row r="197" spans="1:6" ht="14" customHeight="1">
      <c r="A197" s="513"/>
      <c r="B197" s="513"/>
      <c r="C197" s="514"/>
      <c r="D197" s="513"/>
      <c r="E197" s="513"/>
      <c r="F197" s="513"/>
    </row>
    <row r="198" spans="1:6" ht="14" customHeight="1">
      <c r="A198" s="513"/>
      <c r="B198" s="513"/>
      <c r="C198" s="514"/>
      <c r="D198" s="513"/>
      <c r="E198" s="513"/>
      <c r="F198" s="513"/>
    </row>
    <row r="199" spans="1:6" ht="14" customHeight="1">
      <c r="A199" s="513"/>
      <c r="B199" s="513"/>
      <c r="C199" s="514"/>
      <c r="D199" s="513"/>
      <c r="E199" s="513"/>
      <c r="F199" s="513"/>
    </row>
    <row r="200" spans="1:6" ht="14" customHeight="1">
      <c r="A200" s="513"/>
      <c r="B200" s="513"/>
      <c r="C200" s="514"/>
      <c r="D200" s="513"/>
      <c r="E200" s="513"/>
      <c r="F200" s="513"/>
    </row>
    <row r="201" spans="1:6" ht="14" customHeight="1">
      <c r="A201" s="157"/>
      <c r="B201" s="157"/>
      <c r="C201" s="1339"/>
    </row>
    <row r="202" spans="1:6" ht="14" customHeight="1">
      <c r="A202" s="157"/>
      <c r="B202" s="157"/>
      <c r="C202" s="1339"/>
    </row>
    <row r="203" spans="1:6" ht="14" customHeight="1">
      <c r="A203" s="157"/>
      <c r="B203" s="157"/>
      <c r="C203" s="1339"/>
    </row>
    <row r="204" spans="1:6" ht="14" customHeight="1">
      <c r="A204" s="157"/>
      <c r="B204" s="157"/>
      <c r="C204" s="1339"/>
    </row>
    <row r="205" spans="1:6" ht="14" customHeight="1">
      <c r="A205" s="157"/>
      <c r="B205" s="157"/>
      <c r="C205" s="1339"/>
    </row>
    <row r="206" spans="1:6" ht="14" customHeight="1">
      <c r="A206" s="157"/>
      <c r="B206" s="157"/>
      <c r="C206" s="1339"/>
    </row>
    <row r="207" spans="1:6" ht="14" customHeight="1">
      <c r="A207" s="157"/>
      <c r="B207" s="157"/>
      <c r="C207" s="1339"/>
    </row>
    <row r="208" spans="1:6" ht="14" customHeight="1">
      <c r="A208" s="157"/>
      <c r="B208" s="157"/>
      <c r="C208" s="1339"/>
    </row>
    <row r="209" spans="1:3" ht="14" customHeight="1">
      <c r="A209" s="157"/>
      <c r="B209" s="157"/>
      <c r="C209" s="1339"/>
    </row>
    <row r="210" spans="1:3" ht="14" customHeight="1">
      <c r="A210" s="157"/>
      <c r="B210" s="157"/>
      <c r="C210" s="1339"/>
    </row>
    <row r="211" spans="1:3" ht="14" customHeight="1">
      <c r="A211" s="157"/>
      <c r="B211" s="157"/>
      <c r="C211" s="1339"/>
    </row>
    <row r="212" spans="1:3" ht="14" customHeight="1">
      <c r="A212" s="157"/>
      <c r="B212" s="157"/>
      <c r="C212" s="1339"/>
    </row>
    <row r="213" spans="1:3" ht="14" customHeight="1">
      <c r="A213" s="157"/>
      <c r="B213" s="157"/>
      <c r="C213" s="1339"/>
    </row>
    <row r="214" spans="1:3" ht="14" customHeight="1">
      <c r="A214" s="157"/>
      <c r="B214" s="157"/>
      <c r="C214" s="1339"/>
    </row>
    <row r="215" spans="1:3" ht="14" customHeight="1">
      <c r="A215" s="157"/>
      <c r="B215" s="157"/>
      <c r="C215" s="1339"/>
    </row>
    <row r="216" spans="1:3" ht="14" customHeight="1">
      <c r="A216" s="157"/>
      <c r="B216" s="157"/>
      <c r="C216" s="1339"/>
    </row>
    <row r="217" spans="1:3" ht="14" customHeight="1">
      <c r="A217" s="157"/>
      <c r="B217" s="157"/>
      <c r="C217" s="1339"/>
    </row>
    <row r="218" spans="1:3" ht="14" customHeight="1">
      <c r="A218" s="157"/>
      <c r="B218" s="157"/>
      <c r="C218" s="1339"/>
    </row>
    <row r="219" spans="1:3" ht="14" customHeight="1">
      <c r="A219" s="157"/>
      <c r="B219" s="157"/>
      <c r="C219" s="1339"/>
    </row>
    <row r="220" spans="1:3" ht="14" customHeight="1">
      <c r="A220" s="157"/>
      <c r="B220" s="157"/>
      <c r="C220" s="1339"/>
    </row>
    <row r="221" spans="1:3" ht="14" customHeight="1">
      <c r="A221" s="157"/>
      <c r="B221" s="157"/>
      <c r="C221" s="1339"/>
    </row>
    <row r="222" spans="1:3" ht="14" customHeight="1">
      <c r="A222" s="157"/>
      <c r="B222" s="157"/>
      <c r="C222" s="1339"/>
    </row>
    <row r="223" spans="1:3" ht="14" customHeight="1">
      <c r="A223" s="157"/>
      <c r="B223" s="157"/>
      <c r="C223" s="1339"/>
    </row>
    <row r="224" spans="1:3" ht="14" customHeight="1">
      <c r="A224" s="157"/>
      <c r="B224" s="157"/>
      <c r="C224" s="1339"/>
    </row>
    <row r="225" spans="1:3" ht="14" customHeight="1">
      <c r="A225" s="157"/>
      <c r="B225" s="157"/>
      <c r="C225" s="1339"/>
    </row>
    <row r="226" spans="1:3" ht="14" customHeight="1">
      <c r="A226" s="157"/>
      <c r="B226" s="157"/>
      <c r="C226" s="1339"/>
    </row>
    <row r="227" spans="1:3" ht="14" customHeight="1">
      <c r="A227" s="157"/>
      <c r="B227" s="157"/>
      <c r="C227" s="1339"/>
    </row>
    <row r="228" spans="1:3" ht="14" customHeight="1">
      <c r="A228" s="157"/>
      <c r="B228" s="157"/>
      <c r="C228" s="1339"/>
    </row>
    <row r="229" spans="1:3" ht="14" customHeight="1">
      <c r="A229" s="157"/>
      <c r="B229" s="157"/>
      <c r="C229" s="1339"/>
    </row>
    <row r="230" spans="1:3" ht="14" customHeight="1">
      <c r="A230" s="157"/>
      <c r="B230" s="157"/>
      <c r="C230" s="1339"/>
    </row>
    <row r="231" spans="1:3" ht="14" customHeight="1">
      <c r="A231" s="157"/>
      <c r="B231" s="157"/>
      <c r="C231" s="1339"/>
    </row>
    <row r="232" spans="1:3" ht="14" customHeight="1">
      <c r="A232" s="157"/>
      <c r="B232" s="157"/>
      <c r="C232" s="1339"/>
    </row>
    <row r="233" spans="1:3" ht="14" customHeight="1">
      <c r="A233" s="157"/>
      <c r="B233" s="157"/>
      <c r="C233" s="1339"/>
    </row>
    <row r="234" spans="1:3" ht="14" customHeight="1">
      <c r="A234" s="157"/>
      <c r="B234" s="157"/>
      <c r="C234" s="1339"/>
    </row>
    <row r="235" spans="1:3" ht="14" customHeight="1">
      <c r="A235" s="157"/>
      <c r="B235" s="157"/>
      <c r="C235" s="1339"/>
    </row>
    <row r="236" spans="1:3" ht="14" customHeight="1">
      <c r="A236" s="157"/>
      <c r="B236" s="157"/>
      <c r="C236" s="1339"/>
    </row>
    <row r="237" spans="1:3" ht="14" customHeight="1">
      <c r="A237" s="157"/>
      <c r="B237" s="157"/>
      <c r="C237" s="1339"/>
    </row>
    <row r="238" spans="1:3" ht="14" customHeight="1">
      <c r="A238" s="157"/>
      <c r="B238" s="157"/>
      <c r="C238" s="1339"/>
    </row>
    <row r="239" spans="1:3" ht="14" customHeight="1">
      <c r="A239" s="157"/>
      <c r="B239" s="157"/>
      <c r="C239" s="1339"/>
    </row>
    <row r="240" spans="1:3" ht="14" customHeight="1">
      <c r="A240" s="157"/>
      <c r="B240" s="157"/>
      <c r="C240" s="1339"/>
    </row>
    <row r="241" spans="1:3" ht="14" customHeight="1">
      <c r="A241" s="157"/>
      <c r="B241" s="157"/>
      <c r="C241" s="1339"/>
    </row>
    <row r="242" spans="1:3" ht="14" customHeight="1">
      <c r="A242" s="157"/>
      <c r="B242" s="157"/>
      <c r="C242" s="1339"/>
    </row>
    <row r="243" spans="1:3" ht="14" customHeight="1">
      <c r="A243" s="157"/>
      <c r="B243" s="157"/>
      <c r="C243" s="1339"/>
    </row>
    <row r="244" spans="1:3" ht="14" customHeight="1">
      <c r="A244" s="157"/>
      <c r="B244" s="157"/>
      <c r="C244" s="1339"/>
    </row>
    <row r="245" spans="1:3" ht="14" customHeight="1">
      <c r="A245" s="157"/>
      <c r="B245" s="157"/>
      <c r="C245" s="1339"/>
    </row>
    <row r="246" spans="1:3" ht="14" customHeight="1">
      <c r="A246" s="157"/>
      <c r="B246" s="157"/>
      <c r="C246" s="1339"/>
    </row>
    <row r="247" spans="1:3" ht="14" customHeight="1">
      <c r="A247" s="157"/>
      <c r="B247" s="157"/>
      <c r="C247" s="1339"/>
    </row>
    <row r="248" spans="1:3" ht="14" customHeight="1">
      <c r="A248" s="157"/>
      <c r="B248" s="157"/>
      <c r="C248" s="1339"/>
    </row>
    <row r="249" spans="1:3" ht="14" customHeight="1">
      <c r="A249" s="157"/>
      <c r="B249" s="157"/>
      <c r="C249" s="1339"/>
    </row>
    <row r="250" spans="1:3" ht="14" customHeight="1">
      <c r="A250" s="157"/>
      <c r="B250" s="157"/>
      <c r="C250" s="1339"/>
    </row>
    <row r="251" spans="1:3" ht="14" customHeight="1">
      <c r="A251" s="157"/>
      <c r="B251" s="157"/>
      <c r="C251" s="1339"/>
    </row>
    <row r="252" spans="1:3" ht="14" customHeight="1">
      <c r="A252" s="157"/>
      <c r="B252" s="157"/>
      <c r="C252" s="1339"/>
    </row>
    <row r="253" spans="1:3" ht="14" customHeight="1">
      <c r="A253" s="157"/>
      <c r="B253" s="157"/>
      <c r="C253" s="1339"/>
    </row>
    <row r="254" spans="1:3" ht="14" customHeight="1">
      <c r="A254" s="157"/>
      <c r="B254" s="157"/>
      <c r="C254" s="1339"/>
    </row>
    <row r="255" spans="1:3" ht="14" customHeight="1">
      <c r="A255" s="157"/>
      <c r="B255" s="157"/>
      <c r="C255" s="1339"/>
    </row>
    <row r="256" spans="1:3" ht="14" customHeight="1">
      <c r="A256" s="157"/>
      <c r="B256" s="157"/>
      <c r="C256" s="1339"/>
    </row>
    <row r="257" spans="1:3" ht="14" customHeight="1">
      <c r="A257" s="157"/>
      <c r="B257" s="157"/>
      <c r="C257" s="1339"/>
    </row>
    <row r="258" spans="1:3" ht="14" customHeight="1">
      <c r="A258" s="157"/>
      <c r="B258" s="157"/>
      <c r="C258" s="1339"/>
    </row>
    <row r="259" spans="1:3" ht="14" customHeight="1">
      <c r="A259" s="157"/>
      <c r="B259" s="157"/>
      <c r="C259" s="1339"/>
    </row>
    <row r="260" spans="1:3" ht="14" customHeight="1">
      <c r="A260" s="157"/>
      <c r="B260" s="157"/>
      <c r="C260" s="1339"/>
    </row>
    <row r="261" spans="1:3" ht="14" customHeight="1">
      <c r="A261" s="157"/>
      <c r="B261" s="157"/>
      <c r="C261" s="1339"/>
    </row>
    <row r="262" spans="1:3" ht="14" customHeight="1">
      <c r="A262" s="157"/>
      <c r="B262" s="157"/>
      <c r="C262" s="1339"/>
    </row>
    <row r="263" spans="1:3" ht="14" customHeight="1">
      <c r="A263" s="157"/>
      <c r="B263" s="157"/>
      <c r="C263" s="1339"/>
    </row>
    <row r="264" spans="1:3" ht="14" customHeight="1">
      <c r="A264" s="157"/>
      <c r="B264" s="157"/>
      <c r="C264" s="1339"/>
    </row>
    <row r="265" spans="1:3" ht="14" customHeight="1">
      <c r="A265" s="157"/>
      <c r="B265" s="157"/>
      <c r="C265" s="1339"/>
    </row>
    <row r="266" spans="1:3" ht="14" customHeight="1">
      <c r="A266" s="157"/>
      <c r="B266" s="157"/>
      <c r="C266" s="1339"/>
    </row>
    <row r="267" spans="1:3" ht="14" customHeight="1">
      <c r="A267" s="157"/>
      <c r="B267" s="157"/>
      <c r="C267" s="1339"/>
    </row>
    <row r="268" spans="1:3" ht="14" customHeight="1">
      <c r="A268" s="157"/>
      <c r="B268" s="157"/>
      <c r="C268" s="1339"/>
    </row>
    <row r="269" spans="1:3" ht="14" customHeight="1">
      <c r="A269" s="157"/>
      <c r="B269" s="157"/>
      <c r="C269" s="1339"/>
    </row>
    <row r="270" spans="1:3" ht="14" customHeight="1">
      <c r="A270" s="157"/>
      <c r="B270" s="157"/>
      <c r="C270" s="1339"/>
    </row>
    <row r="271" spans="1:3" ht="14" customHeight="1">
      <c r="A271" s="157"/>
      <c r="B271" s="157"/>
      <c r="C271" s="1339"/>
    </row>
    <row r="272" spans="1:3" ht="14" customHeight="1">
      <c r="A272" s="157"/>
      <c r="B272" s="157"/>
      <c r="C272" s="1339"/>
    </row>
    <row r="273" spans="1:3" ht="14" customHeight="1">
      <c r="A273" s="157"/>
      <c r="B273" s="157"/>
      <c r="C273" s="1339"/>
    </row>
    <row r="274" spans="1:3" ht="14" customHeight="1">
      <c r="A274" s="157"/>
      <c r="B274" s="157"/>
      <c r="C274" s="1339"/>
    </row>
    <row r="275" spans="1:3" ht="14" customHeight="1">
      <c r="A275" s="157"/>
      <c r="B275" s="157"/>
      <c r="C275" s="1339"/>
    </row>
    <row r="276" spans="1:3" ht="14" customHeight="1">
      <c r="A276" s="157"/>
      <c r="B276" s="157"/>
      <c r="C276" s="1339"/>
    </row>
    <row r="277" spans="1:3" ht="14" customHeight="1">
      <c r="A277" s="157"/>
      <c r="B277" s="157"/>
      <c r="C277" s="1339"/>
    </row>
    <row r="278" spans="1:3" ht="14" customHeight="1">
      <c r="A278" s="157"/>
      <c r="B278" s="157"/>
      <c r="C278" s="1339"/>
    </row>
    <row r="279" spans="1:3" ht="14" customHeight="1">
      <c r="A279" s="157"/>
      <c r="B279" s="157"/>
      <c r="C279" s="1339"/>
    </row>
    <row r="280" spans="1:3" ht="14" customHeight="1">
      <c r="A280" s="157"/>
      <c r="B280" s="157"/>
      <c r="C280" s="1339"/>
    </row>
    <row r="281" spans="1:3" ht="14" customHeight="1">
      <c r="A281" s="157"/>
      <c r="B281" s="157"/>
      <c r="C281" s="1339"/>
    </row>
    <row r="282" spans="1:3" ht="14" customHeight="1">
      <c r="A282" s="157"/>
      <c r="B282" s="157"/>
      <c r="C282" s="1339"/>
    </row>
    <row r="283" spans="1:3" ht="14" customHeight="1">
      <c r="A283" s="157"/>
      <c r="B283" s="157"/>
      <c r="C283" s="1339"/>
    </row>
    <row r="284" spans="1:3" ht="14" customHeight="1">
      <c r="A284" s="157"/>
      <c r="B284" s="157"/>
      <c r="C284" s="1339"/>
    </row>
    <row r="285" spans="1:3" ht="14" customHeight="1">
      <c r="A285" s="157"/>
      <c r="B285" s="157"/>
      <c r="C285" s="1339"/>
    </row>
    <row r="286" spans="1:3" ht="14" customHeight="1">
      <c r="A286" s="157"/>
      <c r="B286" s="157"/>
      <c r="C286" s="1339"/>
    </row>
    <row r="287" spans="1:3" ht="14" customHeight="1">
      <c r="A287" s="157"/>
      <c r="B287" s="157"/>
      <c r="C287" s="1339"/>
    </row>
    <row r="288" spans="1:3" ht="14" customHeight="1">
      <c r="A288" s="157"/>
      <c r="B288" s="157"/>
      <c r="C288" s="1339"/>
    </row>
    <row r="289" spans="1:3" ht="14" customHeight="1">
      <c r="A289" s="157"/>
      <c r="B289" s="157"/>
      <c r="C289" s="1339"/>
    </row>
    <row r="290" spans="1:3" ht="14" customHeight="1">
      <c r="A290" s="157"/>
      <c r="B290" s="157"/>
      <c r="C290" s="1339"/>
    </row>
    <row r="291" spans="1:3" ht="14" customHeight="1">
      <c r="A291" s="157"/>
      <c r="B291" s="157"/>
      <c r="C291" s="1339"/>
    </row>
    <row r="292" spans="1:3" ht="14" customHeight="1">
      <c r="A292" s="157"/>
      <c r="B292" s="157"/>
      <c r="C292" s="1339"/>
    </row>
    <row r="293" spans="1:3" ht="14" customHeight="1">
      <c r="A293" s="157"/>
      <c r="B293" s="157"/>
      <c r="C293" s="1339"/>
    </row>
    <row r="294" spans="1:3" ht="14" customHeight="1">
      <c r="A294" s="157"/>
      <c r="B294" s="157"/>
      <c r="C294" s="1339"/>
    </row>
    <row r="295" spans="1:3" ht="14" customHeight="1">
      <c r="A295" s="157"/>
      <c r="B295" s="157"/>
      <c r="C295" s="1339"/>
    </row>
    <row r="296" spans="1:3" ht="14" customHeight="1">
      <c r="A296" s="157"/>
      <c r="B296" s="157"/>
      <c r="C296" s="1339"/>
    </row>
    <row r="297" spans="1:3" ht="14" customHeight="1">
      <c r="A297" s="157"/>
      <c r="B297" s="157"/>
      <c r="C297" s="1339"/>
    </row>
    <row r="298" spans="1:3" ht="14" customHeight="1">
      <c r="A298" s="157"/>
      <c r="B298" s="157"/>
      <c r="C298" s="1339"/>
    </row>
    <row r="299" spans="1:3" ht="14" customHeight="1">
      <c r="A299" s="157"/>
      <c r="B299" s="157"/>
      <c r="C299" s="1339"/>
    </row>
    <row r="300" spans="1:3" ht="14" customHeight="1">
      <c r="A300" s="157"/>
      <c r="B300" s="157"/>
      <c r="C300" s="1339"/>
    </row>
    <row r="301" spans="1:3" ht="14" customHeight="1">
      <c r="A301" s="157"/>
      <c r="B301" s="157"/>
      <c r="C301" s="1339"/>
    </row>
    <row r="302" spans="1:3" ht="14" customHeight="1">
      <c r="A302" s="157"/>
      <c r="B302" s="157"/>
      <c r="C302" s="1339"/>
    </row>
    <row r="303" spans="1:3" ht="14" customHeight="1">
      <c r="A303" s="157"/>
      <c r="B303" s="157"/>
      <c r="C303" s="1339"/>
    </row>
    <row r="304" spans="1:3" ht="14" customHeight="1">
      <c r="A304" s="157"/>
      <c r="B304" s="157"/>
      <c r="C304" s="1339"/>
    </row>
    <row r="305" spans="1:3" ht="14" customHeight="1">
      <c r="A305" s="157"/>
      <c r="B305" s="157"/>
      <c r="C305" s="1339"/>
    </row>
    <row r="306" spans="1:3" ht="14" customHeight="1">
      <c r="A306" s="157"/>
      <c r="B306" s="157"/>
      <c r="C306" s="1339"/>
    </row>
    <row r="307" spans="1:3" ht="14" customHeight="1">
      <c r="A307" s="157"/>
      <c r="B307" s="157"/>
      <c r="C307" s="1339"/>
    </row>
    <row r="308" spans="1:3" ht="14" customHeight="1">
      <c r="A308" s="157"/>
      <c r="B308" s="157"/>
      <c r="C308" s="1339"/>
    </row>
    <row r="309" spans="1:3" ht="14" customHeight="1">
      <c r="A309" s="157"/>
      <c r="B309" s="157"/>
      <c r="C309" s="1339"/>
    </row>
    <row r="310" spans="1:3" ht="14" customHeight="1">
      <c r="A310" s="157"/>
      <c r="B310" s="157"/>
      <c r="C310" s="1339"/>
    </row>
    <row r="311" spans="1:3" ht="14" customHeight="1">
      <c r="A311" s="157"/>
      <c r="B311" s="157"/>
      <c r="C311" s="1339"/>
    </row>
    <row r="312" spans="1:3" ht="14" customHeight="1">
      <c r="A312" s="157"/>
      <c r="B312" s="157"/>
      <c r="C312" s="1339"/>
    </row>
    <row r="313" spans="1:3" ht="14" customHeight="1">
      <c r="A313" s="157"/>
      <c r="B313" s="157"/>
      <c r="C313" s="1339"/>
    </row>
    <row r="314" spans="1:3" ht="14" customHeight="1">
      <c r="A314" s="157"/>
      <c r="B314" s="157"/>
      <c r="C314" s="1339"/>
    </row>
    <row r="315" spans="1:3" ht="14" customHeight="1">
      <c r="A315" s="157"/>
      <c r="B315" s="157"/>
      <c r="C315" s="1339"/>
    </row>
    <row r="316" spans="1:3" ht="14" customHeight="1">
      <c r="A316" s="157"/>
      <c r="B316" s="157"/>
      <c r="C316" s="1339"/>
    </row>
    <row r="317" spans="1:3" ht="14" customHeight="1">
      <c r="A317" s="157"/>
      <c r="B317" s="157"/>
      <c r="C317" s="1339"/>
    </row>
    <row r="318" spans="1:3" ht="14" customHeight="1">
      <c r="A318" s="157"/>
      <c r="B318" s="157"/>
      <c r="C318" s="1339"/>
    </row>
    <row r="319" spans="1:3" ht="14" customHeight="1">
      <c r="A319" s="157"/>
      <c r="B319" s="157"/>
      <c r="C319" s="1339"/>
    </row>
    <row r="320" spans="1:3" ht="14" customHeight="1">
      <c r="A320" s="157"/>
      <c r="B320" s="157"/>
      <c r="C320" s="1339"/>
    </row>
    <row r="321" spans="1:3" ht="14" customHeight="1">
      <c r="A321" s="157"/>
      <c r="B321" s="157"/>
      <c r="C321" s="1339"/>
    </row>
    <row r="322" spans="1:3" ht="14" customHeight="1">
      <c r="A322" s="157"/>
      <c r="B322" s="157"/>
      <c r="C322" s="1339"/>
    </row>
    <row r="323" spans="1:3" ht="14" customHeight="1">
      <c r="A323" s="157"/>
      <c r="B323" s="157"/>
      <c r="C323" s="1339"/>
    </row>
    <row r="324" spans="1:3" ht="14" customHeight="1">
      <c r="A324" s="157"/>
      <c r="B324" s="157"/>
      <c r="C324" s="1339"/>
    </row>
    <row r="325" spans="1:3" ht="14" customHeight="1">
      <c r="A325" s="157"/>
      <c r="B325" s="157"/>
      <c r="C325" s="1339"/>
    </row>
    <row r="326" spans="1:3" ht="14" customHeight="1">
      <c r="A326" s="157"/>
      <c r="B326" s="157"/>
      <c r="C326" s="1339"/>
    </row>
    <row r="327" spans="1:3" ht="14" customHeight="1">
      <c r="A327" s="157"/>
      <c r="B327" s="157"/>
      <c r="C327" s="1339"/>
    </row>
    <row r="328" spans="1:3" ht="14" customHeight="1">
      <c r="A328" s="157"/>
      <c r="B328" s="157"/>
      <c r="C328" s="1339"/>
    </row>
    <row r="329" spans="1:3" ht="14" customHeight="1">
      <c r="A329" s="157"/>
      <c r="B329" s="157"/>
      <c r="C329" s="1339"/>
    </row>
    <row r="330" spans="1:3" ht="14" customHeight="1">
      <c r="A330" s="157"/>
      <c r="B330" s="157"/>
      <c r="C330" s="1339"/>
    </row>
    <row r="331" spans="1:3" ht="14" customHeight="1">
      <c r="A331" s="157"/>
      <c r="B331" s="157"/>
      <c r="C331" s="1339"/>
    </row>
    <row r="332" spans="1:3" ht="14" customHeight="1">
      <c r="A332" s="157"/>
      <c r="B332" s="157"/>
      <c r="C332" s="1339"/>
    </row>
    <row r="333" spans="1:3" ht="14" customHeight="1">
      <c r="A333" s="157"/>
      <c r="B333" s="157"/>
      <c r="C333" s="1339"/>
    </row>
    <row r="334" spans="1:3" ht="14" customHeight="1">
      <c r="A334" s="157"/>
      <c r="B334" s="157"/>
      <c r="C334" s="1339"/>
    </row>
    <row r="335" spans="1:3" ht="14" customHeight="1">
      <c r="A335" s="157"/>
      <c r="B335" s="157"/>
      <c r="C335" s="1339"/>
    </row>
    <row r="336" spans="1:3" ht="14" customHeight="1">
      <c r="A336" s="157"/>
      <c r="B336" s="157"/>
      <c r="C336" s="1339"/>
    </row>
    <row r="337" spans="1:3" ht="14" customHeight="1">
      <c r="A337" s="157"/>
      <c r="B337" s="157"/>
      <c r="C337" s="1339"/>
    </row>
    <row r="338" spans="1:3" ht="14" customHeight="1">
      <c r="A338" s="157"/>
      <c r="B338" s="157"/>
      <c r="C338" s="1339"/>
    </row>
    <row r="339" spans="1:3" ht="14" customHeight="1">
      <c r="A339" s="157"/>
      <c r="B339" s="157"/>
      <c r="C339" s="1339"/>
    </row>
    <row r="340" spans="1:3" ht="14" customHeight="1">
      <c r="A340" s="157"/>
      <c r="B340" s="157"/>
      <c r="C340" s="1339"/>
    </row>
    <row r="341" spans="1:3" ht="14" customHeight="1">
      <c r="A341" s="157"/>
      <c r="B341" s="157"/>
      <c r="C341" s="1339"/>
    </row>
    <row r="342" spans="1:3" ht="14" customHeight="1">
      <c r="A342" s="157"/>
      <c r="B342" s="157"/>
      <c r="C342" s="1339"/>
    </row>
    <row r="343" spans="1:3" ht="14" customHeight="1">
      <c r="A343" s="157"/>
      <c r="B343" s="157"/>
      <c r="C343" s="1339"/>
    </row>
    <row r="344" spans="1:3" ht="14" customHeight="1">
      <c r="A344" s="157"/>
      <c r="B344" s="157"/>
      <c r="C344" s="1339"/>
    </row>
    <row r="345" spans="1:3" ht="14" customHeight="1">
      <c r="A345" s="157"/>
      <c r="B345" s="157"/>
      <c r="C345" s="1339"/>
    </row>
    <row r="346" spans="1:3" ht="14" customHeight="1">
      <c r="A346" s="157"/>
      <c r="B346" s="157"/>
      <c r="C346" s="1339"/>
    </row>
    <row r="347" spans="1:3" ht="14" customHeight="1">
      <c r="A347" s="157"/>
      <c r="B347" s="157"/>
      <c r="C347" s="1339"/>
    </row>
    <row r="348" spans="1:3" ht="14" customHeight="1">
      <c r="A348" s="157"/>
      <c r="B348" s="157"/>
      <c r="C348" s="1339"/>
    </row>
    <row r="349" spans="1:3" ht="14" customHeight="1">
      <c r="A349" s="157"/>
      <c r="B349" s="157"/>
      <c r="C349" s="1339"/>
    </row>
    <row r="350" spans="1:3" ht="14" customHeight="1">
      <c r="A350" s="157"/>
      <c r="B350" s="157"/>
      <c r="C350" s="1339"/>
    </row>
    <row r="351" spans="1:3" ht="14" customHeight="1">
      <c r="A351" s="157"/>
      <c r="B351" s="157"/>
      <c r="C351" s="1339"/>
    </row>
    <row r="352" spans="1:3" ht="14" customHeight="1">
      <c r="A352" s="157"/>
      <c r="B352" s="157"/>
      <c r="C352" s="1339"/>
    </row>
    <row r="353" spans="1:3" ht="14" customHeight="1">
      <c r="A353" s="157"/>
      <c r="B353" s="157"/>
      <c r="C353" s="1339"/>
    </row>
    <row r="354" spans="1:3" ht="14" customHeight="1">
      <c r="A354" s="157"/>
      <c r="B354" s="157"/>
      <c r="C354" s="1339"/>
    </row>
    <row r="355" spans="1:3" ht="14" customHeight="1">
      <c r="A355" s="157"/>
      <c r="B355" s="157"/>
      <c r="C355" s="1339"/>
    </row>
    <row r="356" spans="1:3" ht="14" customHeight="1">
      <c r="A356" s="157"/>
      <c r="B356" s="157"/>
      <c r="C356" s="1339"/>
    </row>
    <row r="357" spans="1:3" ht="14" customHeight="1">
      <c r="A357" s="157"/>
      <c r="B357" s="157"/>
      <c r="C357" s="1339"/>
    </row>
    <row r="358" spans="1:3" ht="14" customHeight="1">
      <c r="A358" s="157"/>
      <c r="B358" s="157"/>
      <c r="C358" s="1339"/>
    </row>
    <row r="359" spans="1:3" ht="14" customHeight="1">
      <c r="A359" s="157"/>
      <c r="B359" s="157"/>
      <c r="C359" s="1339"/>
    </row>
    <row r="360" spans="1:3" ht="14" customHeight="1">
      <c r="A360" s="157"/>
      <c r="B360" s="157"/>
      <c r="C360" s="1339"/>
    </row>
    <row r="361" spans="1:3" ht="14" customHeight="1">
      <c r="A361" s="157"/>
      <c r="B361" s="157"/>
      <c r="C361" s="1339"/>
    </row>
    <row r="362" spans="1:3" ht="14" customHeight="1">
      <c r="A362" s="157"/>
      <c r="B362" s="157"/>
      <c r="C362" s="1339"/>
    </row>
    <row r="363" spans="1:3" ht="14" customHeight="1">
      <c r="A363" s="157"/>
      <c r="B363" s="157"/>
      <c r="C363" s="1339"/>
    </row>
    <row r="364" spans="1:3" ht="14" customHeight="1">
      <c r="A364" s="157"/>
      <c r="B364" s="157"/>
      <c r="C364" s="1339"/>
    </row>
    <row r="365" spans="1:3" ht="14" customHeight="1">
      <c r="A365" s="157"/>
      <c r="B365" s="157"/>
      <c r="C365" s="1339"/>
    </row>
    <row r="366" spans="1:3" ht="14" customHeight="1">
      <c r="A366" s="157"/>
      <c r="B366" s="157"/>
      <c r="C366" s="1339"/>
    </row>
    <row r="367" spans="1:3" ht="14" customHeight="1">
      <c r="A367" s="157"/>
      <c r="B367" s="157"/>
      <c r="C367" s="1339"/>
    </row>
    <row r="368" spans="1:3" ht="14" customHeight="1">
      <c r="A368" s="157"/>
      <c r="B368" s="157"/>
      <c r="C368" s="1339"/>
    </row>
    <row r="369" spans="1:3" ht="14" customHeight="1">
      <c r="A369" s="157"/>
      <c r="B369" s="157"/>
      <c r="C369" s="1339"/>
    </row>
    <row r="370" spans="1:3" ht="14" customHeight="1">
      <c r="A370" s="157"/>
      <c r="B370" s="157"/>
      <c r="C370" s="1339"/>
    </row>
    <row r="371" spans="1:3" ht="14" customHeight="1">
      <c r="A371" s="157"/>
      <c r="B371" s="157"/>
      <c r="C371" s="1339"/>
    </row>
    <row r="372" spans="1:3" ht="14" customHeight="1">
      <c r="A372" s="157"/>
      <c r="B372" s="157"/>
      <c r="C372" s="1339"/>
    </row>
    <row r="373" spans="1:3" ht="14" customHeight="1">
      <c r="A373" s="157"/>
      <c r="B373" s="157"/>
      <c r="C373" s="1339"/>
    </row>
    <row r="374" spans="1:3" ht="14" customHeight="1">
      <c r="A374" s="157"/>
      <c r="B374" s="157"/>
      <c r="C374" s="1339"/>
    </row>
    <row r="375" spans="1:3" ht="14" customHeight="1">
      <c r="A375" s="157"/>
      <c r="B375" s="157"/>
      <c r="C375" s="1339"/>
    </row>
    <row r="376" spans="1:3" ht="14" customHeight="1">
      <c r="A376" s="157"/>
      <c r="B376" s="157"/>
      <c r="C376" s="1339"/>
    </row>
    <row r="377" spans="1:3" ht="14" customHeight="1">
      <c r="A377" s="157"/>
      <c r="B377" s="157"/>
      <c r="C377" s="1339"/>
    </row>
    <row r="378" spans="1:3" ht="14" customHeight="1">
      <c r="A378" s="157"/>
      <c r="B378" s="157"/>
      <c r="C378" s="1339"/>
    </row>
    <row r="379" spans="1:3" ht="14" customHeight="1">
      <c r="A379" s="157"/>
      <c r="B379" s="157"/>
      <c r="C379" s="1339"/>
    </row>
    <row r="380" spans="1:3" ht="14" customHeight="1">
      <c r="A380" s="157"/>
      <c r="B380" s="157"/>
      <c r="C380" s="1339"/>
    </row>
    <row r="381" spans="1:3" ht="14" customHeight="1">
      <c r="A381" s="157"/>
      <c r="B381" s="157"/>
      <c r="C381" s="1339"/>
    </row>
    <row r="382" spans="1:3" ht="14" customHeight="1">
      <c r="A382" s="157"/>
      <c r="B382" s="157"/>
      <c r="C382" s="1339"/>
    </row>
    <row r="383" spans="1:3" ht="14" customHeight="1">
      <c r="A383" s="157"/>
      <c r="B383" s="157"/>
      <c r="C383" s="1339"/>
    </row>
    <row r="384" spans="1:3" ht="14" customHeight="1">
      <c r="A384" s="157"/>
      <c r="B384" s="157"/>
      <c r="C384" s="1339"/>
    </row>
    <row r="385" spans="1:3" ht="14" customHeight="1">
      <c r="A385" s="157"/>
      <c r="B385" s="157"/>
      <c r="C385" s="1339"/>
    </row>
    <row r="386" spans="1:3" ht="14" customHeight="1">
      <c r="A386" s="157"/>
      <c r="B386" s="157"/>
      <c r="C386" s="1339"/>
    </row>
    <row r="387" spans="1:3" ht="14" customHeight="1">
      <c r="A387" s="157"/>
      <c r="B387" s="157"/>
      <c r="C387" s="1339"/>
    </row>
    <row r="388" spans="1:3" ht="14" customHeight="1">
      <c r="A388" s="157"/>
      <c r="B388" s="157"/>
      <c r="C388" s="1339"/>
    </row>
    <row r="389" spans="1:3" ht="14" customHeight="1">
      <c r="A389" s="157"/>
      <c r="B389" s="157"/>
      <c r="C389" s="1339"/>
    </row>
    <row r="390" spans="1:3" ht="14" customHeight="1">
      <c r="A390" s="157"/>
      <c r="B390" s="157"/>
      <c r="C390" s="1339"/>
    </row>
    <row r="391" spans="1:3" ht="14" customHeight="1">
      <c r="A391" s="157"/>
      <c r="B391" s="157"/>
      <c r="C391" s="1339"/>
    </row>
    <row r="392" spans="1:3" ht="14" customHeight="1">
      <c r="A392" s="157"/>
      <c r="B392" s="157"/>
      <c r="C392" s="1339"/>
    </row>
    <row r="393" spans="1:3" ht="14" customHeight="1">
      <c r="A393" s="157"/>
      <c r="B393" s="157"/>
      <c r="C393" s="1339"/>
    </row>
    <row r="394" spans="1:3" ht="14" customHeight="1">
      <c r="A394" s="157"/>
      <c r="B394" s="157"/>
      <c r="C394" s="1339"/>
    </row>
    <row r="395" spans="1:3" ht="14" customHeight="1">
      <c r="A395" s="157"/>
      <c r="B395" s="157"/>
      <c r="C395" s="1339"/>
    </row>
    <row r="396" spans="1:3" ht="14" customHeight="1">
      <c r="A396" s="157"/>
      <c r="B396" s="157"/>
      <c r="C396" s="1339"/>
    </row>
    <row r="397" spans="1:3" ht="14" customHeight="1">
      <c r="A397" s="157"/>
      <c r="B397" s="157"/>
      <c r="C397" s="1339"/>
    </row>
    <row r="398" spans="1:3" ht="14" customHeight="1">
      <c r="A398" s="157"/>
      <c r="B398" s="157"/>
      <c r="C398" s="1339"/>
    </row>
    <row r="399" spans="1:3" ht="14" customHeight="1">
      <c r="A399" s="157"/>
      <c r="B399" s="157"/>
      <c r="C399" s="1339"/>
    </row>
    <row r="400" spans="1:3" ht="14" customHeight="1">
      <c r="A400" s="157"/>
      <c r="B400" s="157"/>
      <c r="C400" s="1339"/>
    </row>
    <row r="401" spans="1:3" ht="14" customHeight="1">
      <c r="A401" s="157"/>
      <c r="B401" s="157"/>
      <c r="C401" s="1339"/>
    </row>
    <row r="402" spans="1:3" ht="14" customHeight="1">
      <c r="A402" s="157"/>
      <c r="B402" s="157"/>
      <c r="C402" s="1339"/>
    </row>
    <row r="403" spans="1:3" ht="14" customHeight="1">
      <c r="A403" s="157"/>
      <c r="B403" s="157"/>
      <c r="C403" s="1339"/>
    </row>
    <row r="404" spans="1:3" ht="14" customHeight="1">
      <c r="A404" s="157"/>
      <c r="B404" s="157"/>
      <c r="C404" s="1339"/>
    </row>
    <row r="405" spans="1:3" ht="14" customHeight="1">
      <c r="A405" s="157"/>
      <c r="B405" s="157"/>
      <c r="C405" s="1339"/>
    </row>
    <row r="406" spans="1:3" ht="14" customHeight="1">
      <c r="A406" s="157"/>
      <c r="B406" s="157"/>
      <c r="C406" s="1339"/>
    </row>
    <row r="407" spans="1:3" ht="14" customHeight="1">
      <c r="A407" s="157"/>
      <c r="B407" s="157"/>
      <c r="C407" s="1339"/>
    </row>
    <row r="408" spans="1:3" ht="14" customHeight="1">
      <c r="A408" s="157"/>
      <c r="B408" s="157"/>
      <c r="C408" s="1339"/>
    </row>
    <row r="409" spans="1:3" ht="14" customHeight="1">
      <c r="A409" s="157"/>
      <c r="B409" s="157"/>
      <c r="C409" s="1339"/>
    </row>
    <row r="410" spans="1:3" ht="14" customHeight="1">
      <c r="A410" s="157"/>
      <c r="B410" s="157"/>
      <c r="C410" s="1339"/>
    </row>
    <row r="411" spans="1:3" ht="14" customHeight="1">
      <c r="A411" s="157"/>
      <c r="B411" s="157"/>
      <c r="C411" s="1339"/>
    </row>
    <row r="412" spans="1:3" ht="14" customHeight="1">
      <c r="A412" s="157"/>
      <c r="B412" s="157"/>
      <c r="C412" s="1339"/>
    </row>
    <row r="413" spans="1:3" ht="14" customHeight="1">
      <c r="A413" s="157"/>
      <c r="B413" s="157"/>
      <c r="C413" s="1339"/>
    </row>
    <row r="414" spans="1:3" ht="14" customHeight="1">
      <c r="A414" s="157"/>
      <c r="B414" s="157"/>
      <c r="C414" s="1339"/>
    </row>
    <row r="415" spans="1:3" ht="14" customHeight="1">
      <c r="A415" s="157"/>
      <c r="B415" s="157"/>
      <c r="C415" s="1339"/>
    </row>
    <row r="416" spans="1:3" ht="14" customHeight="1">
      <c r="A416" s="157"/>
      <c r="B416" s="157"/>
      <c r="C416" s="1339"/>
    </row>
    <row r="417" spans="1:3" ht="14" customHeight="1">
      <c r="A417" s="157"/>
      <c r="B417" s="157"/>
      <c r="C417" s="1339"/>
    </row>
    <row r="418" spans="1:3" ht="14" customHeight="1">
      <c r="A418" s="157"/>
      <c r="B418" s="157"/>
      <c r="C418" s="1339"/>
    </row>
    <row r="419" spans="1:3" ht="14" customHeight="1">
      <c r="A419" s="157"/>
      <c r="B419" s="157"/>
      <c r="C419" s="1339"/>
    </row>
    <row r="420" spans="1:3" ht="14" customHeight="1">
      <c r="A420" s="157"/>
      <c r="B420" s="157"/>
      <c r="C420" s="1339"/>
    </row>
    <row r="421" spans="1:3" ht="14" customHeight="1">
      <c r="A421" s="157"/>
      <c r="B421" s="157"/>
      <c r="C421" s="1339"/>
    </row>
    <row r="422" spans="1:3" ht="14" customHeight="1">
      <c r="A422" s="157"/>
      <c r="B422" s="157"/>
      <c r="C422" s="1339"/>
    </row>
    <row r="423" spans="1:3" ht="14" customHeight="1">
      <c r="A423" s="157"/>
      <c r="B423" s="157"/>
      <c r="C423" s="1339"/>
    </row>
    <row r="424" spans="1:3" ht="14" customHeight="1">
      <c r="A424" s="157"/>
      <c r="B424" s="157"/>
      <c r="C424" s="1339"/>
    </row>
    <row r="425" spans="1:3" ht="14" customHeight="1">
      <c r="A425" s="157"/>
      <c r="B425" s="157"/>
      <c r="C425" s="1339"/>
    </row>
    <row r="426" spans="1:3" ht="14" customHeight="1">
      <c r="A426" s="157"/>
      <c r="B426" s="157"/>
      <c r="C426" s="1339"/>
    </row>
    <row r="427" spans="1:3" ht="14" customHeight="1">
      <c r="A427" s="157"/>
      <c r="B427" s="157"/>
      <c r="C427" s="1339"/>
    </row>
    <row r="428" spans="1:3" ht="14" customHeight="1">
      <c r="A428" s="157"/>
      <c r="B428" s="157"/>
      <c r="C428" s="1339"/>
    </row>
    <row r="429" spans="1:3" ht="14" customHeight="1">
      <c r="A429" s="157"/>
      <c r="B429" s="157"/>
      <c r="C429" s="1339"/>
    </row>
    <row r="430" spans="1:3" ht="14" customHeight="1">
      <c r="A430" s="157"/>
      <c r="B430" s="157"/>
      <c r="C430" s="1339"/>
    </row>
    <row r="431" spans="1:3" ht="14" customHeight="1">
      <c r="A431" s="157"/>
      <c r="B431" s="157"/>
      <c r="C431" s="1339"/>
    </row>
    <row r="432" spans="1:3" ht="14" customHeight="1">
      <c r="A432" s="157"/>
      <c r="B432" s="157"/>
      <c r="C432" s="1339"/>
    </row>
    <row r="433" spans="1:3" ht="14" customHeight="1">
      <c r="A433" s="157"/>
      <c r="B433" s="157"/>
      <c r="C433" s="1339"/>
    </row>
    <row r="434" spans="1:3" ht="14" customHeight="1">
      <c r="A434" s="157"/>
      <c r="B434" s="157"/>
      <c r="C434" s="1339"/>
    </row>
    <row r="435" spans="1:3" ht="14" customHeight="1">
      <c r="A435" s="157"/>
      <c r="B435" s="157"/>
      <c r="C435" s="1339"/>
    </row>
    <row r="436" spans="1:3" ht="14" customHeight="1">
      <c r="A436" s="157"/>
      <c r="B436" s="157"/>
      <c r="C436" s="1339"/>
    </row>
    <row r="437" spans="1:3" ht="14" customHeight="1">
      <c r="A437" s="157"/>
      <c r="B437" s="157"/>
      <c r="C437" s="1339"/>
    </row>
    <row r="438" spans="1:3" ht="14" customHeight="1">
      <c r="A438" s="157"/>
      <c r="B438" s="157"/>
      <c r="C438" s="1339"/>
    </row>
    <row r="439" spans="1:3" ht="14" customHeight="1">
      <c r="A439" s="157"/>
      <c r="B439" s="157"/>
      <c r="C439" s="1339"/>
    </row>
    <row r="440" spans="1:3" ht="14" customHeight="1">
      <c r="A440" s="157"/>
      <c r="B440" s="157"/>
      <c r="C440" s="1339"/>
    </row>
    <row r="441" spans="1:3" ht="14" customHeight="1">
      <c r="A441" s="157"/>
      <c r="B441" s="157"/>
      <c r="C441" s="1339"/>
    </row>
    <row r="442" spans="1:3" ht="14" customHeight="1">
      <c r="A442" s="157"/>
      <c r="B442" s="157"/>
      <c r="C442" s="1339"/>
    </row>
    <row r="443" spans="1:3" ht="14" customHeight="1">
      <c r="A443" s="157"/>
      <c r="B443" s="157"/>
      <c r="C443" s="1339"/>
    </row>
    <row r="444" spans="1:3" ht="14" customHeight="1">
      <c r="A444" s="157"/>
      <c r="B444" s="157"/>
      <c r="C444" s="1339"/>
    </row>
    <row r="445" spans="1:3" ht="14" customHeight="1">
      <c r="A445" s="157"/>
      <c r="B445" s="157"/>
      <c r="C445" s="1339"/>
    </row>
    <row r="446" spans="1:3" ht="14" customHeight="1">
      <c r="A446" s="157"/>
      <c r="B446" s="157"/>
      <c r="C446" s="1339"/>
    </row>
    <row r="447" spans="1:3" ht="14" customHeight="1">
      <c r="A447" s="157"/>
      <c r="B447" s="157"/>
      <c r="C447" s="1339"/>
    </row>
    <row r="448" spans="1:3" ht="14" customHeight="1">
      <c r="A448" s="157"/>
      <c r="B448" s="157"/>
      <c r="C448" s="1339"/>
    </row>
    <row r="449" spans="1:3" ht="14" customHeight="1">
      <c r="A449" s="157"/>
      <c r="B449" s="157"/>
      <c r="C449" s="1339"/>
    </row>
    <row r="450" spans="1:3" ht="14" customHeight="1">
      <c r="A450" s="157"/>
      <c r="B450" s="157"/>
      <c r="C450" s="1339"/>
    </row>
    <row r="451" spans="1:3" ht="14" customHeight="1">
      <c r="A451" s="157"/>
      <c r="B451" s="157"/>
      <c r="C451" s="1339"/>
    </row>
    <row r="452" spans="1:3" ht="14" customHeight="1">
      <c r="A452" s="157"/>
      <c r="B452" s="157"/>
      <c r="C452" s="1339"/>
    </row>
    <row r="453" spans="1:3" ht="14" customHeight="1">
      <c r="A453" s="157"/>
      <c r="B453" s="157"/>
      <c r="C453" s="1339"/>
    </row>
    <row r="454" spans="1:3" ht="14" customHeight="1">
      <c r="A454" s="157"/>
      <c r="B454" s="157"/>
      <c r="C454" s="1339"/>
    </row>
    <row r="455" spans="1:3" ht="14" customHeight="1">
      <c r="A455" s="157"/>
      <c r="B455" s="157"/>
      <c r="C455" s="1339"/>
    </row>
    <row r="456" spans="1:3" ht="14" customHeight="1">
      <c r="A456" s="157"/>
      <c r="B456" s="157"/>
      <c r="C456" s="1339"/>
    </row>
    <row r="457" spans="1:3" ht="14" customHeight="1">
      <c r="A457" s="157"/>
      <c r="B457" s="157"/>
      <c r="C457" s="1339"/>
    </row>
    <row r="458" spans="1:3" ht="14" customHeight="1">
      <c r="A458" s="157"/>
      <c r="B458" s="157"/>
      <c r="C458" s="1339"/>
    </row>
    <row r="459" spans="1:3" ht="14" customHeight="1">
      <c r="A459" s="157"/>
      <c r="B459" s="157"/>
      <c r="C459" s="1339"/>
    </row>
    <row r="460" spans="1:3" ht="14" customHeight="1">
      <c r="A460" s="157"/>
      <c r="B460" s="157"/>
      <c r="C460" s="1339"/>
    </row>
    <row r="461" spans="1:3" ht="14" customHeight="1">
      <c r="A461" s="157"/>
      <c r="B461" s="157"/>
      <c r="C461" s="1339"/>
    </row>
    <row r="462" spans="1:3" ht="14" customHeight="1">
      <c r="A462" s="157"/>
      <c r="B462" s="157"/>
      <c r="C462" s="1339"/>
    </row>
    <row r="463" spans="1:3" ht="14" customHeight="1">
      <c r="A463" s="157"/>
      <c r="B463" s="157"/>
      <c r="C463" s="1339"/>
    </row>
    <row r="464" spans="1:3" ht="14" customHeight="1">
      <c r="A464" s="157"/>
      <c r="B464" s="157"/>
      <c r="C464" s="1339"/>
    </row>
    <row r="465" spans="1:3" ht="14" customHeight="1">
      <c r="A465" s="157"/>
      <c r="B465" s="157"/>
      <c r="C465" s="1339"/>
    </row>
    <row r="466" spans="1:3" ht="14" customHeight="1">
      <c r="A466" s="157"/>
      <c r="B466" s="157"/>
      <c r="C466" s="1339"/>
    </row>
    <row r="467" spans="1:3" ht="14" customHeight="1">
      <c r="A467" s="157"/>
      <c r="B467" s="157"/>
      <c r="C467" s="1339"/>
    </row>
    <row r="468" spans="1:3" ht="14" customHeight="1">
      <c r="A468" s="157"/>
      <c r="B468" s="157"/>
      <c r="C468" s="1339"/>
    </row>
    <row r="469" spans="1:3" ht="14" customHeight="1">
      <c r="A469" s="157"/>
      <c r="B469" s="157"/>
      <c r="C469" s="1339"/>
    </row>
    <row r="470" spans="1:3" ht="14" customHeight="1">
      <c r="A470" s="157"/>
      <c r="B470" s="157"/>
      <c r="C470" s="1339"/>
    </row>
    <row r="471" spans="1:3" ht="14" customHeight="1">
      <c r="A471" s="157"/>
      <c r="B471" s="157"/>
      <c r="C471" s="1339"/>
    </row>
    <row r="472" spans="1:3" ht="14" customHeight="1">
      <c r="A472" s="157"/>
      <c r="B472" s="157"/>
      <c r="C472" s="1339"/>
    </row>
    <row r="473" spans="1:3" ht="14" customHeight="1">
      <c r="A473" s="157"/>
      <c r="B473" s="157"/>
      <c r="C473" s="1339"/>
    </row>
    <row r="474" spans="1:3" ht="14" customHeight="1">
      <c r="A474" s="157"/>
      <c r="B474" s="157"/>
      <c r="C474" s="1339"/>
    </row>
    <row r="475" spans="1:3" ht="14" customHeight="1">
      <c r="A475" s="157"/>
      <c r="B475" s="157"/>
      <c r="C475" s="1339"/>
    </row>
    <row r="476" spans="1:3" ht="14" customHeight="1">
      <c r="A476" s="157"/>
      <c r="B476" s="157"/>
      <c r="C476" s="1339"/>
    </row>
    <row r="477" spans="1:3" ht="14" customHeight="1">
      <c r="A477" s="157"/>
      <c r="B477" s="157"/>
      <c r="C477" s="1339"/>
    </row>
    <row r="478" spans="1:3" ht="14" customHeight="1">
      <c r="A478" s="157"/>
      <c r="B478" s="157"/>
      <c r="C478" s="1339"/>
    </row>
    <row r="479" spans="1:3" ht="14" customHeight="1">
      <c r="A479" s="157"/>
      <c r="B479" s="157"/>
      <c r="C479" s="1339"/>
    </row>
    <row r="480" spans="1:3" ht="14" customHeight="1">
      <c r="A480" s="157"/>
      <c r="B480" s="157"/>
      <c r="C480" s="1339"/>
    </row>
    <row r="481" spans="1:3" ht="14" customHeight="1">
      <c r="A481" s="157"/>
      <c r="B481" s="157"/>
      <c r="C481" s="1339"/>
    </row>
    <row r="482" spans="1:3" ht="14" customHeight="1">
      <c r="A482" s="157"/>
      <c r="B482" s="157"/>
      <c r="C482" s="1339"/>
    </row>
    <row r="483" spans="1:3" ht="14" customHeight="1">
      <c r="A483" s="157"/>
      <c r="B483" s="157"/>
      <c r="C483" s="1339"/>
    </row>
    <row r="484" spans="1:3" ht="14" customHeight="1">
      <c r="A484" s="157"/>
      <c r="B484" s="157"/>
      <c r="C484" s="1339"/>
    </row>
    <row r="485" spans="1:3" ht="14" customHeight="1">
      <c r="A485" s="157"/>
      <c r="B485" s="157"/>
      <c r="C485" s="1339"/>
    </row>
    <row r="486" spans="1:3" ht="14" customHeight="1">
      <c r="A486" s="157"/>
      <c r="B486" s="157"/>
      <c r="C486" s="1339"/>
    </row>
    <row r="487" spans="1:3" ht="14" customHeight="1">
      <c r="A487" s="157"/>
      <c r="B487" s="157"/>
      <c r="C487" s="1339"/>
    </row>
    <row r="488" spans="1:3" ht="14" customHeight="1">
      <c r="A488" s="157"/>
      <c r="B488" s="157"/>
      <c r="C488" s="1339"/>
    </row>
    <row r="489" spans="1:3" ht="14" customHeight="1">
      <c r="A489" s="157"/>
      <c r="B489" s="157"/>
      <c r="C489" s="1339"/>
    </row>
    <row r="490" spans="1:3" ht="14" customHeight="1">
      <c r="A490" s="157"/>
      <c r="B490" s="157"/>
      <c r="C490" s="1339"/>
    </row>
    <row r="491" spans="1:3" ht="14" customHeight="1">
      <c r="A491" s="157"/>
      <c r="B491" s="157"/>
      <c r="C491" s="1339"/>
    </row>
    <row r="492" spans="1:3" ht="14" customHeight="1">
      <c r="A492" s="157"/>
      <c r="B492" s="157"/>
      <c r="C492" s="1339"/>
    </row>
    <row r="493" spans="1:3" ht="14" customHeight="1">
      <c r="A493" s="157"/>
      <c r="B493" s="157"/>
      <c r="C493" s="1339"/>
    </row>
    <row r="494" spans="1:3" ht="14" customHeight="1">
      <c r="A494" s="157"/>
      <c r="B494" s="157"/>
      <c r="C494" s="1339"/>
    </row>
    <row r="495" spans="1:3" ht="14" customHeight="1">
      <c r="A495" s="157"/>
      <c r="B495" s="157"/>
      <c r="C495" s="1339"/>
    </row>
    <row r="496" spans="1:3" ht="14" customHeight="1">
      <c r="A496" s="157"/>
      <c r="B496" s="157"/>
      <c r="C496" s="1339"/>
    </row>
    <row r="497" spans="1:3" ht="14" customHeight="1">
      <c r="A497" s="157"/>
      <c r="B497" s="157"/>
      <c r="C497" s="1339"/>
    </row>
    <row r="498" spans="1:3" ht="14" customHeight="1">
      <c r="A498" s="157"/>
      <c r="B498" s="157"/>
      <c r="C498" s="1339"/>
    </row>
    <row r="499" spans="1:3" ht="14" customHeight="1">
      <c r="A499" s="157"/>
      <c r="B499" s="157"/>
      <c r="C499" s="1339"/>
    </row>
    <row r="500" spans="1:3" ht="14" customHeight="1">
      <c r="A500" s="157"/>
      <c r="B500" s="157"/>
      <c r="C500" s="1339"/>
    </row>
    <row r="501" spans="1:3" ht="14" customHeight="1">
      <c r="A501" s="157"/>
      <c r="B501" s="157"/>
      <c r="C501" s="1339"/>
    </row>
    <row r="502" spans="1:3" ht="14" customHeight="1">
      <c r="A502" s="157"/>
      <c r="B502" s="157"/>
      <c r="C502" s="1339"/>
    </row>
    <row r="503" spans="1:3" ht="14" customHeight="1">
      <c r="A503" s="157"/>
      <c r="B503" s="157"/>
      <c r="C503" s="1339"/>
    </row>
    <row r="504" spans="1:3" ht="14" customHeight="1">
      <c r="A504" s="157"/>
      <c r="B504" s="157"/>
      <c r="C504" s="1339"/>
    </row>
    <row r="505" spans="1:3" ht="14" customHeight="1">
      <c r="A505" s="157"/>
      <c r="B505" s="157"/>
      <c r="C505" s="1339"/>
    </row>
    <row r="506" spans="1:3" ht="14" customHeight="1">
      <c r="A506" s="157"/>
      <c r="B506" s="157"/>
      <c r="C506" s="1339"/>
    </row>
    <row r="507" spans="1:3" ht="14" customHeight="1">
      <c r="A507" s="157"/>
      <c r="B507" s="157"/>
      <c r="C507" s="1339"/>
    </row>
    <row r="508" spans="1:3" ht="14" customHeight="1">
      <c r="A508" s="157"/>
      <c r="B508" s="157"/>
      <c r="C508" s="1339"/>
    </row>
    <row r="509" spans="1:3" ht="14" customHeight="1">
      <c r="A509" s="157"/>
      <c r="B509" s="157"/>
      <c r="C509" s="1339"/>
    </row>
    <row r="510" spans="1:3" ht="14" customHeight="1">
      <c r="A510" s="157"/>
      <c r="B510" s="157"/>
      <c r="C510" s="1339"/>
    </row>
    <row r="511" spans="1:3" ht="14" customHeight="1">
      <c r="A511" s="157"/>
      <c r="B511" s="157"/>
      <c r="C511" s="1339"/>
    </row>
    <row r="512" spans="1:3" ht="14" customHeight="1">
      <c r="A512" s="157"/>
      <c r="B512" s="157"/>
      <c r="C512" s="1339"/>
    </row>
    <row r="513" spans="1:3" ht="14" customHeight="1">
      <c r="A513" s="157"/>
      <c r="B513" s="157"/>
      <c r="C513" s="1339"/>
    </row>
    <row r="514" spans="1:3" ht="14" customHeight="1">
      <c r="A514" s="157"/>
      <c r="B514" s="157"/>
      <c r="C514" s="1339"/>
    </row>
    <row r="515" spans="1:3" ht="14" customHeight="1">
      <c r="A515" s="157"/>
      <c r="B515" s="157"/>
      <c r="C515" s="1339"/>
    </row>
    <row r="516" spans="1:3" ht="14" customHeight="1">
      <c r="A516" s="157"/>
      <c r="B516" s="157"/>
      <c r="C516" s="1339"/>
    </row>
    <row r="517" spans="1:3" ht="14" customHeight="1">
      <c r="A517" s="157"/>
      <c r="B517" s="157"/>
      <c r="C517" s="1339"/>
    </row>
    <row r="518" spans="1:3" ht="14" customHeight="1">
      <c r="A518" s="157"/>
      <c r="B518" s="157"/>
      <c r="C518" s="1339"/>
    </row>
    <row r="519" spans="1:3" ht="14" customHeight="1">
      <c r="A519" s="157"/>
      <c r="B519" s="157"/>
      <c r="C519" s="1339"/>
    </row>
    <row r="520" spans="1:3" ht="14" customHeight="1">
      <c r="A520" s="157"/>
      <c r="B520" s="157"/>
      <c r="C520" s="1339"/>
    </row>
    <row r="521" spans="1:3" ht="14" customHeight="1">
      <c r="A521" s="157"/>
      <c r="B521" s="157"/>
      <c r="C521" s="1339"/>
    </row>
    <row r="522" spans="1:3" ht="14" customHeight="1">
      <c r="A522" s="157"/>
      <c r="B522" s="157"/>
      <c r="C522" s="1339"/>
    </row>
    <row r="523" spans="1:3" ht="14" customHeight="1">
      <c r="A523" s="157"/>
      <c r="B523" s="157"/>
      <c r="C523" s="1339"/>
    </row>
    <row r="524" spans="1:3" ht="14" customHeight="1">
      <c r="A524" s="157"/>
      <c r="B524" s="157"/>
      <c r="C524" s="1339"/>
    </row>
    <row r="525" spans="1:3" ht="14" customHeight="1">
      <c r="A525" s="157"/>
      <c r="B525" s="157"/>
      <c r="C525" s="1339"/>
    </row>
    <row r="526" spans="1:3" ht="14" customHeight="1">
      <c r="A526" s="157"/>
      <c r="B526" s="157"/>
      <c r="C526" s="1339"/>
    </row>
    <row r="527" spans="1:3" ht="14" customHeight="1">
      <c r="A527" s="157"/>
      <c r="B527" s="157"/>
      <c r="C527" s="1339"/>
    </row>
    <row r="528" spans="1:3" ht="14" customHeight="1">
      <c r="A528" s="157"/>
      <c r="B528" s="157"/>
      <c r="C528" s="1339"/>
    </row>
    <row r="529" spans="1:3" ht="14" customHeight="1">
      <c r="A529" s="157"/>
      <c r="B529" s="157"/>
      <c r="C529" s="1339"/>
    </row>
    <row r="530" spans="1:3" ht="14" customHeight="1">
      <c r="A530" s="157"/>
      <c r="B530" s="157"/>
      <c r="C530" s="1339"/>
    </row>
    <row r="531" spans="1:3" ht="14" customHeight="1">
      <c r="A531" s="157"/>
      <c r="B531" s="157"/>
      <c r="C531" s="1339"/>
    </row>
    <row r="532" spans="1:3" ht="14" customHeight="1">
      <c r="A532" s="157"/>
      <c r="B532" s="157"/>
      <c r="C532" s="1339"/>
    </row>
    <row r="533" spans="1:3" ht="14" customHeight="1">
      <c r="A533" s="157"/>
      <c r="B533" s="157"/>
      <c r="C533" s="1339"/>
    </row>
    <row r="534" spans="1:3" ht="14" customHeight="1">
      <c r="A534" s="157"/>
      <c r="B534" s="157"/>
      <c r="C534" s="1339"/>
    </row>
    <row r="535" spans="1:3" ht="14" customHeight="1">
      <c r="A535" s="157"/>
      <c r="B535" s="157"/>
      <c r="C535" s="1339"/>
    </row>
    <row r="536" spans="1:3" ht="14" customHeight="1">
      <c r="A536" s="157"/>
      <c r="B536" s="157"/>
      <c r="C536" s="1339"/>
    </row>
    <row r="537" spans="1:3" ht="14" customHeight="1">
      <c r="A537" s="157"/>
      <c r="B537" s="157"/>
      <c r="C537" s="1339"/>
    </row>
    <row r="538" spans="1:3" ht="14" customHeight="1">
      <c r="A538" s="157"/>
      <c r="B538" s="157"/>
      <c r="C538" s="1339"/>
    </row>
    <row r="539" spans="1:3" ht="14" customHeight="1">
      <c r="A539" s="157"/>
      <c r="B539" s="157"/>
      <c r="C539" s="1339"/>
    </row>
    <row r="540" spans="1:3" ht="14" customHeight="1">
      <c r="A540" s="157"/>
      <c r="B540" s="157"/>
      <c r="C540" s="1339"/>
    </row>
    <row r="541" spans="1:3" ht="14" customHeight="1">
      <c r="A541" s="157"/>
      <c r="B541" s="157"/>
      <c r="C541" s="1339"/>
    </row>
    <row r="542" spans="1:3" ht="14" customHeight="1">
      <c r="A542" s="157"/>
      <c r="B542" s="157"/>
      <c r="C542" s="1339"/>
    </row>
    <row r="543" spans="1:3" ht="14" customHeight="1">
      <c r="A543" s="157"/>
      <c r="B543" s="157"/>
      <c r="C543" s="1339"/>
    </row>
    <row r="544" spans="1:3" ht="14" customHeight="1">
      <c r="A544" s="157"/>
      <c r="B544" s="157"/>
      <c r="C544" s="1339"/>
    </row>
    <row r="545" spans="1:3" ht="14" customHeight="1">
      <c r="A545" s="157"/>
      <c r="B545" s="157"/>
      <c r="C545" s="1339"/>
    </row>
    <row r="546" spans="1:3" ht="14" customHeight="1">
      <c r="A546" s="157"/>
      <c r="B546" s="157"/>
      <c r="C546" s="1339"/>
    </row>
    <row r="547" spans="1:3" ht="14" customHeight="1">
      <c r="A547" s="157"/>
      <c r="B547" s="157"/>
      <c r="C547" s="1339"/>
    </row>
    <row r="548" spans="1:3" ht="14" customHeight="1">
      <c r="A548" s="157"/>
      <c r="B548" s="157"/>
      <c r="C548" s="1339"/>
    </row>
    <row r="549" spans="1:3" ht="14" customHeight="1">
      <c r="A549" s="157"/>
      <c r="B549" s="157"/>
      <c r="C549" s="1339"/>
    </row>
    <row r="550" spans="1:3" ht="14" customHeight="1">
      <c r="A550" s="157"/>
      <c r="B550" s="157"/>
      <c r="C550" s="1339"/>
    </row>
    <row r="551" spans="1:3" ht="14" customHeight="1">
      <c r="A551" s="157"/>
      <c r="B551" s="157"/>
    </row>
    <row r="552" spans="1:3" ht="14" customHeight="1">
      <c r="A552" s="157"/>
      <c r="B552" s="157"/>
    </row>
    <row r="553" spans="1:3" ht="14" customHeight="1">
      <c r="A553" s="157"/>
      <c r="B553" s="157"/>
    </row>
    <row r="554" spans="1:3" ht="14" customHeight="1">
      <c r="A554" s="157"/>
      <c r="B554" s="157"/>
    </row>
    <row r="555" spans="1:3" ht="14" customHeight="1">
      <c r="A555" s="157"/>
      <c r="B555" s="157"/>
    </row>
    <row r="556" spans="1:3" ht="14" customHeight="1">
      <c r="A556" s="157"/>
      <c r="B556" s="157"/>
    </row>
    <row r="557" spans="1:3" ht="14" customHeight="1">
      <c r="A557" s="157"/>
      <c r="B557" s="157"/>
    </row>
    <row r="558" spans="1:3" ht="14" customHeight="1">
      <c r="A558" s="157"/>
      <c r="B558" s="157"/>
    </row>
    <row r="559" spans="1:3" ht="14" customHeight="1">
      <c r="A559" s="157"/>
      <c r="B559" s="157"/>
    </row>
    <row r="560" spans="1:3" ht="14" customHeight="1">
      <c r="A560" s="157"/>
      <c r="B560" s="157"/>
    </row>
    <row r="561" spans="1:2" ht="14" customHeight="1">
      <c r="A561" s="157"/>
      <c r="B561" s="157"/>
    </row>
    <row r="562" spans="1:2" ht="14" customHeight="1">
      <c r="A562" s="157"/>
      <c r="B562" s="157"/>
    </row>
    <row r="563" spans="1:2" ht="14" customHeight="1">
      <c r="A563" s="157"/>
      <c r="B563" s="157"/>
    </row>
    <row r="564" spans="1:2" ht="14" customHeight="1">
      <c r="A564" s="157"/>
      <c r="B564" s="157"/>
    </row>
    <row r="565" spans="1:2" ht="14" customHeight="1">
      <c r="A565" s="157"/>
      <c r="B565" s="157"/>
    </row>
    <row r="566" spans="1:2" ht="14" customHeight="1">
      <c r="A566" s="157"/>
      <c r="B566" s="157"/>
    </row>
    <row r="567" spans="1:2" ht="14" customHeight="1">
      <c r="A567" s="157"/>
      <c r="B567" s="157"/>
    </row>
    <row r="568" spans="1:2" ht="14" customHeight="1">
      <c r="A568" s="157"/>
      <c r="B568" s="157"/>
    </row>
    <row r="569" spans="1:2" ht="14" customHeight="1">
      <c r="A569" s="157"/>
      <c r="B569" s="157"/>
    </row>
    <row r="570" spans="1:2" ht="14" customHeight="1">
      <c r="A570" s="157"/>
      <c r="B570" s="157"/>
    </row>
    <row r="571" spans="1:2" ht="14" customHeight="1">
      <c r="A571" s="157"/>
      <c r="B571" s="157"/>
    </row>
    <row r="572" spans="1:2" ht="14" customHeight="1">
      <c r="A572" s="157"/>
      <c r="B572" s="157"/>
    </row>
    <row r="573" spans="1:2" ht="14" customHeight="1">
      <c r="A573" s="157"/>
      <c r="B573" s="157"/>
    </row>
    <row r="574" spans="1:2" ht="14" customHeight="1">
      <c r="A574" s="157"/>
      <c r="B574" s="157"/>
    </row>
    <row r="575" spans="1:2" ht="14" customHeight="1">
      <c r="A575" s="157"/>
      <c r="B575" s="157"/>
    </row>
    <row r="576" spans="1:2" ht="14" customHeight="1">
      <c r="A576" s="157"/>
      <c r="B576" s="157"/>
    </row>
    <row r="577" spans="1:2" ht="14" customHeight="1">
      <c r="A577" s="157"/>
      <c r="B577" s="157"/>
    </row>
    <row r="578" spans="1:2" ht="14" customHeight="1">
      <c r="A578" s="157"/>
      <c r="B578" s="157"/>
    </row>
    <row r="579" spans="1:2" ht="14" customHeight="1">
      <c r="A579" s="157"/>
      <c r="B579" s="157"/>
    </row>
    <row r="580" spans="1:2" ht="14" customHeight="1">
      <c r="A580" s="157"/>
      <c r="B580" s="157"/>
    </row>
    <row r="581" spans="1:2" ht="14" customHeight="1">
      <c r="A581" s="157"/>
      <c r="B581" s="157"/>
    </row>
    <row r="582" spans="1:2" ht="14" customHeight="1">
      <c r="A582" s="157"/>
      <c r="B582" s="157"/>
    </row>
    <row r="583" spans="1:2" ht="14" customHeight="1">
      <c r="A583" s="157"/>
      <c r="B583" s="157"/>
    </row>
    <row r="584" spans="1:2" ht="14" customHeight="1">
      <c r="A584" s="157"/>
      <c r="B584" s="157"/>
    </row>
    <row r="585" spans="1:2" ht="14" customHeight="1">
      <c r="A585" s="157"/>
      <c r="B585" s="157"/>
    </row>
    <row r="586" spans="1:2" ht="14" customHeight="1">
      <c r="A586" s="157"/>
      <c r="B586" s="157"/>
    </row>
    <row r="587" spans="1:2" ht="14" customHeight="1">
      <c r="A587" s="157"/>
      <c r="B587" s="157"/>
    </row>
    <row r="588" spans="1:2" ht="14" customHeight="1">
      <c r="A588" s="157"/>
      <c r="B588" s="157"/>
    </row>
    <row r="589" spans="1:2" ht="14" customHeight="1">
      <c r="A589" s="157"/>
      <c r="B589" s="157"/>
    </row>
    <row r="590" spans="1:2" ht="14" customHeight="1">
      <c r="A590" s="157"/>
      <c r="B590" s="157"/>
    </row>
    <row r="591" spans="1:2" ht="14" customHeight="1">
      <c r="A591" s="157"/>
      <c r="B591" s="157"/>
    </row>
    <row r="592" spans="1:2" ht="14" customHeight="1">
      <c r="A592" s="157"/>
      <c r="B592" s="157"/>
    </row>
    <row r="593" spans="1:2" ht="14" customHeight="1">
      <c r="A593" s="157"/>
      <c r="B593" s="157"/>
    </row>
    <row r="594" spans="1:2" ht="14" customHeight="1">
      <c r="A594" s="157"/>
      <c r="B594" s="157"/>
    </row>
    <row r="595" spans="1:2" ht="14" customHeight="1">
      <c r="A595" s="157"/>
      <c r="B595" s="157"/>
    </row>
    <row r="596" spans="1:2" ht="14" customHeight="1">
      <c r="A596" s="157"/>
      <c r="B596" s="157"/>
    </row>
    <row r="597" spans="1:2" ht="14" customHeight="1">
      <c r="A597" s="157"/>
      <c r="B597" s="157"/>
    </row>
    <row r="598" spans="1:2" ht="14" customHeight="1">
      <c r="A598" s="157"/>
      <c r="B598" s="157"/>
    </row>
    <row r="599" spans="1:2" ht="14" customHeight="1">
      <c r="A599" s="157"/>
      <c r="B599" s="157"/>
    </row>
    <row r="600" spans="1:2" ht="14" customHeight="1">
      <c r="A600" s="157"/>
      <c r="B600" s="157"/>
    </row>
    <row r="601" spans="1:2" ht="14" customHeight="1">
      <c r="A601" s="157"/>
      <c r="B601" s="157"/>
    </row>
    <row r="602" spans="1:2" ht="14" customHeight="1">
      <c r="A602" s="157"/>
      <c r="B602" s="157"/>
    </row>
    <row r="603" spans="1:2" ht="14" customHeight="1">
      <c r="A603" s="157"/>
      <c r="B603" s="157"/>
    </row>
    <row r="604" spans="1:2" ht="14" customHeight="1">
      <c r="A604" s="157"/>
      <c r="B604" s="157"/>
    </row>
    <row r="605" spans="1:2" ht="14" customHeight="1">
      <c r="A605" s="157"/>
      <c r="B605" s="157"/>
    </row>
    <row r="606" spans="1:2" ht="14" customHeight="1">
      <c r="A606" s="157"/>
      <c r="B606" s="157"/>
    </row>
    <row r="607" spans="1:2" ht="14" customHeight="1">
      <c r="A607" s="157"/>
      <c r="B607" s="157"/>
    </row>
    <row r="608" spans="1:2" ht="14" customHeight="1">
      <c r="A608" s="157"/>
      <c r="B608" s="157"/>
    </row>
    <row r="609" spans="1:2" ht="14" customHeight="1">
      <c r="A609" s="157"/>
      <c r="B609" s="157"/>
    </row>
    <row r="610" spans="1:2" ht="14" customHeight="1">
      <c r="A610" s="157"/>
      <c r="B610" s="157"/>
    </row>
    <row r="611" spans="1:2" ht="14" customHeight="1">
      <c r="A611" s="157"/>
      <c r="B611" s="157"/>
    </row>
    <row r="612" spans="1:2" ht="14" customHeight="1">
      <c r="A612" s="157"/>
      <c r="B612" s="157"/>
    </row>
    <row r="613" spans="1:2" ht="14" customHeight="1">
      <c r="A613" s="157"/>
      <c r="B613" s="157"/>
    </row>
    <row r="614" spans="1:2" ht="14" customHeight="1">
      <c r="A614" s="157"/>
      <c r="B614" s="157"/>
    </row>
    <row r="615" spans="1:2" ht="14" customHeight="1">
      <c r="A615" s="157"/>
      <c r="B615" s="157"/>
    </row>
    <row r="616" spans="1:2" ht="14" customHeight="1">
      <c r="A616" s="157"/>
      <c r="B616" s="157"/>
    </row>
    <row r="617" spans="1:2" ht="14" customHeight="1">
      <c r="A617" s="157"/>
      <c r="B617" s="157"/>
    </row>
    <row r="618" spans="1:2" ht="14" customHeight="1">
      <c r="A618" s="157"/>
      <c r="B618" s="157"/>
    </row>
    <row r="619" spans="1:2" ht="14" customHeight="1">
      <c r="A619" s="157"/>
      <c r="B619" s="157"/>
    </row>
    <row r="620" spans="1:2" ht="14" customHeight="1">
      <c r="A620" s="157"/>
      <c r="B620" s="157"/>
    </row>
    <row r="621" spans="1:2" ht="14" customHeight="1">
      <c r="A621" s="157"/>
      <c r="B621" s="157"/>
    </row>
    <row r="622" spans="1:2" ht="14" customHeight="1">
      <c r="A622" s="157"/>
      <c r="B622" s="157"/>
    </row>
    <row r="623" spans="1:2" ht="14" customHeight="1">
      <c r="A623" s="157"/>
      <c r="B623" s="157"/>
    </row>
    <row r="624" spans="1:2" ht="14" customHeight="1">
      <c r="A624" s="157"/>
      <c r="B624" s="157"/>
    </row>
    <row r="625" spans="1:2" ht="14" customHeight="1">
      <c r="A625" s="157"/>
      <c r="B625" s="157"/>
    </row>
    <row r="626" spans="1:2" ht="14" customHeight="1">
      <c r="A626" s="157"/>
      <c r="B626" s="157"/>
    </row>
    <row r="627" spans="1:2" ht="14" customHeight="1">
      <c r="A627" s="157"/>
      <c r="B627" s="157"/>
    </row>
    <row r="628" spans="1:2" ht="14" customHeight="1">
      <c r="A628" s="157"/>
      <c r="B628" s="157"/>
    </row>
    <row r="629" spans="1:2" ht="14" customHeight="1">
      <c r="A629" s="157"/>
      <c r="B629" s="157"/>
    </row>
    <row r="630" spans="1:2" ht="14" customHeight="1">
      <c r="A630" s="157"/>
      <c r="B630" s="157"/>
    </row>
    <row r="631" spans="1:2">
      <c r="A631" s="157"/>
      <c r="B631" s="157"/>
    </row>
    <row r="632" spans="1:2">
      <c r="A632" s="157"/>
      <c r="B632" s="157"/>
    </row>
    <row r="633" spans="1:2">
      <c r="A633" s="157"/>
      <c r="B633" s="157"/>
    </row>
    <row r="634" spans="1:2">
      <c r="A634" s="157"/>
      <c r="B634" s="157"/>
    </row>
    <row r="635" spans="1:2">
      <c r="A635" s="157"/>
      <c r="B635" s="157"/>
    </row>
    <row r="636" spans="1:2">
      <c r="A636" s="157"/>
      <c r="B636" s="157"/>
    </row>
    <row r="637" spans="1:2">
      <c r="A637" s="157"/>
      <c r="B637" s="157"/>
    </row>
    <row r="638" spans="1:2">
      <c r="A638" s="157"/>
      <c r="B638" s="157"/>
    </row>
    <row r="639" spans="1:2">
      <c r="A639" s="157"/>
      <c r="B639" s="157"/>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5"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baseColWidth="10" defaultColWidth="9.1640625" defaultRowHeight="14"/>
  <cols>
    <col min="1" max="1" width="3" style="140" bestFit="1" customWidth="1"/>
    <col min="2" max="2" width="90.83203125" style="183" customWidth="1"/>
    <col min="3" max="3" width="11.5" style="183" customWidth="1"/>
    <col min="4" max="4" width="7.83203125" style="183" customWidth="1"/>
    <col min="5" max="16384" width="9.1640625" style="140"/>
  </cols>
  <sheetData>
    <row r="1" spans="1:2">
      <c r="B1" s="1342" t="s">
        <v>359</v>
      </c>
    </row>
    <row r="2" spans="1:2" ht="5.25" customHeight="1"/>
    <row r="3" spans="1:2" ht="25">
      <c r="A3" s="533">
        <v>1</v>
      </c>
      <c r="B3" s="534" t="s">
        <v>71</v>
      </c>
    </row>
    <row r="4" spans="1:2" ht="6" customHeight="1">
      <c r="A4" s="533"/>
      <c r="B4" s="535"/>
    </row>
    <row r="5" spans="1:2" ht="25">
      <c r="A5" s="533">
        <v>2</v>
      </c>
      <c r="B5" s="534" t="s">
        <v>331</v>
      </c>
    </row>
    <row r="6" spans="1:2" ht="6" customHeight="1">
      <c r="A6" s="536"/>
    </row>
    <row r="7" spans="1:2" ht="25">
      <c r="A7" s="537">
        <v>3</v>
      </c>
      <c r="B7" s="538" t="s">
        <v>213</v>
      </c>
    </row>
    <row r="8" spans="1:2" ht="12" customHeight="1">
      <c r="A8" s="533" t="s">
        <v>582</v>
      </c>
      <c r="B8" s="183" t="s">
        <v>583</v>
      </c>
    </row>
    <row r="9" spans="1:2" ht="13.25" customHeight="1">
      <c r="A9" s="537">
        <v>4</v>
      </c>
      <c r="B9" s="183" t="s">
        <v>247</v>
      </c>
    </row>
    <row r="10" spans="1:2" ht="13.25" customHeight="1">
      <c r="A10" s="536"/>
      <c r="B10" s="183" t="s">
        <v>220</v>
      </c>
    </row>
    <row r="11" spans="1:2" ht="13.25" customHeight="1">
      <c r="A11" s="536"/>
      <c r="B11" s="183" t="s">
        <v>384</v>
      </c>
    </row>
    <row r="12" spans="1:2" ht="13.25" customHeight="1">
      <c r="A12" s="536"/>
      <c r="B12" s="183" t="s">
        <v>385</v>
      </c>
    </row>
    <row r="13" spans="1:2" ht="13.25" customHeight="1">
      <c r="A13" s="536"/>
      <c r="B13" s="183" t="s">
        <v>72</v>
      </c>
    </row>
    <row r="14" spans="1:2" ht="6" customHeight="1">
      <c r="A14" s="539"/>
      <c r="B14" s="535"/>
    </row>
    <row r="15" spans="1:2" ht="49">
      <c r="A15" s="537">
        <v>5</v>
      </c>
      <c r="B15" s="538" t="s">
        <v>49</v>
      </c>
    </row>
    <row r="16" spans="1:2" ht="6" customHeight="1">
      <c r="A16" s="171"/>
      <c r="B16" s="540"/>
    </row>
    <row r="17" spans="1:4" ht="33.75" customHeight="1">
      <c r="A17" s="537">
        <v>6</v>
      </c>
      <c r="B17" s="497" t="s">
        <v>389</v>
      </c>
    </row>
    <row r="18" spans="1:4" ht="6" customHeight="1">
      <c r="A18" s="541"/>
      <c r="B18" s="535"/>
    </row>
    <row r="19" spans="1:4" ht="13.25" customHeight="1">
      <c r="A19" s="542">
        <v>7</v>
      </c>
      <c r="B19" s="535" t="s">
        <v>104</v>
      </c>
      <c r="D19" s="543"/>
    </row>
    <row r="20" spans="1:4" ht="6" customHeight="1">
      <c r="A20" s="544"/>
      <c r="B20" s="535"/>
    </row>
    <row r="21" spans="1:4" ht="20.75" customHeight="1">
      <c r="A21" s="542">
        <v>8</v>
      </c>
      <c r="B21" s="545" t="s">
        <v>580</v>
      </c>
    </row>
    <row r="22" spans="1:4" ht="6" customHeight="1">
      <c r="A22" s="542"/>
      <c r="B22" s="545"/>
    </row>
    <row r="23" spans="1:4" ht="16">
      <c r="A23" s="546">
        <v>9</v>
      </c>
      <c r="B23" s="545" t="s">
        <v>581</v>
      </c>
    </row>
    <row r="24" spans="1:4" ht="6" customHeight="1">
      <c r="A24" s="541"/>
      <c r="B24" s="535"/>
    </row>
    <row r="25" spans="1:4" ht="13.25" customHeight="1">
      <c r="A25" s="547">
        <v>10</v>
      </c>
      <c r="B25" s="535" t="s">
        <v>585</v>
      </c>
    </row>
    <row r="26" spans="1:4" ht="6" customHeight="1"/>
    <row r="27" spans="1:4" ht="13.25" customHeight="1">
      <c r="A27" s="548">
        <v>11</v>
      </c>
      <c r="B27" s="549" t="s">
        <v>388</v>
      </c>
    </row>
    <row r="28" spans="1:4" ht="6" customHeight="1"/>
    <row r="29" spans="1:4" ht="16">
      <c r="A29" s="550" t="s">
        <v>412</v>
      </c>
      <c r="B29" s="551" t="s">
        <v>332</v>
      </c>
    </row>
    <row r="30" spans="1:4" ht="6" customHeight="1"/>
    <row r="31" spans="1:4" ht="24">
      <c r="A31" s="550" t="s">
        <v>256</v>
      </c>
      <c r="B31" s="552" t="s">
        <v>386</v>
      </c>
    </row>
    <row r="32" spans="1:4" ht="6" customHeight="1">
      <c r="A32" s="553"/>
      <c r="B32" s="554"/>
    </row>
    <row r="33" spans="1:2" ht="20.25" customHeight="1">
      <c r="A33" s="555">
        <v>14</v>
      </c>
      <c r="B33" s="556" t="s">
        <v>723</v>
      </c>
    </row>
    <row r="34" spans="1:2" ht="6" customHeight="1"/>
    <row r="35" spans="1:2" ht="24">
      <c r="A35" s="557">
        <v>15</v>
      </c>
      <c r="B35" s="558" t="s">
        <v>724</v>
      </c>
    </row>
    <row r="36" spans="1:2" ht="8.25" customHeight="1">
      <c r="A36" s="559"/>
      <c r="B36" s="560"/>
    </row>
    <row r="37" spans="1:2" ht="11.25" customHeight="1">
      <c r="A37" s="557">
        <v>16</v>
      </c>
      <c r="B37" s="561" t="s">
        <v>573</v>
      </c>
    </row>
    <row r="38" spans="1:2">
      <c r="B38" s="538" t="s">
        <v>574</v>
      </c>
    </row>
    <row r="39" spans="1:2">
      <c r="B39" s="183" t="s">
        <v>575</v>
      </c>
    </row>
    <row r="40" spans="1:2">
      <c r="B40" s="183" t="s">
        <v>576</v>
      </c>
    </row>
    <row r="51" spans="4:4">
      <c r="D51" s="540"/>
    </row>
  </sheetData>
  <sheetProtection algorithmName="SHA-512" hashValue="aLVgQpeO0GLLLR+fTW8B7cfR5/NtBBfgzcKQ8KRVDkS2ivjCbvZKeWd+RyXPkNwNV6Ln3Kgxt7vpxfm+tDglqg==" saltValue="Qo2qMJ/Azd7uH63B/UAXGA==" spinCount="100000" sheet="1" objects="1" scenarios="1" selectLockedCells="1"/>
  <phoneticPr fontId="15"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C26" sqref="C26"/>
    </sheetView>
  </sheetViews>
  <sheetFormatPr baseColWidth="10" defaultColWidth="9.1640625" defaultRowHeight="14"/>
  <cols>
    <col min="1" max="1" width="3" style="531" customWidth="1"/>
    <col min="2" max="2" width="86.33203125" style="481" customWidth="1"/>
    <col min="3" max="3" width="49.83203125" style="481" bestFit="1" customWidth="1"/>
    <col min="4" max="4" width="7.6640625" style="607" customWidth="1"/>
    <col min="5" max="5" width="2.83203125" style="481" customWidth="1"/>
    <col min="6" max="6" width="5.83203125" style="481" customWidth="1"/>
    <col min="7" max="7" width="2.83203125" style="481" customWidth="1"/>
    <col min="8" max="8" width="9.1640625" style="481"/>
    <col min="9" max="9" width="13" style="481" customWidth="1"/>
    <col min="10" max="10" width="14.1640625" style="481" customWidth="1"/>
    <col min="11" max="16384" width="9.1640625" style="481"/>
  </cols>
  <sheetData>
    <row r="1" spans="1:11">
      <c r="A1" s="2162" t="s">
        <v>422</v>
      </c>
      <c r="B1" s="2163"/>
      <c r="C1" s="2164"/>
    </row>
    <row r="2" spans="1:11">
      <c r="A2" s="2165" t="s">
        <v>421</v>
      </c>
      <c r="B2" s="2166"/>
      <c r="C2" s="2167"/>
    </row>
    <row r="3" spans="1:11" ht="25.5" customHeight="1" thickBot="1">
      <c r="A3" s="2165" t="s">
        <v>1977</v>
      </c>
      <c r="B3" s="2166"/>
      <c r="C3" s="2167"/>
    </row>
    <row r="4" spans="1:11" s="563" customFormat="1" ht="30" customHeight="1" thickTop="1" thickBot="1">
      <c r="A4" s="637"/>
      <c r="B4" s="562" t="s">
        <v>167</v>
      </c>
      <c r="C4" s="638" t="s">
        <v>402</v>
      </c>
      <c r="D4" s="608"/>
    </row>
    <row r="5" spans="1:11" s="563" customFormat="1" ht="15" thickTop="1">
      <c r="A5" s="518">
        <v>1</v>
      </c>
      <c r="B5" s="519" t="s">
        <v>1899</v>
      </c>
      <c r="C5" s="520"/>
      <c r="D5" s="608"/>
    </row>
    <row r="6" spans="1:11" ht="23.5" customHeight="1" thickBot="1">
      <c r="A6" s="516"/>
      <c r="B6" s="586" t="s">
        <v>1903</v>
      </c>
      <c r="C6" s="636"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17"/>
      <c r="B7" s="586" t="s">
        <v>1904</v>
      </c>
      <c r="C7" s="609" t="str">
        <f>IF(AND(C6='DeficitBudgetSum Calc 22'!G17,'DefReductPlan 23-27'!Z22&gt;0),"Deficit Reduction Plan complete",IF(AND(C6='DeficitBudgetSum Calc 22'!G17,'DefReductPlan 23-27'!Z22=0),"ERROR - PLEASE COMPLETE Deficit Reduction Plan",""))</f>
        <v/>
      </c>
      <c r="F7" s="607"/>
      <c r="G7" s="607"/>
      <c r="I7" s="2157" t="s">
        <v>7030</v>
      </c>
      <c r="J7" s="2158"/>
      <c r="K7" s="2159"/>
    </row>
    <row r="8" spans="1:11">
      <c r="A8" s="518">
        <v>2</v>
      </c>
      <c r="B8" s="519" t="s">
        <v>816</v>
      </c>
      <c r="C8" s="520"/>
      <c r="F8" s="607"/>
      <c r="G8" s="607"/>
      <c r="I8" s="1628" t="s">
        <v>1619</v>
      </c>
      <c r="J8" s="1629" t="str">
        <f>IF(ChosenDistrict="","",Cover!H14)</f>
        <v>19022093004</v>
      </c>
      <c r="K8" s="1630" t="s">
        <v>7029</v>
      </c>
    </row>
    <row r="9" spans="1:11" ht="14.25" customHeight="1">
      <c r="A9" s="521"/>
      <c r="B9" s="1445" t="s">
        <v>3077</v>
      </c>
      <c r="C9" s="525" t="str">
        <f>IF(ChosenDistrict="","ERROR -Choose district from drop-down list.","OK")</f>
        <v>OK</v>
      </c>
      <c r="F9" s="607" t="str">
        <f>C9</f>
        <v>OK</v>
      </c>
      <c r="G9" s="607"/>
      <c r="I9" s="1628" t="s">
        <v>7026</v>
      </c>
      <c r="J9" s="1629">
        <f>IF('EBF Spending Plan 30-34'!G31="[Enter $]","",'EBF Spending Plan 30-34'!G31)</f>
        <v>3163.34</v>
      </c>
      <c r="K9" s="1630" t="str">
        <f>IF('EBF Spending Plan 30-34'!H31="","",'EBF Spending Plan 30-34'!H31)</f>
        <v>Actual</v>
      </c>
    </row>
    <row r="10" spans="1:11">
      <c r="A10" s="521"/>
      <c r="B10" s="522" t="s">
        <v>1654</v>
      </c>
      <c r="C10" s="525" t="str">
        <f>IF(AND(Cover!B6="",Cover!B7=""),"ERROR - Choose Accounting Basis.","OK")</f>
        <v>OK</v>
      </c>
      <c r="F10" s="607" t="str">
        <f t="shared" ref="F10:F12" si="0">C10</f>
        <v>OK</v>
      </c>
      <c r="G10" s="607"/>
      <c r="I10" s="1628" t="s">
        <v>7027</v>
      </c>
      <c r="J10" s="1629">
        <f>IF('EBF Spending Plan 30-34'!G100="[Enter $]","",'EBF Spending Plan 30-34'!G100)</f>
        <v>865854</v>
      </c>
      <c r="K10" s="1630" t="str">
        <f>IF('EBF Spending Plan 30-34'!H100="","",'EBF Spending Plan 30-34'!H100)</f>
        <v>Actual</v>
      </c>
    </row>
    <row r="11" spans="1:11">
      <c r="A11" s="523"/>
      <c r="B11" s="522" t="s">
        <v>1943</v>
      </c>
      <c r="C11" s="525" t="str">
        <f>IF(OR(ISBLANK(Cover!M31),ISBLANK(Cover!Q31),ISBLANK(Cover!P43),ISBLANK(Cover!T43)),"ERROR - INPUT DATE(S)","OK")</f>
        <v>OK</v>
      </c>
      <c r="F11" s="607" t="str">
        <f t="shared" si="0"/>
        <v>OK</v>
      </c>
      <c r="G11" s="607"/>
      <c r="I11" s="1628" t="s">
        <v>3096</v>
      </c>
      <c r="J11" s="1629">
        <f>IF('EBF Spending Plan 30-34'!G101="[Enter $]","",'EBF Spending Plan 30-34'!G101)</f>
        <v>132372.17000000001</v>
      </c>
      <c r="K11" s="1630" t="str">
        <f>IF('EBF Spending Plan 30-34'!H101="","",'EBF Spending Plan 30-34'!H101)</f>
        <v>Actual</v>
      </c>
    </row>
    <row r="12" spans="1:11" ht="15" thickBot="1">
      <c r="A12" s="526"/>
      <c r="B12" s="522" t="s">
        <v>1942</v>
      </c>
      <c r="C12" s="525" t="str" cm="1">
        <f t="array" ref="C12">IF(AND(Cover!E49:J58="",Cover!K49:Q58=""),"ERROR - TYPE BOARD NAMES","OK")</f>
        <v>OK</v>
      </c>
      <c r="F12" s="607" t="str">
        <f t="shared" si="0"/>
        <v>OK</v>
      </c>
      <c r="G12" s="607"/>
      <c r="I12" s="1631" t="s">
        <v>7028</v>
      </c>
      <c r="J12" s="1632">
        <f>IF('EBF Spending Plan 30-34'!G102="[Enter $]","",'EBF Spending Plan 30-34'!G102)</f>
        <v>1379018.19</v>
      </c>
      <c r="K12" s="1633" t="str">
        <f>IF('EBF Spending Plan 30-34'!H102="","",'EBF Spending Plan 30-34'!H102)</f>
        <v>Actual</v>
      </c>
    </row>
    <row r="13" spans="1:11">
      <c r="A13" s="528">
        <v>3</v>
      </c>
      <c r="B13" s="2170" t="s">
        <v>811</v>
      </c>
      <c r="C13" s="2171"/>
      <c r="F13" s="607"/>
      <c r="G13" s="607"/>
    </row>
    <row r="14" spans="1:11" ht="22.5" customHeight="1">
      <c r="A14" s="523"/>
      <c r="B14" s="524" t="s">
        <v>3078</v>
      </c>
      <c r="C14" s="525" t="str">
        <f>IF(AND(ISNUMBER('BudgetSum 2-4'!C3),ISNUMBER('BudgetSum 2-4'!D3),ISNUMBER('BudgetSum 2-4'!E3),ISNUMBER('BudgetSum 2-4'!F3),ISNUMBER('BudgetSum 2-4'!G3),ISNUMBER('BudgetSum 2-4'!H3),ISNUMBER('BudgetSum 2-4'!I3),ISNUMBER('BudgetSum 2-4'!J3),ISNUMBER('BudgetSum 2-4'!K3)),"OK","ERROR - ENTER AMOUNTS. IF ZERO, ENTER NUMBER 0")</f>
        <v>OK</v>
      </c>
      <c r="F14" s="607" t="str">
        <f>C14</f>
        <v>OK</v>
      </c>
      <c r="G14" s="607"/>
    </row>
    <row r="15" spans="1:11" ht="22.5" customHeight="1">
      <c r="A15" s="523"/>
      <c r="B15" s="524" t="s">
        <v>3079</v>
      </c>
      <c r="C15" s="525" t="str">
        <f>IF(ISNUMBER('BudgetSum 2-4'!C83),"OK","ERROR - ENTER AMOUNT. IF ZERO, ENTER NUMBER 0")</f>
        <v>OK</v>
      </c>
      <c r="F15" s="607" t="str">
        <f t="shared" ref="F15:F52" si="1">C15</f>
        <v>OK</v>
      </c>
      <c r="G15" s="607"/>
    </row>
    <row r="16" spans="1:11" ht="26">
      <c r="A16" s="523"/>
      <c r="B16" s="524" t="s">
        <v>702</v>
      </c>
      <c r="C16" s="525" t="str">
        <f>IF(SUM('BudgetSum 2-4'!C29:D29,'BudgetSum 2-4'!F29)&lt;&gt;SUM('BudgetSum 2-4'!C52:D52,'BudgetSum 2-4'!F52),"ERROR - CHECK TRANSFER(S)","OK")</f>
        <v>OK</v>
      </c>
      <c r="F16" s="607" t="str">
        <f t="shared" si="1"/>
        <v>OK</v>
      </c>
      <c r="G16" s="607"/>
    </row>
    <row r="17" spans="1:6" ht="26">
      <c r="A17" s="523"/>
      <c r="B17" s="524" t="s">
        <v>703</v>
      </c>
      <c r="C17" s="525" t="str">
        <f>IF(SUM('BudgetSum 2-4'!C30:K30)&lt;&gt;SUM('BudgetSum 2-4'!C53:J53),"ERROR - CHECK TRANSFER(S)","OK")</f>
        <v>OK</v>
      </c>
      <c r="F17" s="607" t="str">
        <f t="shared" si="1"/>
        <v>OK</v>
      </c>
    </row>
    <row r="18" spans="1:6" ht="26">
      <c r="A18" s="526"/>
      <c r="B18" s="527" t="s">
        <v>1960</v>
      </c>
      <c r="C18" s="525" t="str">
        <f>IF(('BudgetSum 2-4'!E39)&lt;&gt;SUM('BudgetSum 2-4'!C57:H60),"ERROR - CHECK TRANSFER(S)","OK")</f>
        <v>OK</v>
      </c>
      <c r="F18" s="607" t="str">
        <f t="shared" si="1"/>
        <v>OK</v>
      </c>
    </row>
    <row r="19" spans="1:6" ht="26">
      <c r="A19" s="526"/>
      <c r="B19" s="527" t="s">
        <v>1961</v>
      </c>
      <c r="C19" s="525" t="str">
        <f>IF(('BudgetSum 2-4'!E40)&lt;&gt;SUM('BudgetSum 2-4'!C61:H64),"ERROR - CHECK TRANSFER(S)","OK")</f>
        <v>OK</v>
      </c>
      <c r="F19" s="607" t="str">
        <f t="shared" si="1"/>
        <v>OK</v>
      </c>
    </row>
    <row r="20" spans="1:6" ht="26">
      <c r="A20" s="526"/>
      <c r="B20" s="527" t="s">
        <v>704</v>
      </c>
      <c r="C20" s="525" t="str">
        <f>IF(('BudgetSum 2-4'!E41)&lt;&gt;SUM('BudgetSum 2-4'!C65:D68),"ERROR - CHECK TRANSFER(S)","OK")</f>
        <v>OK</v>
      </c>
      <c r="F20" s="607" t="str">
        <f t="shared" si="1"/>
        <v>OK</v>
      </c>
    </row>
    <row r="21" spans="1:6" ht="26">
      <c r="A21" s="526"/>
      <c r="B21" s="527" t="s">
        <v>705</v>
      </c>
      <c r="C21" s="525" t="str">
        <f>IF(('BudgetSum 2-4'!E42)&lt;&gt;SUM('BudgetSum 2-4'!C69:D72),"ERROR - CHECK TRANSFER(S)","OK")</f>
        <v>OK</v>
      </c>
      <c r="F21" s="607" t="str">
        <f t="shared" si="1"/>
        <v>OK</v>
      </c>
    </row>
    <row r="22" spans="1:6">
      <c r="A22" s="526"/>
      <c r="B22" s="527" t="s">
        <v>706</v>
      </c>
      <c r="C22" s="525" t="str">
        <f>IF(('BudgetSum 2-4'!H43)&lt;&gt;SUM('BudgetSum 2-4'!C73:D76),"ERROR - CHECK TRANSFER(S)","OK")</f>
        <v>OK</v>
      </c>
      <c r="F22" s="607" t="str">
        <f t="shared" si="1"/>
        <v>OK</v>
      </c>
    </row>
    <row r="23" spans="1:6">
      <c r="A23" s="528">
        <v>4</v>
      </c>
      <c r="B23" s="2168" t="s">
        <v>3080</v>
      </c>
      <c r="C23" s="2169"/>
      <c r="F23" s="607">
        <f t="shared" si="1"/>
        <v>0</v>
      </c>
    </row>
    <row r="24" spans="1:6">
      <c r="A24" s="529"/>
      <c r="B24" s="524" t="s">
        <v>707</v>
      </c>
      <c r="C24" s="525" t="str">
        <f>IF(OR('CashSum 5'!$C$3&lt;0,'CashSum 5'!$C$3=""),"CHECK ERROR - NEGATIVE BEGINNING BALANCE OR BLANK","OK")</f>
        <v>OK</v>
      </c>
      <c r="F24" s="607" t="str">
        <f t="shared" si="1"/>
        <v>OK</v>
      </c>
    </row>
    <row r="25" spans="1:6">
      <c r="A25" s="523"/>
      <c r="B25" s="524" t="s">
        <v>708</v>
      </c>
      <c r="C25" s="525" t="str">
        <f>IF(OR('CashSum 5'!$D$3&lt;0,'CashSum 5'!$D$3=""),"CHECK ERROR - NEGATIVE BEGINNING BALANCE OR BLANK","OK")</f>
        <v>OK</v>
      </c>
      <c r="F25" s="607" t="str">
        <f t="shared" si="1"/>
        <v>OK</v>
      </c>
    </row>
    <row r="26" spans="1:6">
      <c r="A26" s="523"/>
      <c r="B26" s="524" t="s">
        <v>709</v>
      </c>
      <c r="C26" s="525" t="str">
        <f>IF(OR('CashSum 5'!$E$3&lt;0,'CashSum 5'!$E$3=""),"CHECK ERROR - NEGATIVE BEGINNING BALANCE OR BLANK","OK")</f>
        <v>OK</v>
      </c>
      <c r="F26" s="607" t="str">
        <f t="shared" si="1"/>
        <v>OK</v>
      </c>
    </row>
    <row r="27" spans="1:6">
      <c r="A27" s="523"/>
      <c r="B27" s="524" t="s">
        <v>710</v>
      </c>
      <c r="C27" s="525" t="str">
        <f>IF(OR('CashSum 5'!$F$3&lt;0,'CashSum 5'!$F$3=""),"CHECK ERROR - NEGATIVE BEGINNING BALANCE OR BLANK","OK")</f>
        <v>OK</v>
      </c>
      <c r="F27" s="607" t="str">
        <f t="shared" si="1"/>
        <v>OK</v>
      </c>
    </row>
    <row r="28" spans="1:6">
      <c r="A28" s="523"/>
      <c r="B28" s="524" t="s">
        <v>711</v>
      </c>
      <c r="C28" s="525" t="str">
        <f>IF(OR('CashSum 5'!$G$3&lt;0,'CashSum 5'!$G$3=""),"CHECK ERROR - NEGATIVE BEGINNING BALANCE OR BLANK","OK")</f>
        <v>OK</v>
      </c>
      <c r="F28" s="607" t="str">
        <f t="shared" si="1"/>
        <v>OK</v>
      </c>
    </row>
    <row r="29" spans="1:6">
      <c r="A29" s="523"/>
      <c r="B29" s="524" t="s">
        <v>712</v>
      </c>
      <c r="C29" s="525" t="str">
        <f>IF(OR('CashSum 5'!$H$3&lt;0,'CashSum 5'!$H$3=""),"CHECK ERROR - NEGATIVE BEGINNING BALANCE OR BLANK","OK")</f>
        <v>OK</v>
      </c>
      <c r="F29" s="607" t="str">
        <f t="shared" si="1"/>
        <v>OK</v>
      </c>
    </row>
    <row r="30" spans="1:6">
      <c r="A30" s="523"/>
      <c r="B30" s="524" t="s">
        <v>713</v>
      </c>
      <c r="C30" s="525" t="str">
        <f>IF(OR('CashSum 5'!$I$3&lt;0,'CashSum 5'!$I$3=""),"CHECK ERROR - NEGATIVE BEGINNING BALANCE OR BLANK","OK")</f>
        <v>OK</v>
      </c>
      <c r="F30" s="607" t="str">
        <f t="shared" si="1"/>
        <v>OK</v>
      </c>
    </row>
    <row r="31" spans="1:6">
      <c r="A31" s="523"/>
      <c r="B31" s="524" t="s">
        <v>714</v>
      </c>
      <c r="C31" s="525" t="str">
        <f>IF(OR('CashSum 5'!$J$3&lt;0,'CashSum 5'!$J$3=""),"CHECK ERROR - NEGATIVE BEGINNING BALANCE OR BLANK","OK")</f>
        <v>OK</v>
      </c>
      <c r="F31" s="607" t="str">
        <f t="shared" si="1"/>
        <v>OK</v>
      </c>
    </row>
    <row r="32" spans="1:6">
      <c r="A32" s="523"/>
      <c r="B32" s="524" t="s">
        <v>715</v>
      </c>
      <c r="C32" s="525" t="str">
        <f>IF(OR('CashSum 5'!$K$3&lt;0,'CashSum 5'!$K$3=""),"CHECK ERROR - NEGATIVE BEGINNING BALANCE OR BLANK","OK")</f>
        <v>OK</v>
      </c>
      <c r="F32" s="607" t="str">
        <f t="shared" si="1"/>
        <v>OK</v>
      </c>
    </row>
    <row r="33" spans="1:6">
      <c r="A33" s="526"/>
      <c r="B33" s="524" t="s">
        <v>793</v>
      </c>
      <c r="C33" s="525" t="str">
        <f>IF(ISNUMBER('CashSum 5'!C23),"OK","ERROR - ENTER AMOUNTS. IF ZERO, ENTER NUMBER 0")</f>
        <v>OK</v>
      </c>
      <c r="F33" s="607" t="str">
        <f t="shared" si="1"/>
        <v>OK</v>
      </c>
    </row>
    <row r="34" spans="1:6">
      <c r="A34" s="601">
        <v>5</v>
      </c>
      <c r="B34" s="2174" t="s">
        <v>3081</v>
      </c>
      <c r="C34" s="2175"/>
      <c r="F34" s="607">
        <f t="shared" si="1"/>
        <v>0</v>
      </c>
    </row>
    <row r="35" spans="1:6">
      <c r="A35" s="523"/>
      <c r="B35" s="530" t="s">
        <v>716</v>
      </c>
      <c r="C35" s="525" t="str">
        <f>IF('CashSum 5'!$C$21&lt;0,"CHECK ERROR - NEGATIVE END BALANCE","OK")</f>
        <v>OK</v>
      </c>
      <c r="F35" s="607" t="str">
        <f t="shared" si="1"/>
        <v>OK</v>
      </c>
    </row>
    <row r="36" spans="1:6">
      <c r="A36" s="523"/>
      <c r="B36" s="530" t="s">
        <v>717</v>
      </c>
      <c r="C36" s="525" t="str">
        <f>IF('CashSum 5'!$D$21&lt;0,"CHECK ERROR - NEGATIVE END BALANCE","OK")</f>
        <v>OK</v>
      </c>
      <c r="F36" s="607" t="str">
        <f t="shared" si="1"/>
        <v>OK</v>
      </c>
    </row>
    <row r="37" spans="1:6">
      <c r="A37" s="523"/>
      <c r="B37" s="524" t="s">
        <v>718</v>
      </c>
      <c r="C37" s="525" t="str">
        <f>IF('CashSum 5'!$E$21&lt;0,"CHECK ERROR - NEGATIVE END BALANCE","OK")</f>
        <v>OK</v>
      </c>
      <c r="F37" s="607" t="str">
        <f t="shared" si="1"/>
        <v>OK</v>
      </c>
    </row>
    <row r="38" spans="1:6">
      <c r="A38" s="523"/>
      <c r="B38" s="530" t="s">
        <v>813</v>
      </c>
      <c r="C38" s="525" t="str">
        <f>IF('CashSum 5'!$F$21&lt;0,"CHECK ERROR - NEGATIVE END BALANCE","OK")</f>
        <v>OK</v>
      </c>
      <c r="F38" s="607" t="str">
        <f t="shared" si="1"/>
        <v>OK</v>
      </c>
    </row>
    <row r="39" spans="1:6">
      <c r="A39" s="523"/>
      <c r="B39" s="530" t="s">
        <v>719</v>
      </c>
      <c r="C39" s="525" t="str">
        <f>IF('CashSum 5'!$G$21&lt;0,"CHECK ERROR - NEGATIVE END BALANCE","OK")</f>
        <v>OK</v>
      </c>
      <c r="F39" s="607" t="str">
        <f t="shared" si="1"/>
        <v>OK</v>
      </c>
    </row>
    <row r="40" spans="1:6">
      <c r="A40" s="523"/>
      <c r="B40" s="524" t="s">
        <v>815</v>
      </c>
      <c r="C40" s="525" t="str">
        <f>IF('CashSum 5'!$H$21&lt;0,"CHECK ERROR - NEGATIVE END BALANCE","OK")</f>
        <v>OK</v>
      </c>
      <c r="F40" s="607" t="str">
        <f t="shared" si="1"/>
        <v>OK</v>
      </c>
    </row>
    <row r="41" spans="1:6">
      <c r="A41" s="523"/>
      <c r="B41" s="530" t="s">
        <v>720</v>
      </c>
      <c r="C41" s="525" t="str">
        <f>IF('CashSum 5'!$I$21&lt;0,"CHECK ERROR - NEGATIVE END BALANCE","OK")</f>
        <v>OK</v>
      </c>
      <c r="F41" s="607" t="str">
        <f t="shared" si="1"/>
        <v>OK</v>
      </c>
    </row>
    <row r="42" spans="1:6">
      <c r="A42" s="523"/>
      <c r="B42" s="524" t="s">
        <v>721</v>
      </c>
      <c r="C42" s="525" t="str">
        <f>IF('CashSum 5'!$J$21&lt;0,"CHECK ERROR - NEGATIVE END BALANCE","OK")</f>
        <v>OK</v>
      </c>
      <c r="F42" s="607" t="str">
        <f t="shared" si="1"/>
        <v>OK</v>
      </c>
    </row>
    <row r="43" spans="1:6">
      <c r="A43" s="523"/>
      <c r="B43" s="530" t="s">
        <v>722</v>
      </c>
      <c r="C43" s="525" t="str">
        <f>IF('CashSum 5'!$K$21&lt;0,"ERROR - NEGATIVE END BALANCE. PLEASE CORRECT.","OK")</f>
        <v>OK</v>
      </c>
      <c r="F43" s="607" t="str">
        <f t="shared" si="1"/>
        <v>OK</v>
      </c>
    </row>
    <row r="44" spans="1:6">
      <c r="A44" s="601">
        <v>6</v>
      </c>
      <c r="B44" s="2172" t="s">
        <v>808</v>
      </c>
      <c r="C44" s="2173"/>
      <c r="F44" s="607">
        <f t="shared" si="1"/>
        <v>0</v>
      </c>
    </row>
    <row r="45" spans="1:6" ht="26">
      <c r="A45" s="523"/>
      <c r="B45" s="524" t="s">
        <v>812</v>
      </c>
      <c r="C45" s="525" t="str">
        <f>IF(SUM('CashSum 5'!C6:K6)&lt;&gt;SUM('CashSum 5'!C15:K15),"ERROR - CHECK INTERFUND LOANS","OK")</f>
        <v>OK</v>
      </c>
      <c r="F45" s="607" t="str">
        <f t="shared" si="1"/>
        <v>OK</v>
      </c>
    </row>
    <row r="46" spans="1:6" ht="26">
      <c r="A46" s="523"/>
      <c r="B46" s="524" t="s">
        <v>814</v>
      </c>
      <c r="C46" s="525" t="str">
        <f>IF(SUM('CashSum 5'!C7:K7)&lt;&gt;SUM('CashSum 5'!C16:K16),"ERROR - CHECK INTERFUND LOANS","OK")</f>
        <v>OK</v>
      </c>
      <c r="F46" s="607" t="str">
        <f t="shared" si="1"/>
        <v>OK</v>
      </c>
    </row>
    <row r="47" spans="1:6">
      <c r="A47" s="601">
        <v>7</v>
      </c>
      <c r="B47" s="2172" t="s">
        <v>809</v>
      </c>
      <c r="C47" s="2173"/>
      <c r="F47" s="607">
        <f t="shared" si="1"/>
        <v>0</v>
      </c>
    </row>
    <row r="48" spans="1:6">
      <c r="A48" s="523"/>
      <c r="B48" s="524" t="s">
        <v>1652</v>
      </c>
      <c r="C48" s="525" t="str">
        <f>IF(OR('BudgetSum 2-4'!C9&gt;0,'BudgetSum 2-4'!D9&gt;0,'BudgetSum 2-4'!E9&gt;0,'BudgetSum 2-4'!F9&gt;0,'BudgetSum 2-4'!G9&gt;0,'BudgetSum 2-4'!H9&gt;0,'BudgetSum 2-4'!I9&gt;0,'BudgetSum 2-4'!J9&gt;0,'BudgetSum 2-4'!K9&gt;0),"OK","ERROR - ESTREV TAB IS BLANK. PLEASE INPUT AMOUNTS.")</f>
        <v>OK</v>
      </c>
      <c r="F48" s="607" t="str">
        <f t="shared" si="1"/>
        <v>OK</v>
      </c>
    </row>
    <row r="49" spans="1:6" ht="12.75" customHeight="1">
      <c r="A49" s="601">
        <v>8</v>
      </c>
      <c r="B49" s="2172" t="s">
        <v>810</v>
      </c>
      <c r="C49" s="2173"/>
      <c r="F49" s="607">
        <f t="shared" si="1"/>
        <v>0</v>
      </c>
    </row>
    <row r="50" spans="1:6">
      <c r="A50" s="523"/>
      <c r="B50" s="524" t="s">
        <v>1653</v>
      </c>
      <c r="C50" s="525" t="str">
        <f>IF(OR('BudgetSum 2-4'!C19&gt;0,'BudgetSum 2-4'!D19&gt;0,'BudgetSum 2-4'!E19&gt;0,'BudgetSum 2-4'!F19&gt;0,'BudgetSum 2-4'!G19&gt;0,'BudgetSum 2-4'!H19&gt;0,'BudgetSum 2-4'!I19&gt;0,'BudgetSum 2-4'!J19&gt;0,'BudgetSum 2-4'!K19&gt;0),"OK","ERROR - ESTEXP TAB IS BLANK. PLEASE INPUT AMOUNTS.")</f>
        <v>OK</v>
      </c>
      <c r="F50" s="607" t="str">
        <f t="shared" si="1"/>
        <v>OK</v>
      </c>
    </row>
    <row r="51" spans="1:6">
      <c r="A51" s="601">
        <v>9</v>
      </c>
      <c r="B51" s="2172" t="s">
        <v>1655</v>
      </c>
      <c r="C51" s="2173"/>
      <c r="F51" s="607">
        <f t="shared" si="1"/>
        <v>0</v>
      </c>
    </row>
    <row r="52" spans="1:6" ht="12.75" customHeight="1">
      <c r="A52" s="523"/>
      <c r="B52" s="524" t="s">
        <v>3091</v>
      </c>
      <c r="C52" s="525" t="str">
        <f>IF('Itemize 21'!C2="OK","OK","ERROR -Please describe revenue.")</f>
        <v>OK</v>
      </c>
      <c r="F52" s="607" t="str">
        <f t="shared" si="1"/>
        <v>OK</v>
      </c>
    </row>
    <row r="53" spans="1:6">
      <c r="A53" s="523"/>
      <c r="B53" s="524" t="s">
        <v>3092</v>
      </c>
      <c r="C53" s="525" t="str">
        <f>IF('Itemize 21'!C3="OK","OK","ERROR -Please describe expenditures.")</f>
        <v>OK</v>
      </c>
      <c r="F53" s="607">
        <f>COUNTIFS(F8:F52,"OK")</f>
        <v>37</v>
      </c>
    </row>
    <row r="54" spans="1:6">
      <c r="A54" s="1574">
        <v>10</v>
      </c>
      <c r="B54" s="2160" t="s">
        <v>7018</v>
      </c>
      <c r="C54" s="2161"/>
      <c r="F54" s="607"/>
    </row>
    <row r="55" spans="1:6">
      <c r="A55" s="1575"/>
      <c r="B55" s="1577" t="s">
        <v>7019</v>
      </c>
      <c r="C55" s="1576" t="str">
        <f>IF(Cover!B3="x","OK",IF(Cover!H8="Yes","OK",IF('EBF Spending Plan 30-34'!N140=24,"OK","INCOMPLETE")))</f>
        <v>OK</v>
      </c>
      <c r="F55" s="607"/>
    </row>
    <row r="56" spans="1:6" ht="16">
      <c r="B56" s="532" t="s">
        <v>368</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68"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baseColWidth="10" defaultColWidth="9.1640625" defaultRowHeight="15"/>
  <cols>
    <col min="1" max="1" width="20" style="1446" customWidth="1"/>
    <col min="2" max="2" width="39" style="1446" customWidth="1"/>
    <col min="3" max="3" width="17.5" style="1446" customWidth="1"/>
    <col min="4" max="4" width="18.83203125" style="1446" customWidth="1"/>
    <col min="5" max="5" width="20" style="1446" customWidth="1"/>
    <col min="6" max="7" width="9.1640625" style="1446"/>
    <col min="8" max="8" width="16.33203125" style="1446" bestFit="1" customWidth="1"/>
    <col min="9" max="9" width="19.1640625" style="1446" customWidth="1"/>
    <col min="10" max="10" width="18" style="1446" bestFit="1" customWidth="1"/>
    <col min="11" max="11" width="14.5" style="1446" customWidth="1"/>
    <col min="12" max="12" width="12.5" style="1446" bestFit="1" customWidth="1"/>
    <col min="13" max="14" width="11.5" style="1446" bestFit="1" customWidth="1"/>
    <col min="15" max="16" width="10.5" style="1446" bestFit="1" customWidth="1"/>
    <col min="17" max="17" width="11.5" style="1446" bestFit="1" customWidth="1"/>
    <col min="18" max="24" width="10.5" style="1446" bestFit="1" customWidth="1"/>
    <col min="25" max="25" width="19" style="1446" bestFit="1" customWidth="1"/>
    <col min="26" max="29" width="10.5" style="1446" bestFit="1" customWidth="1"/>
    <col min="30" max="33" width="11.5" style="1446" bestFit="1" customWidth="1"/>
    <col min="34" max="34" width="12.5" style="1446" bestFit="1" customWidth="1"/>
    <col min="35" max="35" width="18.83203125" style="1446" customWidth="1"/>
    <col min="36" max="36" width="11.5" style="1446" bestFit="1" customWidth="1"/>
    <col min="37" max="37" width="12.5" style="1446" bestFit="1" customWidth="1"/>
    <col min="38" max="38" width="19" style="1446" bestFit="1" customWidth="1"/>
    <col min="39" max="42" width="11.5" style="1446" bestFit="1" customWidth="1"/>
    <col min="43" max="47" width="10.5" style="1446" bestFit="1" customWidth="1"/>
    <col min="48" max="48" width="17.33203125" style="1446" customWidth="1"/>
    <col min="49" max="49" width="17.5" style="1446" customWidth="1"/>
    <col min="50" max="50" width="14.5" style="1446" customWidth="1"/>
    <col min="51" max="52" width="20.1640625" style="1446" customWidth="1"/>
    <col min="53" max="54" width="26.1640625" style="1446" customWidth="1"/>
    <col min="55" max="55" width="16" style="1446" customWidth="1"/>
    <col min="56" max="56" width="23.5" style="1446" customWidth="1"/>
    <col min="57" max="16384" width="9.1640625" style="1446"/>
  </cols>
  <sheetData>
    <row r="1" spans="1:56">
      <c r="A1" s="1450">
        <v>1</v>
      </c>
      <c r="B1" s="1450">
        <v>2</v>
      </c>
      <c r="C1" s="1450">
        <v>3</v>
      </c>
      <c r="D1" s="1450">
        <v>4</v>
      </c>
      <c r="E1" s="1450">
        <v>5</v>
      </c>
      <c r="F1" s="1450">
        <v>6</v>
      </c>
      <c r="G1" s="1450">
        <v>7</v>
      </c>
      <c r="H1" s="1450">
        <v>8</v>
      </c>
      <c r="I1" s="1450">
        <v>9</v>
      </c>
      <c r="J1" s="1450">
        <v>10</v>
      </c>
      <c r="K1" s="1450">
        <v>11</v>
      </c>
      <c r="L1" s="1450">
        <v>12</v>
      </c>
      <c r="M1" s="1450">
        <v>13</v>
      </c>
      <c r="N1" s="1450">
        <v>14</v>
      </c>
      <c r="O1" s="1450">
        <v>15</v>
      </c>
      <c r="P1" s="1450">
        <v>16</v>
      </c>
      <c r="Q1" s="1450">
        <v>17</v>
      </c>
      <c r="R1" s="1450">
        <v>18</v>
      </c>
      <c r="S1" s="1450">
        <v>19</v>
      </c>
      <c r="T1" s="1450">
        <v>20</v>
      </c>
      <c r="U1" s="1450">
        <v>21</v>
      </c>
      <c r="V1" s="1450">
        <v>22</v>
      </c>
      <c r="W1" s="1450">
        <v>23</v>
      </c>
      <c r="X1" s="1450">
        <v>24</v>
      </c>
      <c r="Y1" s="1450">
        <v>25</v>
      </c>
      <c r="Z1" s="1450">
        <v>26</v>
      </c>
      <c r="AA1" s="1450">
        <v>27</v>
      </c>
      <c r="AB1" s="1450">
        <v>28</v>
      </c>
      <c r="AC1" s="1450">
        <v>29</v>
      </c>
      <c r="AD1" s="1450">
        <v>30</v>
      </c>
      <c r="AE1" s="1450">
        <v>31</v>
      </c>
      <c r="AF1" s="1450">
        <v>32</v>
      </c>
      <c r="AG1" s="1450">
        <v>33</v>
      </c>
      <c r="AH1" s="1450">
        <v>34</v>
      </c>
      <c r="AI1" s="1450">
        <v>35</v>
      </c>
      <c r="AJ1" s="1450">
        <v>36</v>
      </c>
      <c r="AK1" s="1450">
        <v>37</v>
      </c>
      <c r="AL1" s="1450">
        <v>38</v>
      </c>
      <c r="AM1" s="1450">
        <v>39</v>
      </c>
      <c r="AN1" s="1450">
        <v>40</v>
      </c>
      <c r="AO1" s="1450">
        <v>41</v>
      </c>
      <c r="AP1" s="1450">
        <v>42</v>
      </c>
      <c r="AQ1" s="1450">
        <v>43</v>
      </c>
      <c r="AR1" s="1450">
        <v>44</v>
      </c>
      <c r="AS1" s="1450">
        <v>45</v>
      </c>
      <c r="AT1" s="1450">
        <v>46</v>
      </c>
      <c r="AU1" s="1450">
        <v>47</v>
      </c>
      <c r="AV1" s="1450">
        <v>48</v>
      </c>
      <c r="AW1" s="1450">
        <v>49</v>
      </c>
      <c r="AX1" s="1450">
        <v>50</v>
      </c>
      <c r="AY1" s="1450">
        <v>51</v>
      </c>
      <c r="AZ1" s="1450">
        <v>52</v>
      </c>
      <c r="BA1" s="1450">
        <v>53</v>
      </c>
      <c r="BB1" s="1450">
        <v>54</v>
      </c>
      <c r="BC1" s="1450">
        <v>55</v>
      </c>
    </row>
    <row r="2" spans="1:56" s="1449" customFormat="1" ht="25.5" customHeight="1" thickBot="1">
      <c r="A2" s="1641" t="s">
        <v>4068</v>
      </c>
      <c r="B2" s="1641" t="s">
        <v>700</v>
      </c>
      <c r="C2" s="1641" t="s">
        <v>4067</v>
      </c>
      <c r="D2" s="1641" t="s">
        <v>4066</v>
      </c>
      <c r="E2" s="1641" t="s">
        <v>4065</v>
      </c>
      <c r="F2" s="1641" t="s">
        <v>4064</v>
      </c>
      <c r="G2" s="1641" t="s">
        <v>4063</v>
      </c>
      <c r="H2" s="1654" t="s">
        <v>7043</v>
      </c>
      <c r="I2" s="1641" t="s">
        <v>4062</v>
      </c>
      <c r="J2" s="1641" t="s">
        <v>7042</v>
      </c>
      <c r="K2" s="1641" t="s">
        <v>4061</v>
      </c>
      <c r="L2" s="1641" t="s">
        <v>4060</v>
      </c>
      <c r="M2" s="1641" t="s">
        <v>4059</v>
      </c>
      <c r="N2" s="1641" t="s">
        <v>4058</v>
      </c>
      <c r="O2" s="1641" t="s">
        <v>4057</v>
      </c>
      <c r="P2" s="1641" t="s">
        <v>4056</v>
      </c>
      <c r="Q2" s="1641" t="s">
        <v>4055</v>
      </c>
      <c r="R2" s="1641" t="s">
        <v>4054</v>
      </c>
      <c r="S2" s="1641" t="s">
        <v>4053</v>
      </c>
      <c r="T2" s="1641" t="s">
        <v>4052</v>
      </c>
      <c r="U2" s="1641" t="s">
        <v>4051</v>
      </c>
      <c r="V2" s="1641" t="s">
        <v>4050</v>
      </c>
      <c r="W2" s="1641" t="s">
        <v>4049</v>
      </c>
      <c r="X2" s="1641" t="s">
        <v>4048</v>
      </c>
      <c r="Y2" s="1641" t="s">
        <v>7041</v>
      </c>
      <c r="Z2" s="1641" t="s">
        <v>4047</v>
      </c>
      <c r="AA2" s="1641" t="s">
        <v>4046</v>
      </c>
      <c r="AB2" s="1641" t="s">
        <v>4045</v>
      </c>
      <c r="AC2" s="1641" t="s">
        <v>4044</v>
      </c>
      <c r="AD2" s="1641" t="s">
        <v>4043</v>
      </c>
      <c r="AE2" s="1641" t="s">
        <v>4042</v>
      </c>
      <c r="AF2" s="1641" t="s">
        <v>4041</v>
      </c>
      <c r="AG2" s="1641" t="s">
        <v>4040</v>
      </c>
      <c r="AH2" s="1641" t="s">
        <v>405</v>
      </c>
      <c r="AI2" s="1641" t="s">
        <v>4039</v>
      </c>
      <c r="AJ2" s="1654" t="s">
        <v>4038</v>
      </c>
      <c r="AK2" s="1641" t="s">
        <v>4037</v>
      </c>
      <c r="AL2" s="1641" t="s">
        <v>4036</v>
      </c>
      <c r="AM2" s="1641" t="s">
        <v>4035</v>
      </c>
      <c r="AN2" s="1641" t="s">
        <v>4034</v>
      </c>
      <c r="AO2" s="1641" t="s">
        <v>4033</v>
      </c>
      <c r="AP2" s="1641" t="s">
        <v>4032</v>
      </c>
      <c r="AQ2" s="1641" t="s">
        <v>4031</v>
      </c>
      <c r="AR2" s="1641" t="s">
        <v>4030</v>
      </c>
      <c r="AS2" s="1641" t="s">
        <v>4029</v>
      </c>
      <c r="AT2" s="1641" t="s">
        <v>4028</v>
      </c>
      <c r="AU2" s="1641" t="s">
        <v>4027</v>
      </c>
      <c r="AV2" s="1641" t="s">
        <v>4026</v>
      </c>
      <c r="AW2" s="1641" t="s">
        <v>4025</v>
      </c>
      <c r="AX2" s="1641" t="s">
        <v>4024</v>
      </c>
      <c r="AY2" s="1641" t="s">
        <v>4023</v>
      </c>
      <c r="AZ2" s="1641" t="s">
        <v>4022</v>
      </c>
      <c r="BA2" s="1653" t="s">
        <v>4021</v>
      </c>
      <c r="BB2" s="1653" t="s">
        <v>4020</v>
      </c>
      <c r="BC2" s="1653" t="s">
        <v>4019</v>
      </c>
      <c r="BD2" s="1652" t="s">
        <v>7040</v>
      </c>
    </row>
    <row r="3" spans="1:56" ht="16" thickTop="1">
      <c r="A3" s="1651"/>
      <c r="B3" s="1651" t="s">
        <v>7039</v>
      </c>
      <c r="C3" s="1636">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c r="A4" s="1651"/>
      <c r="B4" s="1651" t="s">
        <v>4018</v>
      </c>
      <c r="C4" s="1636">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c r="A5" s="1651" t="s">
        <v>1980</v>
      </c>
      <c r="B5" s="1651" t="s">
        <v>4017</v>
      </c>
      <c r="C5" s="1636">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c r="A6" s="1651" t="s">
        <v>1981</v>
      </c>
      <c r="B6" s="1647" t="s">
        <v>4016</v>
      </c>
      <c r="C6" s="1636">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c r="A7" s="1651" t="s">
        <v>1982</v>
      </c>
      <c r="B7" s="1647" t="s">
        <v>4015</v>
      </c>
      <c r="C7" s="1636">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c r="A8" s="1651" t="s">
        <v>1983</v>
      </c>
      <c r="B8" s="1647" t="s">
        <v>4014</v>
      </c>
      <c r="C8" s="1636">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c r="A9" s="1651" t="s">
        <v>1984</v>
      </c>
      <c r="B9" s="1647" t="s">
        <v>4013</v>
      </c>
      <c r="C9" s="1636">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c r="A10" s="1651" t="s">
        <v>1985</v>
      </c>
      <c r="B10" s="1647" t="s">
        <v>4012</v>
      </c>
      <c r="C10" s="1636">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c r="A11" s="1651" t="s">
        <v>1986</v>
      </c>
      <c r="B11" s="1647" t="s">
        <v>4011</v>
      </c>
      <c r="C11" s="1636">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c r="A12" s="1651" t="s">
        <v>1987</v>
      </c>
      <c r="B12" s="1647" t="s">
        <v>4010</v>
      </c>
      <c r="C12" s="1636">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c r="A13" s="1651" t="s">
        <v>1988</v>
      </c>
      <c r="B13" s="1647" t="s">
        <v>4009</v>
      </c>
      <c r="C13" s="1636">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c r="A14" s="1651" t="s">
        <v>1989</v>
      </c>
      <c r="B14" s="1647" t="s">
        <v>4008</v>
      </c>
      <c r="C14" s="1636">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c r="A15" s="1651" t="s">
        <v>1990</v>
      </c>
      <c r="B15" s="1647" t="s">
        <v>4007</v>
      </c>
      <c r="C15" s="1636">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c r="A16" s="1651" t="s">
        <v>1991</v>
      </c>
      <c r="B16" s="1647" t="s">
        <v>4006</v>
      </c>
      <c r="C16" s="1636">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c r="A17" s="1651" t="s">
        <v>1992</v>
      </c>
      <c r="B17" s="1647" t="s">
        <v>4005</v>
      </c>
      <c r="C17" s="1636">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c r="A18" s="1651" t="s">
        <v>1993</v>
      </c>
      <c r="B18" s="1647" t="s">
        <v>4004</v>
      </c>
      <c r="C18" s="1636">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c r="A19" s="1651" t="s">
        <v>1994</v>
      </c>
      <c r="B19" s="1647" t="s">
        <v>4003</v>
      </c>
      <c r="C19" s="1636">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c r="A20" s="1651" t="s">
        <v>1995</v>
      </c>
      <c r="B20" s="1647" t="s">
        <v>4002</v>
      </c>
      <c r="C20" s="1636">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c r="A21" s="1651" t="s">
        <v>1996</v>
      </c>
      <c r="B21" s="1647" t="s">
        <v>4001</v>
      </c>
      <c r="C21" s="1636">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c r="A22" s="1651" t="s">
        <v>1997</v>
      </c>
      <c r="B22" s="1647" t="s">
        <v>4000</v>
      </c>
      <c r="C22" s="1636">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c r="A23" s="1651" t="s">
        <v>1998</v>
      </c>
      <c r="B23" s="1647" t="s">
        <v>3999</v>
      </c>
      <c r="C23" s="1636">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c r="A24" s="1651" t="s">
        <v>1999</v>
      </c>
      <c r="B24" s="1647" t="s">
        <v>3998</v>
      </c>
      <c r="C24" s="1636">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c r="A25" s="1647"/>
      <c r="B25" s="1647" t="s">
        <v>3997</v>
      </c>
      <c r="C25" s="1636">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c r="A26" s="1647"/>
      <c r="B26" s="1647" t="s">
        <v>3996</v>
      </c>
      <c r="C26" s="1636">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c r="A27" s="1651" t="s">
        <v>2000</v>
      </c>
      <c r="B27" s="1647" t="s">
        <v>3995</v>
      </c>
      <c r="C27" s="1636">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c r="A28" s="1651" t="s">
        <v>2001</v>
      </c>
      <c r="B28" s="1647" t="s">
        <v>3994</v>
      </c>
      <c r="C28" s="1636">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c r="A29" s="1651" t="s">
        <v>2002</v>
      </c>
      <c r="B29" s="1647" t="s">
        <v>3993</v>
      </c>
      <c r="C29" s="1636">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c r="A30" s="1651" t="s">
        <v>2003</v>
      </c>
      <c r="B30" s="1647" t="s">
        <v>3992</v>
      </c>
      <c r="C30" s="1636">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c r="A31" s="1651" t="s">
        <v>2004</v>
      </c>
      <c r="B31" s="1647" t="s">
        <v>3991</v>
      </c>
      <c r="C31" s="1636">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c r="A32" s="1651" t="s">
        <v>2005</v>
      </c>
      <c r="B32" s="1647" t="s">
        <v>3990</v>
      </c>
      <c r="C32" s="1636">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c r="A33" s="1651" t="s">
        <v>2006</v>
      </c>
      <c r="B33" s="1647" t="s">
        <v>3989</v>
      </c>
      <c r="C33" s="1636">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c r="A34" s="1651" t="s">
        <v>2007</v>
      </c>
      <c r="B34" s="1647" t="s">
        <v>3988</v>
      </c>
      <c r="C34" s="1636">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c r="A35" s="1651" t="s">
        <v>2008</v>
      </c>
      <c r="B35" s="1647" t="s">
        <v>3987</v>
      </c>
      <c r="C35" s="1636">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c r="A36" s="1651" t="s">
        <v>2009</v>
      </c>
      <c r="B36" s="1647" t="s">
        <v>3986</v>
      </c>
      <c r="C36" s="1636">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c r="A37" s="1651" t="s">
        <v>2010</v>
      </c>
      <c r="B37" s="1647" t="s">
        <v>3985</v>
      </c>
      <c r="C37" s="1636">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c r="A38" s="1651" t="s">
        <v>2011</v>
      </c>
      <c r="B38" s="1647" t="s">
        <v>3984</v>
      </c>
      <c r="C38" s="1636">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c r="A39" s="1651" t="s">
        <v>2012</v>
      </c>
      <c r="B39" s="1647" t="s">
        <v>3983</v>
      </c>
      <c r="C39" s="1636">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c r="A40" s="1651" t="s">
        <v>2013</v>
      </c>
      <c r="B40" s="1647" t="s">
        <v>3982</v>
      </c>
      <c r="C40" s="1636">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c r="A41" s="1651" t="s">
        <v>2014</v>
      </c>
      <c r="B41" s="1647" t="s">
        <v>3981</v>
      </c>
      <c r="C41" s="1636">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c r="A42" s="1651" t="s">
        <v>2015</v>
      </c>
      <c r="B42" s="1647" t="s">
        <v>3980</v>
      </c>
      <c r="C42" s="1636">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c r="A43" s="1651" t="s">
        <v>2016</v>
      </c>
      <c r="B43" s="1647" t="s">
        <v>3979</v>
      </c>
      <c r="C43" s="1636">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c r="A44" s="1651" t="s">
        <v>2017</v>
      </c>
      <c r="B44" s="1647" t="s">
        <v>3978</v>
      </c>
      <c r="C44" s="1636">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c r="A45" s="1651" t="s">
        <v>2018</v>
      </c>
      <c r="B45" s="1647" t="s">
        <v>3977</v>
      </c>
      <c r="C45" s="1636">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c r="A46" s="1651" t="s">
        <v>2019</v>
      </c>
      <c r="B46" s="1647" t="s">
        <v>3976</v>
      </c>
      <c r="C46" s="1636">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c r="A47" s="1647"/>
      <c r="B47" s="1647" t="s">
        <v>3975</v>
      </c>
      <c r="C47" s="1636">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c r="A48" s="1647"/>
      <c r="B48" s="1647" t="s">
        <v>3974</v>
      </c>
      <c r="C48" s="1636">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c r="A49" s="1647"/>
      <c r="B49" s="1647" t="s">
        <v>3973</v>
      </c>
      <c r="C49" s="1636">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c r="A50" s="1651" t="s">
        <v>2020</v>
      </c>
      <c r="B50" s="1647" t="s">
        <v>3972</v>
      </c>
      <c r="C50" s="1636">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c r="A51" s="1651" t="s">
        <v>2021</v>
      </c>
      <c r="B51" s="1647" t="s">
        <v>3971</v>
      </c>
      <c r="C51" s="1636">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c r="A52" s="1651" t="s">
        <v>2022</v>
      </c>
      <c r="B52" s="1647" t="s">
        <v>3970</v>
      </c>
      <c r="C52" s="1636">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c r="A53" s="1651" t="s">
        <v>2023</v>
      </c>
      <c r="B53" s="1647" t="s">
        <v>3969</v>
      </c>
      <c r="C53" s="1636">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c r="A54" s="1651" t="s">
        <v>2024</v>
      </c>
      <c r="B54" s="1647" t="s">
        <v>3968</v>
      </c>
      <c r="C54" s="1636">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c r="A55" s="1651" t="s">
        <v>2025</v>
      </c>
      <c r="B55" s="1647" t="s">
        <v>3967</v>
      </c>
      <c r="C55" s="1636">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c r="A56" s="1651" t="s">
        <v>2026</v>
      </c>
      <c r="B56" s="1647" t="s">
        <v>3966</v>
      </c>
      <c r="C56" s="1636">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c r="A57" s="1651" t="s">
        <v>2027</v>
      </c>
      <c r="B57" s="1647" t="s">
        <v>3965</v>
      </c>
      <c r="C57" s="1636">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c r="A58" s="1651" t="s">
        <v>2028</v>
      </c>
      <c r="B58" s="1647" t="s">
        <v>3964</v>
      </c>
      <c r="C58" s="1636">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c r="A59" s="1651" t="s">
        <v>2029</v>
      </c>
      <c r="B59" s="1647" t="s">
        <v>3963</v>
      </c>
      <c r="C59" s="1636">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c r="A60" s="1651" t="s">
        <v>2030</v>
      </c>
      <c r="B60" s="1647" t="s">
        <v>3962</v>
      </c>
      <c r="C60" s="1636">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c r="A61" s="1651" t="s">
        <v>2031</v>
      </c>
      <c r="B61" s="1647" t="s">
        <v>3961</v>
      </c>
      <c r="C61" s="1636">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c r="A62" s="1651" t="s">
        <v>2032</v>
      </c>
      <c r="B62" s="1647" t="s">
        <v>3960</v>
      </c>
      <c r="C62" s="1636">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c r="A63" s="1647"/>
      <c r="B63" s="1647" t="s">
        <v>3880</v>
      </c>
      <c r="C63" s="1636">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c r="A64" s="1648"/>
      <c r="B64" s="1648" t="s">
        <v>3959</v>
      </c>
      <c r="C64" s="1636">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c r="A65" s="1651" t="s">
        <v>2033</v>
      </c>
      <c r="B65" s="1647" t="s">
        <v>3958</v>
      </c>
      <c r="C65" s="1636">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c r="A66" s="1651" t="s">
        <v>2034</v>
      </c>
      <c r="B66" s="1647" t="s">
        <v>3957</v>
      </c>
      <c r="C66" s="1636">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c r="A67" s="1651" t="s">
        <v>2035</v>
      </c>
      <c r="B67" s="1647" t="s">
        <v>3956</v>
      </c>
      <c r="C67" s="1636">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c r="A68" s="1651" t="s">
        <v>2036</v>
      </c>
      <c r="B68" s="1647" t="s">
        <v>3955</v>
      </c>
      <c r="C68" s="1636">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c r="A69" s="1651" t="s">
        <v>2037</v>
      </c>
      <c r="B69" s="1647" t="s">
        <v>3954</v>
      </c>
      <c r="C69" s="1636">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c r="A70" s="1651" t="s">
        <v>2038</v>
      </c>
      <c r="B70" s="1647" t="s">
        <v>3953</v>
      </c>
      <c r="C70" s="1636">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c r="A71" s="1651" t="s">
        <v>2039</v>
      </c>
      <c r="B71" s="1647" t="s">
        <v>3952</v>
      </c>
      <c r="C71" s="1636">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c r="A72" s="1651" t="s">
        <v>2040</v>
      </c>
      <c r="B72" s="1647" t="s">
        <v>3951</v>
      </c>
      <c r="C72" s="1636">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c r="A73" s="1651" t="s">
        <v>2041</v>
      </c>
      <c r="B73" s="1647" t="s">
        <v>3950</v>
      </c>
      <c r="C73" s="1636">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c r="A74" s="1651" t="s">
        <v>2042</v>
      </c>
      <c r="B74" s="1647" t="s">
        <v>3949</v>
      </c>
      <c r="C74" s="1636">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c r="A75" s="1651" t="s">
        <v>2043</v>
      </c>
      <c r="B75" s="1647" t="s">
        <v>3948</v>
      </c>
      <c r="C75" s="1636">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c r="A76" s="1651" t="s">
        <v>2044</v>
      </c>
      <c r="B76" s="1647" t="s">
        <v>3947</v>
      </c>
      <c r="C76" s="1636">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c r="A77" s="1651" t="s">
        <v>2045</v>
      </c>
      <c r="B77" s="1647" t="s">
        <v>3946</v>
      </c>
      <c r="C77" s="1636">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c r="A78" s="1651" t="s">
        <v>2046</v>
      </c>
      <c r="B78" s="1647" t="s">
        <v>3945</v>
      </c>
      <c r="C78" s="1636">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c r="A79" s="1651" t="s">
        <v>2047</v>
      </c>
      <c r="B79" s="1647" t="s">
        <v>3944</v>
      </c>
      <c r="C79" s="1636">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c r="A80" s="1651" t="s">
        <v>2048</v>
      </c>
      <c r="B80" s="1647" t="s">
        <v>3943</v>
      </c>
      <c r="C80" s="1636">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c r="A81" s="1651" t="s">
        <v>2049</v>
      </c>
      <c r="B81" s="1647" t="s">
        <v>3942</v>
      </c>
      <c r="C81" s="1636">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c r="A82" s="1651" t="s">
        <v>2050</v>
      </c>
      <c r="B82" s="1647" t="s">
        <v>3941</v>
      </c>
      <c r="C82" s="1636">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c r="A83" s="1651" t="s">
        <v>2051</v>
      </c>
      <c r="B83" s="1647" t="s">
        <v>3940</v>
      </c>
      <c r="C83" s="1636">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c r="A84" s="1651" t="s">
        <v>2052</v>
      </c>
      <c r="B84" s="1647" t="s">
        <v>3939</v>
      </c>
      <c r="C84" s="1636">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c r="A85" s="1651" t="s">
        <v>2053</v>
      </c>
      <c r="B85" s="1647" t="s">
        <v>3938</v>
      </c>
      <c r="C85" s="1636">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c r="A86" s="1651" t="s">
        <v>2054</v>
      </c>
      <c r="B86" s="1647" t="s">
        <v>3937</v>
      </c>
      <c r="C86" s="1636">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c r="A87" s="1651" t="s">
        <v>2055</v>
      </c>
      <c r="B87" s="1647" t="s">
        <v>3936</v>
      </c>
      <c r="C87" s="1636">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c r="A88" s="1651" t="s">
        <v>2056</v>
      </c>
      <c r="B88" s="1647" t="s">
        <v>3935</v>
      </c>
      <c r="C88" s="1636">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c r="A89" s="1651" t="s">
        <v>2057</v>
      </c>
      <c r="B89" s="1647" t="s">
        <v>3934</v>
      </c>
      <c r="C89" s="1636">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c r="A90" s="1651" t="s">
        <v>2058</v>
      </c>
      <c r="B90" s="1647" t="s">
        <v>3933</v>
      </c>
      <c r="C90" s="1636">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c r="A91" s="1651" t="s">
        <v>2059</v>
      </c>
      <c r="B91" s="1647" t="s">
        <v>3932</v>
      </c>
      <c r="C91" s="1636">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c r="A92" s="1651" t="s">
        <v>2060</v>
      </c>
      <c r="B92" s="1647" t="s">
        <v>3931</v>
      </c>
      <c r="C92" s="1636">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c r="A93" s="1651" t="s">
        <v>2061</v>
      </c>
      <c r="B93" s="1647" t="s">
        <v>3930</v>
      </c>
      <c r="C93" s="1636">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c r="A94" s="1651" t="s">
        <v>2062</v>
      </c>
      <c r="B94" s="1647" t="s">
        <v>3929</v>
      </c>
      <c r="C94" s="1636">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c r="A95" s="1651" t="s">
        <v>2063</v>
      </c>
      <c r="B95" s="1647" t="s">
        <v>3928</v>
      </c>
      <c r="C95" s="1636">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c r="A96" s="1651" t="s">
        <v>2064</v>
      </c>
      <c r="B96" s="1647" t="s">
        <v>3927</v>
      </c>
      <c r="C96" s="1636">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c r="A97" s="1651" t="s">
        <v>2065</v>
      </c>
      <c r="B97" s="1647" t="s">
        <v>3926</v>
      </c>
      <c r="C97" s="1636">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c r="A98" s="1651" t="s">
        <v>2066</v>
      </c>
      <c r="B98" s="1647" t="s">
        <v>3925</v>
      </c>
      <c r="C98" s="1636">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c r="A99" s="1651" t="s">
        <v>2067</v>
      </c>
      <c r="B99" s="1647" t="s">
        <v>3924</v>
      </c>
      <c r="C99" s="1636">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c r="A100" s="1651" t="s">
        <v>2068</v>
      </c>
      <c r="B100" s="1647" t="s">
        <v>3923</v>
      </c>
      <c r="C100" s="1636">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c r="A101" s="1651" t="s">
        <v>2069</v>
      </c>
      <c r="B101" s="1647" t="s">
        <v>3922</v>
      </c>
      <c r="C101" s="1636">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c r="A102" s="1651" t="s">
        <v>2070</v>
      </c>
      <c r="B102" s="1647" t="s">
        <v>3921</v>
      </c>
      <c r="C102" s="1636">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c r="A103" s="1651" t="s">
        <v>2071</v>
      </c>
      <c r="B103" s="1702" t="s">
        <v>7112</v>
      </c>
      <c r="C103" s="1636">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c r="A104" s="1647"/>
      <c r="B104" s="1647" t="s">
        <v>3880</v>
      </c>
      <c r="C104" s="1636">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c r="A105" s="1647"/>
      <c r="B105" s="1647" t="s">
        <v>3920</v>
      </c>
      <c r="C105" s="1636">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c r="A106" s="1651" t="s">
        <v>2072</v>
      </c>
      <c r="B106" s="1647" t="s">
        <v>3919</v>
      </c>
      <c r="C106" s="1636">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c r="A107" s="1651" t="s">
        <v>2073</v>
      </c>
      <c r="B107" s="1647" t="s">
        <v>3918</v>
      </c>
      <c r="C107" s="1636">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c r="A108" s="1651" t="s">
        <v>2074</v>
      </c>
      <c r="B108" s="1647" t="s">
        <v>3917</v>
      </c>
      <c r="C108" s="1636">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c r="A109" s="1651" t="s">
        <v>2075</v>
      </c>
      <c r="B109" s="1647" t="s">
        <v>3916</v>
      </c>
      <c r="C109" s="1636">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c r="A110" s="1651" t="s">
        <v>2076</v>
      </c>
      <c r="B110" s="1647" t="s">
        <v>3915</v>
      </c>
      <c r="C110" s="1636">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c r="A111" s="1651" t="s">
        <v>2077</v>
      </c>
      <c r="B111" s="1647" t="s">
        <v>3914</v>
      </c>
      <c r="C111" s="1636">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c r="A112" s="1651" t="s">
        <v>2078</v>
      </c>
      <c r="B112" s="1647" t="s">
        <v>3913</v>
      </c>
      <c r="C112" s="1636">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c r="A113" s="1651" t="s">
        <v>2079</v>
      </c>
      <c r="B113" s="1647" t="s">
        <v>3912</v>
      </c>
      <c r="C113" s="1636">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c r="A114" s="1651" t="s">
        <v>2080</v>
      </c>
      <c r="B114" s="1647" t="s">
        <v>3911</v>
      </c>
      <c r="C114" s="1636">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c r="A115" s="1651" t="s">
        <v>2081</v>
      </c>
      <c r="B115" s="1647" t="s">
        <v>3910</v>
      </c>
      <c r="C115" s="1636">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c r="A116" s="1651" t="s">
        <v>2082</v>
      </c>
      <c r="B116" s="1647" t="s">
        <v>3909</v>
      </c>
      <c r="C116" s="1636">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c r="A117" s="1651" t="s">
        <v>2083</v>
      </c>
      <c r="B117" s="1647" t="s">
        <v>3908</v>
      </c>
      <c r="C117" s="1636">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c r="A118" s="1651" t="s">
        <v>2084</v>
      </c>
      <c r="B118" s="1647" t="s">
        <v>3907</v>
      </c>
      <c r="C118" s="1636">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c r="A119" s="1651" t="s">
        <v>2085</v>
      </c>
      <c r="B119" s="1647" t="s">
        <v>3906</v>
      </c>
      <c r="C119" s="1636">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c r="A120" s="1651" t="s">
        <v>2086</v>
      </c>
      <c r="B120" s="1647" t="s">
        <v>3905</v>
      </c>
      <c r="C120" s="1636">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c r="A121" s="1651" t="s">
        <v>2087</v>
      </c>
      <c r="B121" s="1647" t="s">
        <v>3904</v>
      </c>
      <c r="C121" s="1636">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c r="A122" s="1651" t="s">
        <v>2088</v>
      </c>
      <c r="B122" s="1647" t="s">
        <v>3903</v>
      </c>
      <c r="C122" s="1636">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c r="A123" s="1651" t="s">
        <v>2089</v>
      </c>
      <c r="B123" s="1647" t="s">
        <v>3902</v>
      </c>
      <c r="C123" s="1636">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c r="A124" s="1651" t="s">
        <v>2090</v>
      </c>
      <c r="B124" s="1647" t="s">
        <v>3901</v>
      </c>
      <c r="C124" s="1636">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c r="A125" s="1651" t="s">
        <v>2091</v>
      </c>
      <c r="B125" s="1647" t="s">
        <v>3900</v>
      </c>
      <c r="C125" s="1636">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c r="A126" s="1651" t="s">
        <v>2092</v>
      </c>
      <c r="B126" s="1647" t="s">
        <v>3899</v>
      </c>
      <c r="C126" s="1636">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c r="A127" s="1651" t="s">
        <v>2093</v>
      </c>
      <c r="B127" s="1647" t="s">
        <v>3898</v>
      </c>
      <c r="C127" s="1636">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c r="A128" s="1651" t="s">
        <v>2094</v>
      </c>
      <c r="B128" s="1647" t="s">
        <v>3897</v>
      </c>
      <c r="C128" s="1636">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c r="A129" s="1651" t="s">
        <v>2095</v>
      </c>
      <c r="B129" s="1647" t="s">
        <v>3896</v>
      </c>
      <c r="C129" s="1636">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c r="A130" s="1651" t="s">
        <v>2096</v>
      </c>
      <c r="B130" s="1647" t="s">
        <v>3895</v>
      </c>
      <c r="C130" s="1636">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c r="A131" s="1651" t="s">
        <v>2097</v>
      </c>
      <c r="B131" s="1647" t="s">
        <v>3894</v>
      </c>
      <c r="C131" s="1636">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c r="A132" s="1651" t="s">
        <v>2098</v>
      </c>
      <c r="B132" s="1647" t="s">
        <v>3893</v>
      </c>
      <c r="C132" s="1636">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c r="A133" s="1651" t="s">
        <v>2099</v>
      </c>
      <c r="B133" s="1647" t="s">
        <v>3892</v>
      </c>
      <c r="C133" s="1636">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c r="A134" s="1651" t="s">
        <v>2100</v>
      </c>
      <c r="B134" s="1647" t="s">
        <v>3891</v>
      </c>
      <c r="C134" s="1636">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c r="A135" s="1651" t="s">
        <v>2101</v>
      </c>
      <c r="B135" s="1647" t="s">
        <v>3890</v>
      </c>
      <c r="C135" s="1636">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c r="A136" s="1651" t="s">
        <v>2102</v>
      </c>
      <c r="B136" s="1647" t="s">
        <v>3889</v>
      </c>
      <c r="C136" s="1636">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c r="A137" s="1651" t="s">
        <v>2103</v>
      </c>
      <c r="B137" s="1647" t="s">
        <v>3888</v>
      </c>
      <c r="C137" s="1636">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c r="A138" s="1651" t="s">
        <v>2104</v>
      </c>
      <c r="B138" s="1647" t="s">
        <v>3887</v>
      </c>
      <c r="C138" s="1636">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c r="A139" s="1651" t="s">
        <v>2105</v>
      </c>
      <c r="B139" s="1647" t="s">
        <v>3886</v>
      </c>
      <c r="C139" s="1636">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c r="A140" s="1651" t="s">
        <v>2106</v>
      </c>
      <c r="B140" s="1647" t="s">
        <v>3885</v>
      </c>
      <c r="C140" s="1636">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c r="A141" s="1651" t="s">
        <v>2107</v>
      </c>
      <c r="B141" s="1647" t="s">
        <v>3884</v>
      </c>
      <c r="C141" s="1636">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c r="A142" s="1651" t="s">
        <v>2108</v>
      </c>
      <c r="B142" s="1647" t="s">
        <v>3883</v>
      </c>
      <c r="C142" s="1636">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c r="A143" s="1651" t="s">
        <v>2109</v>
      </c>
      <c r="B143" s="1647" t="s">
        <v>3882</v>
      </c>
      <c r="C143" s="1636">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c r="A144" s="1648"/>
      <c r="B144" s="1648" t="s">
        <v>3881</v>
      </c>
      <c r="C144" s="1636">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c r="A145" s="1647"/>
      <c r="B145" s="1647" t="s">
        <v>3880</v>
      </c>
      <c r="C145" s="1636">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c r="A146" s="1650"/>
      <c r="B146" s="1647" t="s">
        <v>7038</v>
      </c>
      <c r="C146" s="1636">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c r="A147" s="1651" t="s">
        <v>2110</v>
      </c>
      <c r="B147" s="1647" t="s">
        <v>3879</v>
      </c>
      <c r="C147" s="1636">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c r="A148" s="1651" t="s">
        <v>2111</v>
      </c>
      <c r="B148" s="1647" t="s">
        <v>3878</v>
      </c>
      <c r="C148" s="1636">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c r="A149" s="1651" t="s">
        <v>2112</v>
      </c>
      <c r="B149" s="1647" t="s">
        <v>3877</v>
      </c>
      <c r="C149" s="1636">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c r="A150" s="1651" t="s">
        <v>2113</v>
      </c>
      <c r="B150" s="1647" t="s">
        <v>3876</v>
      </c>
      <c r="C150" s="1636">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c r="A151" s="1651" t="s">
        <v>2114</v>
      </c>
      <c r="B151" s="1647" t="s">
        <v>3875</v>
      </c>
      <c r="C151" s="1636">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c r="A152" s="1651" t="s">
        <v>931</v>
      </c>
      <c r="B152" s="1647" t="s">
        <v>3874</v>
      </c>
      <c r="C152" s="1636">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c r="A153" s="1651" t="s">
        <v>2115</v>
      </c>
      <c r="B153" s="1647" t="s">
        <v>3873</v>
      </c>
      <c r="C153" s="1636">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c r="A154" s="1651" t="s">
        <v>2116</v>
      </c>
      <c r="B154" s="1647" t="s">
        <v>3872</v>
      </c>
      <c r="C154" s="1636">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c r="A155" s="1651" t="s">
        <v>2117</v>
      </c>
      <c r="B155" s="1647" t="s">
        <v>3871</v>
      </c>
      <c r="C155" s="1636">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c r="A156" s="1651" t="s">
        <v>2118</v>
      </c>
      <c r="B156" s="1647" t="s">
        <v>3870</v>
      </c>
      <c r="C156" s="1636">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c r="A157" s="1651" t="s">
        <v>2119</v>
      </c>
      <c r="B157" s="1647" t="s">
        <v>3869</v>
      </c>
      <c r="C157" s="1636">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c r="A158" s="1651" t="s">
        <v>2120</v>
      </c>
      <c r="B158" s="1647" t="s">
        <v>3868</v>
      </c>
      <c r="C158" s="1636">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c r="A159" s="1651" t="s">
        <v>2121</v>
      </c>
      <c r="B159" s="1647" t="s">
        <v>3867</v>
      </c>
      <c r="C159" s="1636">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c r="A160" s="1651" t="s">
        <v>2122</v>
      </c>
      <c r="B160" s="1647" t="s">
        <v>3866</v>
      </c>
      <c r="C160" s="1636">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c r="A161" s="1651" t="s">
        <v>2123</v>
      </c>
      <c r="B161" s="1647" t="s">
        <v>3865</v>
      </c>
      <c r="C161" s="1636">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c r="A162" s="1651" t="s">
        <v>2124</v>
      </c>
      <c r="B162" s="1647" t="s">
        <v>3864</v>
      </c>
      <c r="C162" s="1636">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c r="A163" s="1651" t="s">
        <v>2125</v>
      </c>
      <c r="B163" s="1647" t="s">
        <v>3863</v>
      </c>
      <c r="C163" s="1636">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c r="A164" s="1651" t="s">
        <v>2126</v>
      </c>
      <c r="B164" s="1647" t="s">
        <v>3862</v>
      </c>
      <c r="C164" s="1636">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c r="A165" s="1651" t="s">
        <v>2127</v>
      </c>
      <c r="B165" s="1647" t="s">
        <v>3861</v>
      </c>
      <c r="C165" s="1636">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c r="A166" s="1651" t="s">
        <v>2128</v>
      </c>
      <c r="B166" s="1647" t="s">
        <v>3860</v>
      </c>
      <c r="C166" s="1636">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c r="A167" s="1651" t="s">
        <v>2129</v>
      </c>
      <c r="B167" s="1647" t="s">
        <v>3859</v>
      </c>
      <c r="C167" s="1636">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c r="A168" s="1651" t="s">
        <v>2130</v>
      </c>
      <c r="B168" s="1647" t="s">
        <v>3858</v>
      </c>
      <c r="C168" s="1636">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c r="A169" s="1651" t="s">
        <v>2131</v>
      </c>
      <c r="B169" s="1647" t="s">
        <v>3857</v>
      </c>
      <c r="C169" s="1636">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c r="A170" s="1651" t="s">
        <v>2132</v>
      </c>
      <c r="B170" s="1647" t="s">
        <v>3856</v>
      </c>
      <c r="C170" s="1636">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c r="A171" s="1651" t="s">
        <v>2133</v>
      </c>
      <c r="B171" s="1647" t="s">
        <v>3855</v>
      </c>
      <c r="C171" s="1636">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c r="A172" s="1651" t="s">
        <v>2134</v>
      </c>
      <c r="B172" s="1647" t="s">
        <v>3854</v>
      </c>
      <c r="C172" s="1636">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c r="A173" s="1651" t="s">
        <v>2135</v>
      </c>
      <c r="B173" s="1647" t="s">
        <v>3853</v>
      </c>
      <c r="C173" s="1636">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c r="A174" s="1651" t="s">
        <v>2136</v>
      </c>
      <c r="B174" s="1647" t="s">
        <v>3852</v>
      </c>
      <c r="C174" s="1636">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c r="A175" s="1651" t="s">
        <v>2137</v>
      </c>
      <c r="B175" s="1647" t="s">
        <v>3851</v>
      </c>
      <c r="C175" s="1636">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c r="A176" s="1651" t="s">
        <v>2138</v>
      </c>
      <c r="B176" s="1647" t="s">
        <v>3850</v>
      </c>
      <c r="C176" s="1636">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c r="A177" s="1651" t="s">
        <v>2139</v>
      </c>
      <c r="B177" s="1647" t="s">
        <v>3849</v>
      </c>
      <c r="C177" s="1636">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c r="A178" s="1651" t="s">
        <v>2140</v>
      </c>
      <c r="B178" s="1647" t="s">
        <v>3848</v>
      </c>
      <c r="C178" s="1636">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c r="A179" s="1651" t="s">
        <v>2141</v>
      </c>
      <c r="B179" s="1647" t="s">
        <v>3847</v>
      </c>
      <c r="C179" s="1636">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c r="A180" s="1651" t="s">
        <v>2142</v>
      </c>
      <c r="B180" s="1647" t="s">
        <v>3846</v>
      </c>
      <c r="C180" s="1636">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c r="A181" s="1651" t="s">
        <v>2143</v>
      </c>
      <c r="B181" s="1647" t="s">
        <v>3845</v>
      </c>
      <c r="C181" s="1636">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c r="A182" s="1651" t="s">
        <v>2144</v>
      </c>
      <c r="B182" s="1647" t="s">
        <v>3844</v>
      </c>
      <c r="C182" s="1636">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c r="A183" s="1651" t="s">
        <v>2145</v>
      </c>
      <c r="B183" s="1647" t="s">
        <v>3843</v>
      </c>
      <c r="C183" s="1636">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c r="A184" s="1651" t="s">
        <v>2146</v>
      </c>
      <c r="B184" s="1647" t="s">
        <v>3842</v>
      </c>
      <c r="C184" s="1636">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c r="A185" s="1651" t="s">
        <v>2147</v>
      </c>
      <c r="B185" s="1647" t="s">
        <v>3841</v>
      </c>
      <c r="C185" s="1636">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c r="A186" s="1651" t="s">
        <v>2148</v>
      </c>
      <c r="B186" s="1647" t="s">
        <v>3840</v>
      </c>
      <c r="C186" s="1636">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c r="A187" s="1651" t="s">
        <v>2149</v>
      </c>
      <c r="B187" s="1647" t="s">
        <v>3839</v>
      </c>
      <c r="C187" s="1636">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c r="A188" s="1651" t="s">
        <v>2150</v>
      </c>
      <c r="B188" s="1647" t="s">
        <v>3838</v>
      </c>
      <c r="C188" s="1636">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c r="A189" s="1651" t="s">
        <v>2151</v>
      </c>
      <c r="B189" s="1647" t="s">
        <v>3837</v>
      </c>
      <c r="C189" s="1636">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c r="A190" s="1651" t="s">
        <v>2152</v>
      </c>
      <c r="B190" s="1647" t="s">
        <v>3836</v>
      </c>
      <c r="C190" s="1636">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c r="A191" s="1651" t="s">
        <v>2153</v>
      </c>
      <c r="B191" s="1647" t="s">
        <v>3835</v>
      </c>
      <c r="C191" s="1636">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c r="A192" s="1651" t="s">
        <v>2154</v>
      </c>
      <c r="B192" s="1647" t="s">
        <v>3834</v>
      </c>
      <c r="C192" s="1636">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c r="A193" s="1651" t="s">
        <v>2155</v>
      </c>
      <c r="B193" s="1647" t="s">
        <v>3833</v>
      </c>
      <c r="C193" s="1636">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c r="A194" s="1651" t="s">
        <v>2156</v>
      </c>
      <c r="B194" s="1647" t="s">
        <v>3832</v>
      </c>
      <c r="C194" s="1636">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c r="A195" s="1651" t="s">
        <v>2157</v>
      </c>
      <c r="B195" s="1647" t="s">
        <v>3831</v>
      </c>
      <c r="C195" s="1636">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c r="A196" s="1651" t="s">
        <v>2158</v>
      </c>
      <c r="B196" s="1647" t="s">
        <v>3830</v>
      </c>
      <c r="C196" s="1636">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c r="A197" s="1651" t="s">
        <v>2159</v>
      </c>
      <c r="B197" s="1647" t="s">
        <v>3829</v>
      </c>
      <c r="C197" s="1636">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c r="A198" s="1651" t="s">
        <v>2160</v>
      </c>
      <c r="B198" s="1647" t="s">
        <v>3828</v>
      </c>
      <c r="C198" s="1636">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c r="A199" s="1651" t="s">
        <v>2161</v>
      </c>
      <c r="B199" s="1647" t="s">
        <v>3827</v>
      </c>
      <c r="C199" s="1636">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c r="A200" s="1651" t="s">
        <v>2162</v>
      </c>
      <c r="B200" s="1647" t="s">
        <v>3826</v>
      </c>
      <c r="C200" s="1636">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c r="A201" s="1651" t="s">
        <v>2163</v>
      </c>
      <c r="B201" s="1647" t="s">
        <v>3825</v>
      </c>
      <c r="C201" s="1636">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c r="A202" s="1651" t="s">
        <v>2164</v>
      </c>
      <c r="B202" s="1647" t="s">
        <v>3824</v>
      </c>
      <c r="C202" s="1636">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c r="A203" s="1651" t="s">
        <v>2165</v>
      </c>
      <c r="B203" s="1647" t="s">
        <v>3823</v>
      </c>
      <c r="C203" s="1636">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c r="A204" s="1651" t="s">
        <v>2166</v>
      </c>
      <c r="B204" s="1647" t="s">
        <v>3822</v>
      </c>
      <c r="C204" s="1636">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c r="A205" s="1651" t="s">
        <v>2167</v>
      </c>
      <c r="B205" s="1647" t="s">
        <v>3821</v>
      </c>
      <c r="C205" s="1636">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c r="A206" s="1651" t="s">
        <v>2168</v>
      </c>
      <c r="B206" s="1647" t="s">
        <v>3820</v>
      </c>
      <c r="C206" s="1636">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c r="A207" s="1651" t="s">
        <v>2169</v>
      </c>
      <c r="B207" s="1647" t="s">
        <v>3819</v>
      </c>
      <c r="C207" s="1636">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c r="A208" s="1651" t="s">
        <v>2170</v>
      </c>
      <c r="B208" s="1647" t="s">
        <v>3818</v>
      </c>
      <c r="C208" s="1636">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c r="A209" s="1651" t="s">
        <v>2171</v>
      </c>
      <c r="B209" s="1647" t="s">
        <v>3817</v>
      </c>
      <c r="C209" s="1636">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c r="A210" s="1651" t="s">
        <v>2172</v>
      </c>
      <c r="B210" s="1647" t="s">
        <v>3816</v>
      </c>
      <c r="C210" s="1636">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c r="A211" s="1651" t="s">
        <v>2173</v>
      </c>
      <c r="B211" s="1647" t="s">
        <v>3815</v>
      </c>
      <c r="C211" s="1636">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c r="A212" s="1651" t="s">
        <v>2174</v>
      </c>
      <c r="B212" s="1647" t="s">
        <v>3814</v>
      </c>
      <c r="C212" s="1636">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c r="A213" s="1647"/>
      <c r="B213" s="1647" t="s">
        <v>3813</v>
      </c>
      <c r="C213" s="1636">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c r="A214" s="1647"/>
      <c r="B214" s="1647" t="s">
        <v>3812</v>
      </c>
      <c r="C214" s="1636">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c r="A215" s="1651" t="s">
        <v>2175</v>
      </c>
      <c r="B215" s="1647" t="s">
        <v>3811</v>
      </c>
      <c r="C215" s="1636">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c r="A216" s="1651" t="s">
        <v>2176</v>
      </c>
      <c r="B216" s="1647" t="s">
        <v>3810</v>
      </c>
      <c r="C216" s="1636">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c r="A217" s="1651" t="s">
        <v>2177</v>
      </c>
      <c r="B217" s="1647" t="s">
        <v>3809</v>
      </c>
      <c r="C217" s="1636">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c r="A218" s="1651" t="s">
        <v>2178</v>
      </c>
      <c r="B218" s="1647" t="s">
        <v>3808</v>
      </c>
      <c r="C218" s="1636">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c r="A219" s="1651" t="s">
        <v>2179</v>
      </c>
      <c r="B219" s="1647" t="s">
        <v>3807</v>
      </c>
      <c r="C219" s="1636">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c r="A220" s="1651" t="s">
        <v>2180</v>
      </c>
      <c r="B220" s="1647" t="s">
        <v>3806</v>
      </c>
      <c r="C220" s="1636">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c r="A221" s="1651" t="s">
        <v>2181</v>
      </c>
      <c r="B221" s="1647" t="s">
        <v>3805</v>
      </c>
      <c r="C221" s="1636">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c r="A222" s="1651" t="s">
        <v>2182</v>
      </c>
      <c r="B222" s="1647" t="s">
        <v>3804</v>
      </c>
      <c r="C222" s="1636">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c r="A223" s="1651" t="s">
        <v>2183</v>
      </c>
      <c r="B223" s="1647" t="s">
        <v>3803</v>
      </c>
      <c r="C223" s="1636">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c r="A224" s="1651" t="s">
        <v>2184</v>
      </c>
      <c r="B224" s="1647" t="s">
        <v>3802</v>
      </c>
      <c r="C224" s="1636">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c r="A225" s="1651" t="s">
        <v>2185</v>
      </c>
      <c r="B225" s="1647" t="s">
        <v>3801</v>
      </c>
      <c r="C225" s="1636">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c r="A226" s="1651" t="s">
        <v>2186</v>
      </c>
      <c r="B226" s="1647" t="s">
        <v>3800</v>
      </c>
      <c r="C226" s="1636">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c r="A227" s="1651" t="s">
        <v>2187</v>
      </c>
      <c r="B227" s="1647" t="s">
        <v>3799</v>
      </c>
      <c r="C227" s="1636">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c r="A228" s="1651" t="s">
        <v>2188</v>
      </c>
      <c r="B228" s="1647" t="s">
        <v>3798</v>
      </c>
      <c r="C228" s="1636">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c r="A229" s="1648"/>
      <c r="B229" s="1648" t="s">
        <v>3797</v>
      </c>
      <c r="C229" s="1636">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c r="A230" s="1647"/>
      <c r="B230" s="1647" t="s">
        <v>3796</v>
      </c>
      <c r="C230" s="1636">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c r="A231" s="1651" t="s">
        <v>2189</v>
      </c>
      <c r="B231" s="1647" t="s">
        <v>3795</v>
      </c>
      <c r="C231" s="1636">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c r="A232" s="1651" t="s">
        <v>2190</v>
      </c>
      <c r="B232" s="1647" t="s">
        <v>3794</v>
      </c>
      <c r="C232" s="1636">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c r="A233" s="1651" t="s">
        <v>2191</v>
      </c>
      <c r="B233" s="1647" t="s">
        <v>3793</v>
      </c>
      <c r="C233" s="1636">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c r="A234" s="1651" t="s">
        <v>2192</v>
      </c>
      <c r="B234" s="1647" t="s">
        <v>3792</v>
      </c>
      <c r="C234" s="1636">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c r="A235" s="1651" t="s">
        <v>2193</v>
      </c>
      <c r="B235" s="1647" t="s">
        <v>3791</v>
      </c>
      <c r="C235" s="1636">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c r="A236" s="1651" t="s">
        <v>2194</v>
      </c>
      <c r="B236" s="1647" t="s">
        <v>3790</v>
      </c>
      <c r="C236" s="1636">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c r="A237" s="1651" t="s">
        <v>2195</v>
      </c>
      <c r="B237" s="1647" t="s">
        <v>3789</v>
      </c>
      <c r="C237" s="1636">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c r="A238" s="1651" t="s">
        <v>2196</v>
      </c>
      <c r="B238" s="1647" t="s">
        <v>3788</v>
      </c>
      <c r="C238" s="1636">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c r="A239" s="1651" t="s">
        <v>2197</v>
      </c>
      <c r="B239" s="1647" t="s">
        <v>3787</v>
      </c>
      <c r="C239" s="1636">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c r="A240" s="1651" t="s">
        <v>2198</v>
      </c>
      <c r="B240" s="1647" t="s">
        <v>3786</v>
      </c>
      <c r="C240" s="1636">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c r="A241" s="1651" t="s">
        <v>2199</v>
      </c>
      <c r="B241" s="1647" t="s">
        <v>3785</v>
      </c>
      <c r="C241" s="1636">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c r="A242" s="1651" t="s">
        <v>2200</v>
      </c>
      <c r="B242" s="1647" t="s">
        <v>3784</v>
      </c>
      <c r="C242" s="1636">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c r="A243" s="1651" t="s">
        <v>2201</v>
      </c>
      <c r="B243" s="1647" t="s">
        <v>3783</v>
      </c>
      <c r="C243" s="1636">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c r="A244" s="1651" t="s">
        <v>2202</v>
      </c>
      <c r="B244" s="1647" t="s">
        <v>3782</v>
      </c>
      <c r="C244" s="1636">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c r="A245" s="1651" t="s">
        <v>2203</v>
      </c>
      <c r="B245" s="1647" t="s">
        <v>3781</v>
      </c>
      <c r="C245" s="1636">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c r="A246" s="1651" t="s">
        <v>2204</v>
      </c>
      <c r="B246" s="1647" t="s">
        <v>3780</v>
      </c>
      <c r="C246" s="1636">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c r="A247" s="1647"/>
      <c r="B247" s="1647" t="s">
        <v>3779</v>
      </c>
      <c r="C247" s="1636">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c r="A248" s="1647"/>
      <c r="B248" s="1647" t="s">
        <v>3778</v>
      </c>
      <c r="C248" s="1636">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c r="A249" s="1651" t="s">
        <v>929</v>
      </c>
      <c r="B249" s="1647" t="s">
        <v>3777</v>
      </c>
      <c r="C249" s="1636">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c r="A250" s="1651" t="s">
        <v>927</v>
      </c>
      <c r="B250" s="1647" t="s">
        <v>3776</v>
      </c>
      <c r="C250" s="1636">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c r="A251" s="1651" t="s">
        <v>925</v>
      </c>
      <c r="B251" s="1647" t="s">
        <v>3775</v>
      </c>
      <c r="C251" s="1636">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c r="A252" s="1651" t="s">
        <v>2205</v>
      </c>
      <c r="B252" s="1647" t="s">
        <v>3774</v>
      </c>
      <c r="C252" s="1636">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c r="A253" s="1651" t="s">
        <v>2206</v>
      </c>
      <c r="B253" s="1647" t="s">
        <v>3773</v>
      </c>
      <c r="C253" s="1636">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c r="A254" s="1651" t="s">
        <v>2207</v>
      </c>
      <c r="B254" s="1647" t="s">
        <v>3772</v>
      </c>
      <c r="C254" s="1636">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c r="A255" s="1651" t="s">
        <v>2208</v>
      </c>
      <c r="B255" s="1647" t="s">
        <v>3771</v>
      </c>
      <c r="C255" s="1636">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c r="A256" s="1651" t="s">
        <v>2209</v>
      </c>
      <c r="B256" s="1647" t="s">
        <v>3770</v>
      </c>
      <c r="C256" s="1636">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c r="A257" s="1651" t="s">
        <v>2210</v>
      </c>
      <c r="B257" s="1647" t="s">
        <v>3769</v>
      </c>
      <c r="C257" s="1636">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c r="A258" s="1651" t="s">
        <v>2211</v>
      </c>
      <c r="B258" s="1647" t="s">
        <v>3768</v>
      </c>
      <c r="C258" s="1636">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c r="A259" s="1651" t="s">
        <v>2212</v>
      </c>
      <c r="B259" s="1647" t="s">
        <v>3767</v>
      </c>
      <c r="C259" s="1636">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c r="A260" s="1651" t="s">
        <v>2213</v>
      </c>
      <c r="B260" s="1647" t="s">
        <v>3766</v>
      </c>
      <c r="C260" s="1636">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c r="A261" s="1651" t="s">
        <v>2214</v>
      </c>
      <c r="B261" s="1647" t="s">
        <v>3765</v>
      </c>
      <c r="C261" s="1636">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c r="A262" s="1651" t="s">
        <v>2215</v>
      </c>
      <c r="B262" s="1647" t="s">
        <v>3764</v>
      </c>
      <c r="C262" s="1636">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c r="A263" s="1651" t="s">
        <v>2216</v>
      </c>
      <c r="B263" s="1647" t="s">
        <v>3763</v>
      </c>
      <c r="C263" s="1636">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c r="A264" s="1651" t="s">
        <v>2217</v>
      </c>
      <c r="B264" s="1647" t="s">
        <v>3762</v>
      </c>
      <c r="C264" s="1636">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c r="A265" s="1651" t="s">
        <v>2218</v>
      </c>
      <c r="B265" s="1647" t="s">
        <v>3761</v>
      </c>
      <c r="C265" s="1636">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c r="A266" s="1651" t="s">
        <v>2219</v>
      </c>
      <c r="B266" s="1647" t="s">
        <v>3760</v>
      </c>
      <c r="C266" s="1636">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c r="A267" s="1651" t="s">
        <v>2220</v>
      </c>
      <c r="B267" s="1647" t="s">
        <v>3759</v>
      </c>
      <c r="C267" s="1636">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c r="A268" s="1651" t="s">
        <v>2221</v>
      </c>
      <c r="B268" s="1647" t="s">
        <v>3758</v>
      </c>
      <c r="C268" s="1636">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c r="A269" s="1651" t="s">
        <v>923</v>
      </c>
      <c r="B269" s="1647" t="s">
        <v>3757</v>
      </c>
      <c r="C269" s="1636">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c r="A270" s="1651" t="s">
        <v>2222</v>
      </c>
      <c r="B270" s="1647" t="s">
        <v>3756</v>
      </c>
      <c r="C270" s="1636">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c r="A271" s="1651" t="s">
        <v>921</v>
      </c>
      <c r="B271" s="1647" t="s">
        <v>3755</v>
      </c>
      <c r="C271" s="1636">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c r="A272" s="1651" t="s">
        <v>2223</v>
      </c>
      <c r="B272" s="1647" t="s">
        <v>3754</v>
      </c>
      <c r="C272" s="1636">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c r="A273" s="1647"/>
      <c r="B273" s="1647" t="s">
        <v>3753</v>
      </c>
      <c r="C273" s="1636">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c r="A274" s="1647"/>
      <c r="B274" s="1647" t="s">
        <v>3752</v>
      </c>
      <c r="C274" s="1636">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c r="A275" s="1651" t="s">
        <v>2224</v>
      </c>
      <c r="B275" s="1647" t="s">
        <v>3751</v>
      </c>
      <c r="C275" s="1636">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c r="A276" s="1651" t="s">
        <v>2225</v>
      </c>
      <c r="B276" s="1647" t="s">
        <v>3750</v>
      </c>
      <c r="C276" s="1636">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c r="A277" s="1651" t="s">
        <v>2226</v>
      </c>
      <c r="B277" s="1647" t="s">
        <v>3749</v>
      </c>
      <c r="C277" s="1636">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c r="A278" s="1651" t="s">
        <v>2227</v>
      </c>
      <c r="B278" s="1647" t="s">
        <v>3748</v>
      </c>
      <c r="C278" s="1636">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c r="A279" s="1651" t="s">
        <v>2228</v>
      </c>
      <c r="B279" s="1647" t="s">
        <v>3747</v>
      </c>
      <c r="C279" s="1636">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c r="A280" s="1651" t="s">
        <v>2229</v>
      </c>
      <c r="B280" s="1647" t="s">
        <v>3746</v>
      </c>
      <c r="C280" s="1636">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c r="A281" s="1651" t="s">
        <v>2230</v>
      </c>
      <c r="B281" s="1647" t="s">
        <v>3745</v>
      </c>
      <c r="C281" s="1636">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c r="A282" s="1651" t="s">
        <v>2231</v>
      </c>
      <c r="B282" s="1647" t="s">
        <v>3744</v>
      </c>
      <c r="C282" s="1636">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c r="A283" s="1651" t="s">
        <v>2232</v>
      </c>
      <c r="B283" s="1647" t="s">
        <v>3743</v>
      </c>
      <c r="C283" s="1636">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c r="A284" s="1651" t="s">
        <v>2233</v>
      </c>
      <c r="B284" s="1647" t="s">
        <v>3742</v>
      </c>
      <c r="C284" s="1636">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c r="A285" s="1651" t="s">
        <v>2234</v>
      </c>
      <c r="B285" s="1647" t="s">
        <v>3741</v>
      </c>
      <c r="C285" s="1636">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c r="A286" s="1647"/>
      <c r="B286" s="1647" t="s">
        <v>3740</v>
      </c>
      <c r="C286" s="1636">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c r="A287" s="1647"/>
      <c r="B287" s="1647" t="s">
        <v>3739</v>
      </c>
      <c r="C287" s="1636">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c r="A288" s="1651" t="s">
        <v>2235</v>
      </c>
      <c r="B288" s="1647" t="s">
        <v>3738</v>
      </c>
      <c r="C288" s="1636">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c r="A289" s="1651" t="s">
        <v>2236</v>
      </c>
      <c r="B289" s="1647" t="s">
        <v>3737</v>
      </c>
      <c r="C289" s="1636">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c r="A290" s="1651" t="s">
        <v>2237</v>
      </c>
      <c r="B290" s="1647" t="s">
        <v>3736</v>
      </c>
      <c r="C290" s="1636">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c r="A291" s="1651" t="s">
        <v>2238</v>
      </c>
      <c r="B291" s="1647" t="s">
        <v>3735</v>
      </c>
      <c r="C291" s="1636">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c r="A292" s="1651" t="s">
        <v>2239</v>
      </c>
      <c r="B292" s="1647" t="s">
        <v>3734</v>
      </c>
      <c r="C292" s="1636">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c r="A293" s="1651" t="s">
        <v>2240</v>
      </c>
      <c r="B293" s="1647" t="s">
        <v>3733</v>
      </c>
      <c r="C293" s="1636">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c r="A294" s="1651" t="s">
        <v>2241</v>
      </c>
      <c r="B294" s="1647" t="s">
        <v>3732</v>
      </c>
      <c r="C294" s="1636">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c r="A295" s="1651" t="s">
        <v>2242</v>
      </c>
      <c r="B295" s="1647" t="s">
        <v>3731</v>
      </c>
      <c r="C295" s="1636">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c r="A296" s="1651" t="s">
        <v>2243</v>
      </c>
      <c r="B296" s="1647" t="s">
        <v>3730</v>
      </c>
      <c r="C296" s="1636">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c r="A297" s="1651" t="s">
        <v>2244</v>
      </c>
      <c r="B297" s="1647" t="s">
        <v>3729</v>
      </c>
      <c r="C297" s="1636">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c r="A298" s="1651" t="s">
        <v>2245</v>
      </c>
      <c r="B298" s="1647" t="s">
        <v>3728</v>
      </c>
      <c r="C298" s="1636">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c r="A299" s="1651" t="s">
        <v>2246</v>
      </c>
      <c r="B299" s="1647" t="s">
        <v>3727</v>
      </c>
      <c r="C299" s="1636">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c r="A300" s="1651" t="s">
        <v>2247</v>
      </c>
      <c r="B300" s="1647" t="s">
        <v>3726</v>
      </c>
      <c r="C300" s="1636">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c r="A301" s="1651" t="s">
        <v>2248</v>
      </c>
      <c r="B301" s="1647" t="s">
        <v>3725</v>
      </c>
      <c r="C301" s="1636">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c r="A302" s="1651" t="s">
        <v>2249</v>
      </c>
      <c r="B302" s="1647" t="s">
        <v>3724</v>
      </c>
      <c r="C302" s="1636">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c r="A303" s="1651" t="s">
        <v>2250</v>
      </c>
      <c r="B303" s="1647" t="s">
        <v>3723</v>
      </c>
      <c r="C303" s="1636">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c r="A304" s="1651" t="s">
        <v>2251</v>
      </c>
      <c r="B304" s="1647" t="s">
        <v>3722</v>
      </c>
      <c r="C304" s="1636">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c r="A305" s="1651" t="s">
        <v>2252</v>
      </c>
      <c r="B305" s="1647" t="s">
        <v>3721</v>
      </c>
      <c r="C305" s="1636">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c r="A306" s="1651" t="s">
        <v>2253</v>
      </c>
      <c r="B306" s="1647" t="s">
        <v>3720</v>
      </c>
      <c r="C306" s="1636">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c r="A307" s="1651" t="s">
        <v>2254</v>
      </c>
      <c r="B307" s="1647" t="s">
        <v>3719</v>
      </c>
      <c r="C307" s="1636">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c r="A308" s="1651" t="s">
        <v>2255</v>
      </c>
      <c r="B308" s="1647" t="s">
        <v>3718</v>
      </c>
      <c r="C308" s="1636">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c r="A309" s="1651" t="s">
        <v>2256</v>
      </c>
      <c r="B309" s="1647" t="s">
        <v>3717</v>
      </c>
      <c r="C309" s="1636">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c r="A310" s="1651" t="s">
        <v>2257</v>
      </c>
      <c r="B310" s="1647" t="s">
        <v>3716</v>
      </c>
      <c r="C310" s="1636">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c r="A311" s="1651" t="s">
        <v>2259</v>
      </c>
      <c r="B311" s="1647" t="s">
        <v>3715</v>
      </c>
      <c r="C311" s="1636">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c r="A312" s="1651" t="s">
        <v>2260</v>
      </c>
      <c r="B312" s="1647" t="s">
        <v>3714</v>
      </c>
      <c r="C312" s="1636">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c r="A313" s="1651" t="s">
        <v>2261</v>
      </c>
      <c r="B313" s="1647" t="s">
        <v>3713</v>
      </c>
      <c r="C313" s="1636">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c r="A314" s="1651" t="s">
        <v>2262</v>
      </c>
      <c r="B314" s="1647" t="s">
        <v>3712</v>
      </c>
      <c r="C314" s="1636">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c r="A315" s="1651" t="s">
        <v>2263</v>
      </c>
      <c r="B315" s="1647" t="s">
        <v>3711</v>
      </c>
      <c r="C315" s="1636">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c r="A316" s="1651" t="s">
        <v>2264</v>
      </c>
      <c r="B316" s="1647" t="s">
        <v>3710</v>
      </c>
      <c r="C316" s="1636">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c r="A317" s="1651" t="s">
        <v>2265</v>
      </c>
      <c r="B317" s="1647" t="s">
        <v>3709</v>
      </c>
      <c r="C317" s="1636">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c r="A318" s="1651" t="s">
        <v>2266</v>
      </c>
      <c r="B318" s="1647" t="s">
        <v>3708</v>
      </c>
      <c r="C318" s="1636">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c r="A319" s="1651" t="s">
        <v>2267</v>
      </c>
      <c r="B319" s="1647" t="s">
        <v>3707</v>
      </c>
      <c r="C319" s="1636">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c r="A320" s="1651" t="s">
        <v>2268</v>
      </c>
      <c r="B320" s="1647" t="s">
        <v>3706</v>
      </c>
      <c r="C320" s="1636">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c r="A321" s="1651" t="s">
        <v>2269</v>
      </c>
      <c r="B321" s="1647" t="s">
        <v>3705</v>
      </c>
      <c r="C321" s="1636">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c r="A322" s="1651" t="s">
        <v>2270</v>
      </c>
      <c r="B322" s="1647" t="s">
        <v>3704</v>
      </c>
      <c r="C322" s="1636">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c r="A323" s="1651" t="s">
        <v>2271</v>
      </c>
      <c r="B323" s="1647" t="s">
        <v>3703</v>
      </c>
      <c r="C323" s="1636">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c r="A324" s="1651" t="s">
        <v>2272</v>
      </c>
      <c r="B324" s="1647" t="s">
        <v>3702</v>
      </c>
      <c r="C324" s="1636">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c r="A325" s="1651" t="s">
        <v>2273</v>
      </c>
      <c r="B325" s="1647" t="s">
        <v>3701</v>
      </c>
      <c r="C325" s="1636">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c r="A326" s="1651" t="s">
        <v>2274</v>
      </c>
      <c r="B326" s="1647" t="s">
        <v>3700</v>
      </c>
      <c r="C326" s="1636">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c r="A327" s="1651" t="s">
        <v>2275</v>
      </c>
      <c r="B327" s="1647" t="s">
        <v>3699</v>
      </c>
      <c r="C327" s="1636">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c r="A328" s="1651" t="s">
        <v>2276</v>
      </c>
      <c r="B328" s="1647" t="s">
        <v>3698</v>
      </c>
      <c r="C328" s="1636">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c r="A329" s="1651" t="s">
        <v>2277</v>
      </c>
      <c r="B329" s="1647" t="s">
        <v>3697</v>
      </c>
      <c r="C329" s="1636">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c r="A330" s="1651" t="s">
        <v>2278</v>
      </c>
      <c r="B330" s="1647" t="s">
        <v>3696</v>
      </c>
      <c r="C330" s="1636">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c r="A331" s="1651" t="s">
        <v>2279</v>
      </c>
      <c r="B331" s="1647" t="s">
        <v>3695</v>
      </c>
      <c r="C331" s="1636">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c r="A332" s="1651" t="s">
        <v>2280</v>
      </c>
      <c r="B332" s="1647" t="s">
        <v>3694</v>
      </c>
      <c r="C332" s="1636">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c r="A333" s="1651" t="s">
        <v>2281</v>
      </c>
      <c r="B333" s="1647" t="s">
        <v>3693</v>
      </c>
      <c r="C333" s="1636">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c r="A334" s="1647"/>
      <c r="B334" s="1647" t="s">
        <v>3692</v>
      </c>
      <c r="C334" s="1636">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c r="A335" s="1651" t="s">
        <v>2282</v>
      </c>
      <c r="B335" s="1647" t="s">
        <v>3691</v>
      </c>
      <c r="C335" s="1636">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c r="A336" s="1651" t="s">
        <v>2283</v>
      </c>
      <c r="B336" s="1647" t="s">
        <v>3690</v>
      </c>
      <c r="C336" s="1636">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c r="A337" s="1651" t="s">
        <v>2284</v>
      </c>
      <c r="B337" s="1647" t="s">
        <v>3689</v>
      </c>
      <c r="C337" s="1636">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c r="A338" s="1651" t="s">
        <v>2285</v>
      </c>
      <c r="B338" s="1647" t="s">
        <v>3688</v>
      </c>
      <c r="C338" s="1636">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c r="A339" s="1651" t="s">
        <v>2286</v>
      </c>
      <c r="B339" s="1647" t="s">
        <v>3687</v>
      </c>
      <c r="C339" s="1636">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c r="A340" s="1651" t="s">
        <v>2287</v>
      </c>
      <c r="B340" s="1647" t="s">
        <v>3686</v>
      </c>
      <c r="C340" s="1636">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c r="A341" s="1651" t="s">
        <v>2288</v>
      </c>
      <c r="B341" s="1647" t="s">
        <v>3685</v>
      </c>
      <c r="C341" s="1636">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c r="A342" s="1651" t="s">
        <v>2289</v>
      </c>
      <c r="B342" s="1647" t="s">
        <v>3684</v>
      </c>
      <c r="C342" s="1636">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c r="A343" s="1647"/>
      <c r="B343" s="1647" t="s">
        <v>3683</v>
      </c>
      <c r="C343" s="1636">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c r="A344" s="1647"/>
      <c r="B344" s="1647" t="s">
        <v>3682</v>
      </c>
      <c r="C344" s="1636">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c r="A345" s="1651" t="s">
        <v>2290</v>
      </c>
      <c r="B345" s="1647" t="s">
        <v>3681</v>
      </c>
      <c r="C345" s="1636">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c r="A346" s="1651" t="s">
        <v>2291</v>
      </c>
      <c r="B346" s="1647" t="s">
        <v>3680</v>
      </c>
      <c r="C346" s="1636">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c r="A347" s="1651" t="s">
        <v>2292</v>
      </c>
      <c r="B347" s="1647" t="s">
        <v>3679</v>
      </c>
      <c r="C347" s="1636">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c r="A348" s="1651" t="s">
        <v>919</v>
      </c>
      <c r="B348" s="1647" t="s">
        <v>3678</v>
      </c>
      <c r="C348" s="1636">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c r="A349" s="1651" t="s">
        <v>2293</v>
      </c>
      <c r="B349" s="1647" t="s">
        <v>3677</v>
      </c>
      <c r="C349" s="1636">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c r="A350" s="1651" t="s">
        <v>2294</v>
      </c>
      <c r="B350" s="1647" t="s">
        <v>3676</v>
      </c>
      <c r="C350" s="1636">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c r="A351" s="1651" t="s">
        <v>2295</v>
      </c>
      <c r="B351" s="1647" t="s">
        <v>3675</v>
      </c>
      <c r="C351" s="1636">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c r="A352" s="1651" t="s">
        <v>2296</v>
      </c>
      <c r="B352" s="1647" t="s">
        <v>3674</v>
      </c>
      <c r="C352" s="1636">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c r="A353" s="1651" t="s">
        <v>2297</v>
      </c>
      <c r="B353" s="1647" t="s">
        <v>3673</v>
      </c>
      <c r="C353" s="1636">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c r="A354" s="1651" t="s">
        <v>2298</v>
      </c>
      <c r="B354" s="1647" t="s">
        <v>3672</v>
      </c>
      <c r="C354" s="1636">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c r="A355" s="1651" t="s">
        <v>2299</v>
      </c>
      <c r="B355" s="1647" t="s">
        <v>3671</v>
      </c>
      <c r="C355" s="1636">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c r="A356" s="1651" t="s">
        <v>2300</v>
      </c>
      <c r="B356" s="1647" t="s">
        <v>3670</v>
      </c>
      <c r="C356" s="1636">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c r="A357" s="1651" t="s">
        <v>2301</v>
      </c>
      <c r="B357" s="1647" t="s">
        <v>3669</v>
      </c>
      <c r="C357" s="1636">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c r="A358" s="1651" t="s">
        <v>2302</v>
      </c>
      <c r="B358" s="1647" t="s">
        <v>3668</v>
      </c>
      <c r="C358" s="1636">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c r="A359" s="1651" t="s">
        <v>2303</v>
      </c>
      <c r="B359" s="1647" t="s">
        <v>3667</v>
      </c>
      <c r="C359" s="1636">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c r="A360" s="1651" t="s">
        <v>2304</v>
      </c>
      <c r="B360" s="1647" t="s">
        <v>3666</v>
      </c>
      <c r="C360" s="1636">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c r="A361" s="1651" t="s">
        <v>2305</v>
      </c>
      <c r="B361" s="1647" t="s">
        <v>3665</v>
      </c>
      <c r="C361" s="1636">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c r="A362" s="1651" t="s">
        <v>2306</v>
      </c>
      <c r="B362" s="1647" t="s">
        <v>3664</v>
      </c>
      <c r="C362" s="1636">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c r="A363" s="1651" t="s">
        <v>2307</v>
      </c>
      <c r="B363" s="1647" t="s">
        <v>3663</v>
      </c>
      <c r="C363" s="1636">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c r="A364" s="1651" t="s">
        <v>2308</v>
      </c>
      <c r="B364" s="1647" t="s">
        <v>3662</v>
      </c>
      <c r="C364" s="1636">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c r="A365" s="1651" t="s">
        <v>2309</v>
      </c>
      <c r="B365" s="1647" t="s">
        <v>3661</v>
      </c>
      <c r="C365" s="1636">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c r="A366" s="1651" t="s">
        <v>2310</v>
      </c>
      <c r="B366" s="1647" t="s">
        <v>3660</v>
      </c>
      <c r="C366" s="1636">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c r="A367" s="1651" t="s">
        <v>2311</v>
      </c>
      <c r="B367" s="1647" t="s">
        <v>3659</v>
      </c>
      <c r="C367" s="1636">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c r="A368" s="1651" t="s">
        <v>2312</v>
      </c>
      <c r="B368" s="1647" t="s">
        <v>3658</v>
      </c>
      <c r="C368" s="1636">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c r="A369" s="1651" t="s">
        <v>2313</v>
      </c>
      <c r="B369" s="1647" t="s">
        <v>3657</v>
      </c>
      <c r="C369" s="1636">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c r="A370" s="1651" t="s">
        <v>2314</v>
      </c>
      <c r="B370" s="1647" t="s">
        <v>3656</v>
      </c>
      <c r="C370" s="1636">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c r="A371" s="1651" t="s">
        <v>2315</v>
      </c>
      <c r="B371" s="1647" t="s">
        <v>3655</v>
      </c>
      <c r="C371" s="1636">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c r="A372" s="1651" t="s">
        <v>2316</v>
      </c>
      <c r="B372" s="1647" t="s">
        <v>3654</v>
      </c>
      <c r="C372" s="1636">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c r="A373" s="1651" t="s">
        <v>2317</v>
      </c>
      <c r="B373" s="1647" t="s">
        <v>3653</v>
      </c>
      <c r="C373" s="1636">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c r="A374" s="1647"/>
      <c r="B374" s="1647" t="s">
        <v>3652</v>
      </c>
      <c r="C374" s="1636">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c r="A375" s="1647"/>
      <c r="B375" s="1647" t="s">
        <v>3651</v>
      </c>
      <c r="C375" s="1636">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c r="A376" s="1651" t="s">
        <v>2318</v>
      </c>
      <c r="B376" s="1647" t="s">
        <v>3650</v>
      </c>
      <c r="C376" s="1636">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c r="A377" s="1651" t="s">
        <v>2319</v>
      </c>
      <c r="B377" s="1647" t="s">
        <v>3649</v>
      </c>
      <c r="C377" s="1636">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c r="A378" s="1651" t="s">
        <v>2320</v>
      </c>
      <c r="B378" s="1647" t="s">
        <v>3648</v>
      </c>
      <c r="C378" s="1636">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c r="A379" s="1651" t="s">
        <v>2321</v>
      </c>
      <c r="B379" s="1647" t="s">
        <v>3647</v>
      </c>
      <c r="C379" s="1636">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c r="A380" s="1651" t="s">
        <v>2322</v>
      </c>
      <c r="B380" s="1647" t="s">
        <v>3646</v>
      </c>
      <c r="C380" s="1636">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c r="A381" s="1651" t="s">
        <v>2323</v>
      </c>
      <c r="B381" s="1647" t="s">
        <v>3645</v>
      </c>
      <c r="C381" s="1636">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c r="A382" s="1651" t="s">
        <v>2324</v>
      </c>
      <c r="B382" s="1647" t="s">
        <v>3644</v>
      </c>
      <c r="C382" s="1636">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c r="A383" s="1651" t="s">
        <v>2325</v>
      </c>
      <c r="B383" s="1647" t="s">
        <v>3643</v>
      </c>
      <c r="C383" s="1636">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c r="A384" s="1651" t="s">
        <v>2326</v>
      </c>
      <c r="B384" s="1647" t="s">
        <v>3642</v>
      </c>
      <c r="C384" s="1636">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c r="A385" s="1651" t="s">
        <v>2327</v>
      </c>
      <c r="B385" s="1647" t="s">
        <v>3641</v>
      </c>
      <c r="C385" s="1636">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c r="A386" s="1651" t="s">
        <v>2328</v>
      </c>
      <c r="B386" s="1647" t="s">
        <v>3640</v>
      </c>
      <c r="C386" s="1636">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c r="A387" s="1651" t="s">
        <v>2329</v>
      </c>
      <c r="B387" s="1647" t="s">
        <v>3639</v>
      </c>
      <c r="C387" s="1636">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c r="A388" s="1651" t="s">
        <v>2330</v>
      </c>
      <c r="B388" s="1647" t="s">
        <v>3638</v>
      </c>
      <c r="C388" s="1636">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c r="A389" s="1651" t="s">
        <v>2331</v>
      </c>
      <c r="B389" s="1647" t="s">
        <v>3637</v>
      </c>
      <c r="C389" s="1636">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c r="A390" s="1651" t="s">
        <v>2332</v>
      </c>
      <c r="B390" s="1647" t="s">
        <v>3636</v>
      </c>
      <c r="C390" s="1636">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c r="A391" s="1651" t="s">
        <v>2333</v>
      </c>
      <c r="B391" s="1647" t="s">
        <v>3635</v>
      </c>
      <c r="C391" s="1636">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c r="A392" s="1651" t="s">
        <v>2334</v>
      </c>
      <c r="B392" s="1647" t="s">
        <v>3634</v>
      </c>
      <c r="C392" s="1636">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c r="A393" s="1651" t="s">
        <v>2335</v>
      </c>
      <c r="B393" s="1647" t="s">
        <v>3633</v>
      </c>
      <c r="C393" s="1636">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c r="A394" s="1651" t="s">
        <v>2336</v>
      </c>
      <c r="B394" s="1647" t="s">
        <v>3632</v>
      </c>
      <c r="C394" s="1636">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c r="A395" s="1651" t="s">
        <v>2337</v>
      </c>
      <c r="B395" s="1647" t="s">
        <v>3631</v>
      </c>
      <c r="C395" s="1636">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c r="A396" s="1651" t="s">
        <v>2338</v>
      </c>
      <c r="B396" s="1647" t="s">
        <v>3630</v>
      </c>
      <c r="C396" s="1636">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c r="A397" s="1651" t="s">
        <v>2339</v>
      </c>
      <c r="B397" s="1647" t="s">
        <v>3629</v>
      </c>
      <c r="C397" s="1636">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c r="A398" s="1651" t="s">
        <v>2340</v>
      </c>
      <c r="B398" s="1647" t="s">
        <v>3628</v>
      </c>
      <c r="C398" s="1636">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c r="A399" s="1651" t="s">
        <v>2341</v>
      </c>
      <c r="B399" s="1647" t="s">
        <v>3627</v>
      </c>
      <c r="C399" s="1636">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c r="A400" s="1651" t="s">
        <v>2342</v>
      </c>
      <c r="B400" s="1647" t="s">
        <v>3626</v>
      </c>
      <c r="C400" s="1636">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c r="A401" s="1651" t="s">
        <v>2343</v>
      </c>
      <c r="B401" s="1647" t="s">
        <v>3625</v>
      </c>
      <c r="C401" s="1636">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c r="A402" s="1651" t="s">
        <v>2344</v>
      </c>
      <c r="B402" s="1647" t="s">
        <v>3624</v>
      </c>
      <c r="C402" s="1636">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c r="A403" s="1651" t="s">
        <v>2345</v>
      </c>
      <c r="B403" s="1647" t="s">
        <v>3623</v>
      </c>
      <c r="C403" s="1636">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c r="A404" s="1651" t="s">
        <v>2346</v>
      </c>
      <c r="B404" s="1647" t="s">
        <v>3622</v>
      </c>
      <c r="C404" s="1636">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c r="A405" s="1651" t="s">
        <v>2347</v>
      </c>
      <c r="B405" s="1647" t="s">
        <v>3621</v>
      </c>
      <c r="C405" s="1636">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c r="A406" s="1651" t="s">
        <v>2348</v>
      </c>
      <c r="B406" s="1647" t="s">
        <v>3620</v>
      </c>
      <c r="C406" s="1636">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c r="A407" s="1651" t="s">
        <v>2349</v>
      </c>
      <c r="B407" s="1647" t="s">
        <v>3619</v>
      </c>
      <c r="C407" s="1636">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c r="A408" s="1651" t="s">
        <v>2350</v>
      </c>
      <c r="B408" s="1647" t="s">
        <v>3618</v>
      </c>
      <c r="C408" s="1636">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c r="A409" s="1651" t="s">
        <v>2351</v>
      </c>
      <c r="B409" s="1647" t="s">
        <v>3617</v>
      </c>
      <c r="C409" s="1636">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c r="A410" s="1651" t="s">
        <v>2352</v>
      </c>
      <c r="B410" s="1647" t="s">
        <v>3616</v>
      </c>
      <c r="C410" s="1636">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c r="A411" s="1651" t="s">
        <v>2353</v>
      </c>
      <c r="B411" s="1647" t="s">
        <v>3615</v>
      </c>
      <c r="C411" s="1636">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c r="A412" s="1651" t="s">
        <v>2354</v>
      </c>
      <c r="B412" s="1647" t="s">
        <v>3614</v>
      </c>
      <c r="C412" s="1636">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c r="A413" s="1651" t="s">
        <v>2355</v>
      </c>
      <c r="B413" s="1647" t="s">
        <v>3613</v>
      </c>
      <c r="C413" s="1636">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c r="A414" s="1651" t="s">
        <v>2356</v>
      </c>
      <c r="B414" s="1647" t="s">
        <v>3612</v>
      </c>
      <c r="C414" s="1636">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c r="A415" s="1651" t="s">
        <v>2357</v>
      </c>
      <c r="B415" s="1647" t="s">
        <v>3611</v>
      </c>
      <c r="C415" s="1636">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c r="A416" s="1651" t="s">
        <v>2358</v>
      </c>
      <c r="B416" s="1647" t="s">
        <v>3610</v>
      </c>
      <c r="C416" s="1636">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c r="A417" s="1651" t="s">
        <v>2359</v>
      </c>
      <c r="B417" s="1647" t="s">
        <v>3609</v>
      </c>
      <c r="C417" s="1636">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c r="A418" s="1647"/>
      <c r="B418" s="1647" t="s">
        <v>3608</v>
      </c>
      <c r="C418" s="1636">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c r="A419" s="1647"/>
      <c r="B419" s="1647" t="s">
        <v>3607</v>
      </c>
      <c r="C419" s="1636">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c r="A420" s="1651" t="s">
        <v>2360</v>
      </c>
      <c r="B420" s="1647" t="s">
        <v>3606</v>
      </c>
      <c r="C420" s="1636">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c r="A421" s="1651" t="s">
        <v>2361</v>
      </c>
      <c r="B421" s="1647" t="s">
        <v>3605</v>
      </c>
      <c r="C421" s="1636">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c r="A422" s="1651" t="s">
        <v>2362</v>
      </c>
      <c r="B422" s="1647" t="s">
        <v>3604</v>
      </c>
      <c r="C422" s="1636">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c r="A423" s="1651" t="s">
        <v>2363</v>
      </c>
      <c r="B423" s="1647" t="s">
        <v>3603</v>
      </c>
      <c r="C423" s="1636">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c r="A424" s="1651" t="s">
        <v>2364</v>
      </c>
      <c r="B424" s="1647" t="s">
        <v>3602</v>
      </c>
      <c r="C424" s="1636">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c r="A425" s="1651" t="s">
        <v>2365</v>
      </c>
      <c r="B425" s="1647" t="s">
        <v>3601</v>
      </c>
      <c r="C425" s="1636">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c r="A426" s="1651" t="s">
        <v>2366</v>
      </c>
      <c r="B426" s="1647" t="s">
        <v>3600</v>
      </c>
      <c r="C426" s="1636">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c r="A427" s="1651" t="s">
        <v>2367</v>
      </c>
      <c r="B427" s="1647" t="s">
        <v>3599</v>
      </c>
      <c r="C427" s="1636">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c r="A428" s="1651" t="s">
        <v>2368</v>
      </c>
      <c r="B428" s="1647" t="s">
        <v>3598</v>
      </c>
      <c r="C428" s="1636">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c r="A429" s="1651" t="s">
        <v>2369</v>
      </c>
      <c r="B429" s="1647" t="s">
        <v>3597</v>
      </c>
      <c r="C429" s="1636">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c r="A430" s="1651" t="s">
        <v>2370</v>
      </c>
      <c r="B430" s="1647" t="s">
        <v>3596</v>
      </c>
      <c r="C430" s="1636">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c r="A431" s="1651" t="s">
        <v>2371</v>
      </c>
      <c r="B431" s="1647" t="s">
        <v>3595</v>
      </c>
      <c r="C431" s="1636">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c r="A432" s="1651" t="s">
        <v>2372</v>
      </c>
      <c r="B432" s="1647" t="s">
        <v>3594</v>
      </c>
      <c r="C432" s="1636">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c r="A433" s="1651" t="s">
        <v>2373</v>
      </c>
      <c r="B433" s="1647" t="s">
        <v>3593</v>
      </c>
      <c r="C433" s="1636">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c r="A434" s="1651" t="s">
        <v>2374</v>
      </c>
      <c r="B434" s="1647" t="s">
        <v>3592</v>
      </c>
      <c r="C434" s="1636">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c r="A435" s="1651" t="s">
        <v>2375</v>
      </c>
      <c r="B435" s="1647" t="s">
        <v>3591</v>
      </c>
      <c r="C435" s="1636">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c r="A436" s="1651" t="s">
        <v>2376</v>
      </c>
      <c r="B436" s="1647" t="s">
        <v>3590</v>
      </c>
      <c r="C436" s="1636">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c r="A437" s="1651" t="s">
        <v>2377</v>
      </c>
      <c r="B437" s="1647" t="s">
        <v>3589</v>
      </c>
      <c r="C437" s="1636">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c r="A438" s="1651" t="s">
        <v>2378</v>
      </c>
      <c r="B438" s="1647" t="s">
        <v>3588</v>
      </c>
      <c r="C438" s="1636">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c r="A439" s="1651" t="s">
        <v>2379</v>
      </c>
      <c r="B439" s="1647" t="s">
        <v>3587</v>
      </c>
      <c r="C439" s="1636">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c r="A440" s="1651" t="s">
        <v>2380</v>
      </c>
      <c r="B440" s="1647" t="s">
        <v>3586</v>
      </c>
      <c r="C440" s="1636">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c r="A441" s="1647"/>
      <c r="B441" s="1647" t="s">
        <v>3585</v>
      </c>
      <c r="C441" s="1636">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c r="A442" s="1647"/>
      <c r="B442" s="1647" t="s">
        <v>3584</v>
      </c>
      <c r="C442" s="1636">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c r="A443" s="1651" t="s">
        <v>2381</v>
      </c>
      <c r="B443" s="1647" t="s">
        <v>3583</v>
      </c>
      <c r="C443" s="1636">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c r="A444" s="1651" t="s">
        <v>2382</v>
      </c>
      <c r="B444" s="1647" t="s">
        <v>3582</v>
      </c>
      <c r="C444" s="1636">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c r="A445" s="1651" t="s">
        <v>2383</v>
      </c>
      <c r="B445" s="1647" t="s">
        <v>3581</v>
      </c>
      <c r="C445" s="1636">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c r="A446" s="1651" t="s">
        <v>2384</v>
      </c>
      <c r="B446" s="1647" t="s">
        <v>3580</v>
      </c>
      <c r="C446" s="1636">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c r="A447" s="1651" t="s">
        <v>2385</v>
      </c>
      <c r="B447" s="1647" t="s">
        <v>3579</v>
      </c>
      <c r="C447" s="1636">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c r="A448" s="1651" t="s">
        <v>2386</v>
      </c>
      <c r="B448" s="1647" t="s">
        <v>3578</v>
      </c>
      <c r="C448" s="1636">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c r="A449" s="1651" t="s">
        <v>2387</v>
      </c>
      <c r="B449" s="1647" t="s">
        <v>3577</v>
      </c>
      <c r="C449" s="1636">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c r="A450" s="1651" t="s">
        <v>2388</v>
      </c>
      <c r="B450" s="1647" t="s">
        <v>3576</v>
      </c>
      <c r="C450" s="1636">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c r="A451" s="1651" t="s">
        <v>2389</v>
      </c>
      <c r="B451" s="1647" t="s">
        <v>3575</v>
      </c>
      <c r="C451" s="1636">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c r="A452" s="1651" t="s">
        <v>2390</v>
      </c>
      <c r="B452" s="1647" t="s">
        <v>3574</v>
      </c>
      <c r="C452" s="1636">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c r="A453" s="1651" t="s">
        <v>2391</v>
      </c>
      <c r="B453" s="1647" t="s">
        <v>3573</v>
      </c>
      <c r="C453" s="1636">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c r="A454" s="1651" t="s">
        <v>2392</v>
      </c>
      <c r="B454" s="1647" t="s">
        <v>3572</v>
      </c>
      <c r="C454" s="1636">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c r="A455" s="1651" t="s">
        <v>2393</v>
      </c>
      <c r="B455" s="1647" t="s">
        <v>3571</v>
      </c>
      <c r="C455" s="1636">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c r="A456" s="1651" t="s">
        <v>2394</v>
      </c>
      <c r="B456" s="1647" t="s">
        <v>3570</v>
      </c>
      <c r="C456" s="1636">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c r="A457" s="1651" t="s">
        <v>2395</v>
      </c>
      <c r="B457" s="1647" t="s">
        <v>3569</v>
      </c>
      <c r="C457" s="1636">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c r="A458" s="1651" t="s">
        <v>2396</v>
      </c>
      <c r="B458" s="1647" t="s">
        <v>3568</v>
      </c>
      <c r="C458" s="1636">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c r="A459" s="1651" t="s">
        <v>2397</v>
      </c>
      <c r="B459" s="1647" t="s">
        <v>3567</v>
      </c>
      <c r="C459" s="1636">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c r="A460" s="1651" t="s">
        <v>2398</v>
      </c>
      <c r="B460" s="1647" t="s">
        <v>3566</v>
      </c>
      <c r="C460" s="1636">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c r="A461" s="1651" t="s">
        <v>2399</v>
      </c>
      <c r="B461" s="1647" t="s">
        <v>3565</v>
      </c>
      <c r="C461" s="1636">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c r="A462" s="1651" t="s">
        <v>2400</v>
      </c>
      <c r="B462" s="1647" t="s">
        <v>3564</v>
      </c>
      <c r="C462" s="1636">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c r="A463" s="1651" t="s">
        <v>2401</v>
      </c>
      <c r="B463" s="1647" t="s">
        <v>3563</v>
      </c>
      <c r="C463" s="1636">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c r="A464" s="1651" t="s">
        <v>2402</v>
      </c>
      <c r="B464" s="1647" t="s">
        <v>3562</v>
      </c>
      <c r="C464" s="1636">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c r="A465" s="1647"/>
      <c r="B465" s="1647" t="s">
        <v>3561</v>
      </c>
      <c r="C465" s="1636">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c r="A466" s="1647"/>
      <c r="B466" s="1647" t="s">
        <v>3560</v>
      </c>
      <c r="C466" s="1636">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c r="A467" s="1651" t="s">
        <v>2403</v>
      </c>
      <c r="B467" s="1647" t="s">
        <v>3559</v>
      </c>
      <c r="C467" s="1636">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c r="A468" s="1651" t="s">
        <v>918</v>
      </c>
      <c r="B468" s="1647" t="s">
        <v>3558</v>
      </c>
      <c r="C468" s="1636">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c r="A469" s="1651" t="s">
        <v>916</v>
      </c>
      <c r="B469" s="1647" t="s">
        <v>3557</v>
      </c>
      <c r="C469" s="1636">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c r="A470" s="1651" t="s">
        <v>2404</v>
      </c>
      <c r="B470" s="1647" t="s">
        <v>3556</v>
      </c>
      <c r="C470" s="1636">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c r="A471" s="1651" t="s">
        <v>914</v>
      </c>
      <c r="B471" s="1647" t="s">
        <v>3555</v>
      </c>
      <c r="C471" s="1636">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c r="A472" s="1651" t="s">
        <v>913</v>
      </c>
      <c r="B472" s="1647" t="s">
        <v>3554</v>
      </c>
      <c r="C472" s="1636">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c r="A473" s="1651" t="s">
        <v>2405</v>
      </c>
      <c r="B473" s="1647" t="s">
        <v>3553</v>
      </c>
      <c r="C473" s="1636">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c r="A474" s="1651" t="s">
        <v>2406</v>
      </c>
      <c r="B474" s="1647" t="s">
        <v>3552</v>
      </c>
      <c r="C474" s="1636">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c r="A475" s="1651" t="s">
        <v>2407</v>
      </c>
      <c r="B475" s="1647" t="s">
        <v>3551</v>
      </c>
      <c r="C475" s="1636">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c r="A476" s="1651" t="s">
        <v>2408</v>
      </c>
      <c r="B476" s="1647" t="s">
        <v>3550</v>
      </c>
      <c r="C476" s="1636">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c r="A477" s="1651" t="s">
        <v>2409</v>
      </c>
      <c r="B477" s="1647" t="s">
        <v>3549</v>
      </c>
      <c r="C477" s="1636">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c r="A478" s="1651" t="s">
        <v>2410</v>
      </c>
      <c r="B478" s="1647" t="s">
        <v>3548</v>
      </c>
      <c r="C478" s="1636">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c r="A479" s="1651" t="s">
        <v>2411</v>
      </c>
      <c r="B479" s="1647" t="s">
        <v>3547</v>
      </c>
      <c r="C479" s="1636">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c r="A480" s="1651" t="s">
        <v>2412</v>
      </c>
      <c r="B480" s="1647" t="s">
        <v>3546</v>
      </c>
      <c r="C480" s="1636">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c r="A481" s="1651" t="s">
        <v>2413</v>
      </c>
      <c r="B481" s="1647" t="s">
        <v>3545</v>
      </c>
      <c r="C481" s="1636">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c r="A482" s="1651" t="s">
        <v>2414</v>
      </c>
      <c r="B482" s="1647" t="s">
        <v>3544</v>
      </c>
      <c r="C482" s="1636">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c r="A483" s="1651" t="s">
        <v>2415</v>
      </c>
      <c r="B483" s="1647" t="s">
        <v>3543</v>
      </c>
      <c r="C483" s="1636">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c r="A484" s="1651" t="s">
        <v>2416</v>
      </c>
      <c r="B484" s="1647" t="s">
        <v>3542</v>
      </c>
      <c r="C484" s="1636">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c r="A485" s="1647"/>
      <c r="B485" s="1647" t="s">
        <v>3541</v>
      </c>
      <c r="C485" s="1636">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c r="A486" s="1647"/>
      <c r="B486" s="1647" t="s">
        <v>3540</v>
      </c>
      <c r="C486" s="1636">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c r="A487" s="1651" t="s">
        <v>2417</v>
      </c>
      <c r="B487" s="1647" t="s">
        <v>3539</v>
      </c>
      <c r="C487" s="1636">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c r="A488" s="1651" t="s">
        <v>2418</v>
      </c>
      <c r="B488" s="1647" t="s">
        <v>3538</v>
      </c>
      <c r="C488" s="1636">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c r="A489" s="1651" t="s">
        <v>2419</v>
      </c>
      <c r="B489" s="1647" t="s">
        <v>3537</v>
      </c>
      <c r="C489" s="1636">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c r="A490" s="1651" t="s">
        <v>2420</v>
      </c>
      <c r="B490" s="1647" t="s">
        <v>3536</v>
      </c>
      <c r="C490" s="1636">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c r="A491" s="1651" t="s">
        <v>2421</v>
      </c>
      <c r="B491" s="1647" t="s">
        <v>3535</v>
      </c>
      <c r="C491" s="1636">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c r="A492" s="1651" t="s">
        <v>2422</v>
      </c>
      <c r="B492" s="1647" t="s">
        <v>3534</v>
      </c>
      <c r="C492" s="1636">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c r="A493" s="1651" t="s">
        <v>2423</v>
      </c>
      <c r="B493" s="1647" t="s">
        <v>3533</v>
      </c>
      <c r="C493" s="1636">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c r="A494" s="1651" t="s">
        <v>2424</v>
      </c>
      <c r="B494" s="1647" t="s">
        <v>3532</v>
      </c>
      <c r="C494" s="1636">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c r="A495" s="1651" t="s">
        <v>2425</v>
      </c>
      <c r="B495" s="1647" t="s">
        <v>3531</v>
      </c>
      <c r="C495" s="1636">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c r="A496" s="1651" t="s">
        <v>2426</v>
      </c>
      <c r="B496" s="1647" t="s">
        <v>3530</v>
      </c>
      <c r="C496" s="1636">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c r="A497" s="1651" t="s">
        <v>2427</v>
      </c>
      <c r="B497" s="1647" t="s">
        <v>3529</v>
      </c>
      <c r="C497" s="1636">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c r="A498" s="1651" t="s">
        <v>2428</v>
      </c>
      <c r="B498" s="1647" t="s">
        <v>3528</v>
      </c>
      <c r="C498" s="1636">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c r="A499" s="1651" t="s">
        <v>2429</v>
      </c>
      <c r="B499" s="1647" t="s">
        <v>3527</v>
      </c>
      <c r="C499" s="1636">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c r="A500" s="1651" t="s">
        <v>2430</v>
      </c>
      <c r="B500" s="1647" t="s">
        <v>3526</v>
      </c>
      <c r="C500" s="1636">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c r="A501" s="1651" t="s">
        <v>2431</v>
      </c>
      <c r="B501" s="1647" t="s">
        <v>3525</v>
      </c>
      <c r="C501" s="1636">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c r="A502" s="1651" t="s">
        <v>2432</v>
      </c>
      <c r="B502" s="1647" t="s">
        <v>3524</v>
      </c>
      <c r="C502" s="1636">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c r="A503" s="1651" t="s">
        <v>2433</v>
      </c>
      <c r="B503" s="1647" t="s">
        <v>3523</v>
      </c>
      <c r="C503" s="1636">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c r="A504" s="1651" t="s">
        <v>2434</v>
      </c>
      <c r="B504" s="1647" t="s">
        <v>3522</v>
      </c>
      <c r="C504" s="1636">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c r="A505" s="1647"/>
      <c r="B505" s="1647" t="s">
        <v>3521</v>
      </c>
      <c r="C505" s="1636">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c r="A506" s="1651" t="s">
        <v>2435</v>
      </c>
      <c r="B506" s="1647" t="s">
        <v>3520</v>
      </c>
      <c r="C506" s="1636">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c r="A507" s="1651" t="s">
        <v>2436</v>
      </c>
      <c r="B507" s="1647" t="s">
        <v>3519</v>
      </c>
      <c r="C507" s="1636">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c r="A508" s="1651" t="s">
        <v>2437</v>
      </c>
      <c r="B508" s="1647" t="s">
        <v>3518</v>
      </c>
      <c r="C508" s="1636">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c r="A509" s="1651" t="s">
        <v>2438</v>
      </c>
      <c r="B509" s="1647" t="s">
        <v>3517</v>
      </c>
      <c r="C509" s="1636">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c r="A510" s="1651" t="s">
        <v>2439</v>
      </c>
      <c r="B510" s="1647" t="s">
        <v>3516</v>
      </c>
      <c r="C510" s="1636">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c r="A511" s="1651" t="s">
        <v>2440</v>
      </c>
      <c r="B511" s="1647" t="s">
        <v>3515</v>
      </c>
      <c r="C511" s="1636">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c r="A512" s="1651" t="s">
        <v>2441</v>
      </c>
      <c r="B512" s="1647" t="s">
        <v>3514</v>
      </c>
      <c r="C512" s="1636">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c r="A513" s="1651" t="s">
        <v>2442</v>
      </c>
      <c r="B513" s="1647" t="s">
        <v>3513</v>
      </c>
      <c r="C513" s="1636">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c r="A514" s="1651" t="s">
        <v>2443</v>
      </c>
      <c r="B514" s="1647" t="s">
        <v>3512</v>
      </c>
      <c r="C514" s="1636">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c r="A515" s="1651" t="s">
        <v>2444</v>
      </c>
      <c r="B515" s="1647" t="s">
        <v>3511</v>
      </c>
      <c r="C515" s="1636">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c r="A516" s="1651" t="s">
        <v>2445</v>
      </c>
      <c r="B516" s="1647" t="s">
        <v>3510</v>
      </c>
      <c r="C516" s="1636">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c r="A517" s="1651" t="s">
        <v>2446</v>
      </c>
      <c r="B517" s="1647" t="s">
        <v>3509</v>
      </c>
      <c r="C517" s="1636">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c r="A518" s="1651" t="s">
        <v>2447</v>
      </c>
      <c r="B518" s="1647" t="s">
        <v>3508</v>
      </c>
      <c r="C518" s="1636">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c r="A519" s="1651" t="s">
        <v>2448</v>
      </c>
      <c r="B519" s="1647" t="s">
        <v>3507</v>
      </c>
      <c r="C519" s="1636">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c r="A520" s="1651" t="s">
        <v>2449</v>
      </c>
      <c r="B520" s="1647" t="s">
        <v>3506</v>
      </c>
      <c r="C520" s="1636">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c r="A521" s="1651" t="s">
        <v>2450</v>
      </c>
      <c r="B521" s="1647" t="s">
        <v>3505</v>
      </c>
      <c r="C521" s="1636">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c r="A522" s="1651" t="s">
        <v>2451</v>
      </c>
      <c r="B522" s="1647" t="s">
        <v>3504</v>
      </c>
      <c r="C522" s="1636">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c r="A523" s="1651" t="s">
        <v>2452</v>
      </c>
      <c r="B523" s="1647" t="s">
        <v>3503</v>
      </c>
      <c r="C523" s="1636">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c r="A524" s="1651" t="s">
        <v>2453</v>
      </c>
      <c r="B524" s="1647" t="s">
        <v>3502</v>
      </c>
      <c r="C524" s="1636">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c r="A525" s="1651" t="s">
        <v>2454</v>
      </c>
      <c r="B525" s="1647" t="s">
        <v>3501</v>
      </c>
      <c r="C525" s="1636">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c r="A526" s="1651" t="s">
        <v>2455</v>
      </c>
      <c r="B526" s="1647" t="s">
        <v>3500</v>
      </c>
      <c r="C526" s="1636">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c r="A527" s="1651" t="s">
        <v>2456</v>
      </c>
      <c r="B527" s="1647" t="s">
        <v>3499</v>
      </c>
      <c r="C527" s="1636">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c r="A528" s="1651" t="s">
        <v>2457</v>
      </c>
      <c r="B528" s="1647" t="s">
        <v>3498</v>
      </c>
      <c r="C528" s="1636">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c r="A529" s="1647"/>
      <c r="B529" s="1647" t="s">
        <v>3497</v>
      </c>
      <c r="C529" s="1636">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c r="A530" s="1647"/>
      <c r="B530" s="1647" t="s">
        <v>3496</v>
      </c>
      <c r="C530" s="1636">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c r="A531" s="1647"/>
      <c r="B531" s="1647" t="s">
        <v>3495</v>
      </c>
      <c r="C531" s="1636">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c r="A532" s="1651" t="s">
        <v>2458</v>
      </c>
      <c r="B532" s="1647" t="s">
        <v>3494</v>
      </c>
      <c r="C532" s="1636">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c r="A533" s="1651" t="s">
        <v>2459</v>
      </c>
      <c r="B533" s="1647" t="s">
        <v>3493</v>
      </c>
      <c r="C533" s="1636">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c r="A534" s="1651" t="s">
        <v>2460</v>
      </c>
      <c r="B534" s="1647" t="s">
        <v>3492</v>
      </c>
      <c r="C534" s="1636">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c r="A535" s="1651" t="s">
        <v>2461</v>
      </c>
      <c r="B535" s="1647" t="s">
        <v>3491</v>
      </c>
      <c r="C535" s="1636">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c r="A536" s="1651" t="s">
        <v>2462</v>
      </c>
      <c r="B536" s="1647" t="s">
        <v>3490</v>
      </c>
      <c r="C536" s="1636">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c r="A537" s="1651" t="s">
        <v>2463</v>
      </c>
      <c r="B537" s="1647" t="s">
        <v>3489</v>
      </c>
      <c r="C537" s="1636">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c r="A538" s="1651" t="s">
        <v>2464</v>
      </c>
      <c r="B538" s="1647" t="s">
        <v>3488</v>
      </c>
      <c r="C538" s="1636">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c r="A539" s="1651" t="s">
        <v>2465</v>
      </c>
      <c r="B539" s="1647" t="s">
        <v>3487</v>
      </c>
      <c r="C539" s="1636">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c r="A540" s="1651" t="s">
        <v>2466</v>
      </c>
      <c r="B540" s="1647" t="s">
        <v>3486</v>
      </c>
      <c r="C540" s="1636">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c r="A541" s="1651" t="s">
        <v>2467</v>
      </c>
      <c r="B541" s="1647" t="s">
        <v>3485</v>
      </c>
      <c r="C541" s="1636">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c r="A542" s="1651" t="s">
        <v>2468</v>
      </c>
      <c r="B542" s="1647" t="s">
        <v>3484</v>
      </c>
      <c r="C542" s="1636">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c r="A543" s="1651" t="s">
        <v>2469</v>
      </c>
      <c r="B543" s="1647" t="s">
        <v>3483</v>
      </c>
      <c r="C543" s="1636">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c r="A544" s="1651" t="s">
        <v>2470</v>
      </c>
      <c r="B544" s="1647" t="s">
        <v>3482</v>
      </c>
      <c r="C544" s="1636">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c r="A545" s="1651" t="s">
        <v>2471</v>
      </c>
      <c r="B545" s="1647" t="s">
        <v>3481</v>
      </c>
      <c r="C545" s="1636">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c r="A546" s="1651" t="s">
        <v>2472</v>
      </c>
      <c r="B546" s="1647" t="s">
        <v>3480</v>
      </c>
      <c r="C546" s="1636">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c r="A547" s="1651" t="s">
        <v>2473</v>
      </c>
      <c r="B547" s="1647" t="s">
        <v>3479</v>
      </c>
      <c r="C547" s="1636">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c r="A548" s="1651" t="s">
        <v>2474</v>
      </c>
      <c r="B548" s="1647" t="s">
        <v>3478</v>
      </c>
      <c r="C548" s="1636">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c r="A549" s="1651" t="s">
        <v>2475</v>
      </c>
      <c r="B549" s="1647" t="s">
        <v>3477</v>
      </c>
      <c r="C549" s="1636">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c r="A550" s="1651" t="s">
        <v>2476</v>
      </c>
      <c r="B550" s="1647" t="s">
        <v>3476</v>
      </c>
      <c r="C550" s="1636">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c r="A551" s="1651" t="s">
        <v>2477</v>
      </c>
      <c r="B551" s="1647" t="s">
        <v>3475</v>
      </c>
      <c r="C551" s="1636">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c r="A552" s="1651" t="s">
        <v>2478</v>
      </c>
      <c r="B552" s="1647" t="s">
        <v>3474</v>
      </c>
      <c r="C552" s="1636">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c r="A553" s="1651" t="s">
        <v>2479</v>
      </c>
      <c r="B553" s="1647" t="s">
        <v>3473</v>
      </c>
      <c r="C553" s="1636">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c r="A554" s="1651" t="s">
        <v>2480</v>
      </c>
      <c r="B554" s="1647" t="s">
        <v>3472</v>
      </c>
      <c r="C554" s="1636">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c r="A555" s="1651" t="s">
        <v>2481</v>
      </c>
      <c r="B555" s="1647" t="s">
        <v>3471</v>
      </c>
      <c r="C555" s="1636">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c r="A556" s="1647"/>
      <c r="B556" s="1647" t="s">
        <v>3470</v>
      </c>
      <c r="C556" s="1636">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c r="A557" s="1647"/>
      <c r="B557" s="1647" t="s">
        <v>3469</v>
      </c>
      <c r="C557" s="1636">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c r="A558" s="1651" t="s">
        <v>2482</v>
      </c>
      <c r="B558" s="1647" t="s">
        <v>3468</v>
      </c>
      <c r="C558" s="1636">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c r="A559" s="1651" t="s">
        <v>2483</v>
      </c>
      <c r="B559" s="1647" t="s">
        <v>3467</v>
      </c>
      <c r="C559" s="1636">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c r="A560" s="1651" t="s">
        <v>2484</v>
      </c>
      <c r="B560" s="1647" t="s">
        <v>3466</v>
      </c>
      <c r="C560" s="1636">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c r="A561" s="1651" t="s">
        <v>2485</v>
      </c>
      <c r="B561" s="1647" t="s">
        <v>3465</v>
      </c>
      <c r="C561" s="1636">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c r="A562" s="1651" t="s">
        <v>2486</v>
      </c>
      <c r="B562" s="1647" t="s">
        <v>3464</v>
      </c>
      <c r="C562" s="1636">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c r="A563" s="1651" t="s">
        <v>2487</v>
      </c>
      <c r="B563" s="1647" t="s">
        <v>3463</v>
      </c>
      <c r="C563" s="1636">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c r="A564" s="1651" t="s">
        <v>2488</v>
      </c>
      <c r="B564" s="1647" t="s">
        <v>3462</v>
      </c>
      <c r="C564" s="1636">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c r="A565" s="1651" t="s">
        <v>2489</v>
      </c>
      <c r="B565" s="1647" t="s">
        <v>3461</v>
      </c>
      <c r="C565" s="1636">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c r="A566" s="1651" t="s">
        <v>2490</v>
      </c>
      <c r="B566" s="1647" t="s">
        <v>3460</v>
      </c>
      <c r="C566" s="1636">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c r="A567" s="1647"/>
      <c r="B567" s="1647" t="s">
        <v>3459</v>
      </c>
      <c r="C567" s="1636">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c r="A568" s="1647"/>
      <c r="B568" s="1647" t="s">
        <v>3458</v>
      </c>
      <c r="C568" s="1636">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c r="A569" s="1651" t="s">
        <v>2491</v>
      </c>
      <c r="B569" s="1647" t="s">
        <v>3457</v>
      </c>
      <c r="C569" s="1636">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c r="A570" s="1651" t="s">
        <v>2492</v>
      </c>
      <c r="B570" s="1647" t="s">
        <v>3456</v>
      </c>
      <c r="C570" s="1636">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c r="A571" s="1651" t="s">
        <v>2493</v>
      </c>
      <c r="B571" s="1647" t="s">
        <v>3455</v>
      </c>
      <c r="C571" s="1636">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c r="A572" s="1651" t="s">
        <v>2494</v>
      </c>
      <c r="B572" s="1647" t="s">
        <v>3454</v>
      </c>
      <c r="C572" s="1636">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c r="A573" s="1651" t="s">
        <v>2495</v>
      </c>
      <c r="B573" s="1647" t="s">
        <v>3453</v>
      </c>
      <c r="C573" s="1636">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c r="A574" s="1651" t="s">
        <v>2496</v>
      </c>
      <c r="B574" s="1647" t="s">
        <v>3452</v>
      </c>
      <c r="C574" s="1636">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c r="A575" s="1651" t="s">
        <v>2497</v>
      </c>
      <c r="B575" s="1647" t="s">
        <v>3451</v>
      </c>
      <c r="C575" s="1636">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c r="A576" s="1651" t="s">
        <v>2498</v>
      </c>
      <c r="B576" s="1647" t="s">
        <v>3450</v>
      </c>
      <c r="C576" s="1636">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c r="A577" s="1651" t="s">
        <v>2499</v>
      </c>
      <c r="B577" s="1647" t="s">
        <v>3449</v>
      </c>
      <c r="C577" s="1636">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c r="A578" s="1651" t="s">
        <v>2500</v>
      </c>
      <c r="B578" s="1647" t="s">
        <v>3448</v>
      </c>
      <c r="C578" s="1636">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c r="A579" s="1651" t="s">
        <v>2501</v>
      </c>
      <c r="B579" s="1647" t="s">
        <v>3447</v>
      </c>
      <c r="C579" s="1636">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c r="A580" s="1688" t="s">
        <v>7085</v>
      </c>
      <c r="B580" s="1687" t="s">
        <v>7104</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c r="A581" s="1651" t="s">
        <v>2502</v>
      </c>
      <c r="B581" s="1647" t="s">
        <v>3446</v>
      </c>
      <c r="C581" s="1636">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c r="A582" s="1651" t="s">
        <v>2503</v>
      </c>
      <c r="B582" s="1647" t="s">
        <v>3445</v>
      </c>
      <c r="C582" s="1636">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c r="A583" s="1651" t="s">
        <v>2504</v>
      </c>
      <c r="B583" s="1647" t="s">
        <v>3444</v>
      </c>
      <c r="C583" s="1636">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c r="A584" s="1651" t="s">
        <v>2505</v>
      </c>
      <c r="B584" s="1647" t="s">
        <v>3443</v>
      </c>
      <c r="C584" s="1636"/>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c r="A585" s="1651" t="s">
        <v>2506</v>
      </c>
      <c r="B585" s="1647" t="s">
        <v>3442</v>
      </c>
      <c r="C585" s="1636">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c r="A586" s="1651" t="s">
        <v>2507</v>
      </c>
      <c r="B586" s="1647" t="s">
        <v>3441</v>
      </c>
      <c r="C586" s="1636">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c r="A587" s="1651" t="s">
        <v>2508</v>
      </c>
      <c r="B587" s="1647" t="s">
        <v>3440</v>
      </c>
      <c r="C587" s="1636"/>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c r="A588" s="1651" t="s">
        <v>2509</v>
      </c>
      <c r="B588" s="1647" t="s">
        <v>3439</v>
      </c>
      <c r="C588" s="1636">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c r="A589" s="1647"/>
      <c r="B589" s="1647" t="s">
        <v>3438</v>
      </c>
      <c r="C589" s="1636">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c r="A590" s="1647"/>
      <c r="B590" s="1647" t="s">
        <v>3437</v>
      </c>
      <c r="C590" s="1636">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c r="A591" s="1651" t="s">
        <v>2510</v>
      </c>
      <c r="B591" s="1647" t="s">
        <v>3436</v>
      </c>
      <c r="C591" s="1636">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c r="A592" s="1651" t="s">
        <v>2511</v>
      </c>
      <c r="B592" s="1647" t="s">
        <v>3435</v>
      </c>
      <c r="C592" s="1636">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c r="A593" s="1651" t="s">
        <v>2512</v>
      </c>
      <c r="B593" s="1647" t="s">
        <v>3434</v>
      </c>
      <c r="C593" s="1636">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c r="A594" s="1651" t="s">
        <v>2513</v>
      </c>
      <c r="B594" s="1647" t="s">
        <v>3433</v>
      </c>
      <c r="C594" s="1636">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c r="A595" s="1651" t="s">
        <v>2514</v>
      </c>
      <c r="B595" s="1647" t="s">
        <v>3432</v>
      </c>
      <c r="C595" s="1636">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c r="A596" s="1651" t="s">
        <v>2515</v>
      </c>
      <c r="B596" s="1647" t="s">
        <v>3431</v>
      </c>
      <c r="C596" s="1636">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c r="A597" s="1651" t="s">
        <v>2516</v>
      </c>
      <c r="B597" s="1647" t="s">
        <v>3430</v>
      </c>
      <c r="C597" s="1636">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c r="A598" s="1651" t="s">
        <v>2517</v>
      </c>
      <c r="B598" s="1647" t="s">
        <v>3429</v>
      </c>
      <c r="C598" s="1636">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c r="A599" s="1651" t="s">
        <v>2518</v>
      </c>
      <c r="B599" s="1647" t="s">
        <v>3428</v>
      </c>
      <c r="C599" s="1636">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c r="A600" s="1647"/>
      <c r="B600" s="1647" t="s">
        <v>3427</v>
      </c>
      <c r="C600" s="1636">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c r="A601" s="1647"/>
      <c r="B601" s="1647" t="s">
        <v>3426</v>
      </c>
      <c r="C601" s="1636">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c r="A602" s="1651" t="s">
        <v>2519</v>
      </c>
      <c r="B602" s="1647" t="s">
        <v>3425</v>
      </c>
      <c r="C602" s="1636">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c r="A603" s="1651" t="s">
        <v>2520</v>
      </c>
      <c r="B603" s="1647" t="s">
        <v>3424</v>
      </c>
      <c r="C603" s="1636">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c r="A604" s="1651" t="s">
        <v>2521</v>
      </c>
      <c r="B604" s="1647" t="s">
        <v>3423</v>
      </c>
      <c r="C604" s="1636">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c r="A605" s="1651" t="s">
        <v>2522</v>
      </c>
      <c r="B605" s="1647" t="s">
        <v>3422</v>
      </c>
      <c r="C605" s="1636">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c r="A606" s="1651" t="s">
        <v>2523</v>
      </c>
      <c r="B606" s="1647" t="s">
        <v>3421</v>
      </c>
      <c r="C606" s="1636">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c r="A607" s="1651" t="s">
        <v>2524</v>
      </c>
      <c r="B607" s="1647" t="s">
        <v>3420</v>
      </c>
      <c r="C607" s="1636">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c r="A608" s="1651" t="s">
        <v>2525</v>
      </c>
      <c r="B608" s="1647" t="s">
        <v>3419</v>
      </c>
      <c r="C608" s="1636">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c r="A609" s="1651" t="s">
        <v>2526</v>
      </c>
      <c r="B609" s="1647" t="s">
        <v>3418</v>
      </c>
      <c r="C609" s="1636">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c r="A610" s="1651" t="s">
        <v>2527</v>
      </c>
      <c r="B610" s="1647" t="s">
        <v>3417</v>
      </c>
      <c r="C610" s="1636">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c r="A611" s="1651" t="s">
        <v>2528</v>
      </c>
      <c r="B611" s="1647" t="s">
        <v>3416</v>
      </c>
      <c r="C611" s="1636">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c r="A612" s="1651" t="s">
        <v>2529</v>
      </c>
      <c r="B612" s="1647" t="s">
        <v>3415</v>
      </c>
      <c r="C612" s="1636">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c r="A613" s="1651" t="s">
        <v>2530</v>
      </c>
      <c r="B613" s="1647" t="s">
        <v>3414</v>
      </c>
      <c r="C613" s="1636">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c r="A614" s="1651" t="s">
        <v>2531</v>
      </c>
      <c r="B614" s="1647" t="s">
        <v>3413</v>
      </c>
      <c r="C614" s="1636">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c r="A615" s="1651" t="s">
        <v>2532</v>
      </c>
      <c r="B615" s="1647" t="s">
        <v>3412</v>
      </c>
      <c r="C615" s="1636">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c r="A616" s="1651" t="s">
        <v>2533</v>
      </c>
      <c r="B616" s="1647" t="s">
        <v>3411</v>
      </c>
      <c r="C616" s="1636">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c r="A617" s="1651" t="s">
        <v>2534</v>
      </c>
      <c r="B617" s="1647" t="s">
        <v>3410</v>
      </c>
      <c r="C617" s="1636">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c r="A618" s="1651" t="s">
        <v>2535</v>
      </c>
      <c r="B618" s="1675" t="s">
        <v>7062</v>
      </c>
      <c r="C618" s="1636">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c r="A619" s="1651" t="s">
        <v>2536</v>
      </c>
      <c r="B619" s="1647" t="s">
        <v>3409</v>
      </c>
      <c r="C619" s="1636">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c r="A620" s="1651" t="s">
        <v>2537</v>
      </c>
      <c r="B620" s="1647" t="s">
        <v>3408</v>
      </c>
      <c r="C620" s="1636">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c r="A621" s="1651" t="s">
        <v>2538</v>
      </c>
      <c r="B621" s="1647" t="s">
        <v>3407</v>
      </c>
      <c r="C621" s="1636">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c r="A622" s="1651" t="s">
        <v>2539</v>
      </c>
      <c r="B622" s="1647" t="s">
        <v>3406</v>
      </c>
      <c r="C622" s="1636">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c r="A623" s="1651" t="s">
        <v>2540</v>
      </c>
      <c r="B623" s="1647" t="s">
        <v>3405</v>
      </c>
      <c r="C623" s="1636">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c r="A624" s="1651" t="s">
        <v>2541</v>
      </c>
      <c r="B624" s="1647" t="s">
        <v>3404</v>
      </c>
      <c r="C624" s="1636">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c r="A625" s="1651" t="s">
        <v>2542</v>
      </c>
      <c r="B625" s="1647" t="s">
        <v>3403</v>
      </c>
      <c r="C625" s="1636">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c r="A626" s="1651" t="s">
        <v>2543</v>
      </c>
      <c r="B626" s="1647" t="s">
        <v>3402</v>
      </c>
      <c r="C626" s="1636">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c r="A627" s="1651" t="s">
        <v>2544</v>
      </c>
      <c r="B627" s="1647" t="s">
        <v>3401</v>
      </c>
      <c r="C627" s="1636">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c r="A628" s="1651" t="s">
        <v>2545</v>
      </c>
      <c r="B628" s="1647" t="s">
        <v>3400</v>
      </c>
      <c r="C628" s="1636">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c r="A629" s="1651" t="s">
        <v>2546</v>
      </c>
      <c r="B629" s="1647" t="s">
        <v>3399</v>
      </c>
      <c r="C629" s="1636">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c r="A630" s="1651" t="s">
        <v>2547</v>
      </c>
      <c r="B630" s="1647" t="s">
        <v>3398</v>
      </c>
      <c r="C630" s="1636">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c r="A631" s="1651" t="s">
        <v>2548</v>
      </c>
      <c r="B631" s="1647" t="s">
        <v>3397</v>
      </c>
      <c r="C631" s="1636">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c r="A632" s="1651" t="s">
        <v>2549</v>
      </c>
      <c r="B632" s="1647" t="s">
        <v>3396</v>
      </c>
      <c r="C632" s="1636">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c r="A633" s="1651" t="s">
        <v>2550</v>
      </c>
      <c r="B633" s="1647" t="s">
        <v>3395</v>
      </c>
      <c r="C633" s="1636">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c r="A634" s="1651" t="s">
        <v>2551</v>
      </c>
      <c r="B634" s="1647" t="s">
        <v>3394</v>
      </c>
      <c r="C634" s="1636">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c r="A635" s="1651" t="s">
        <v>2552</v>
      </c>
      <c r="B635" s="1647" t="s">
        <v>3393</v>
      </c>
      <c r="C635" s="1636">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c r="A636" s="1651" t="s">
        <v>2553</v>
      </c>
      <c r="B636" s="1647" t="s">
        <v>3392</v>
      </c>
      <c r="C636" s="1636">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c r="A637" s="1651" t="s">
        <v>2554</v>
      </c>
      <c r="B637" s="1647" t="s">
        <v>3391</v>
      </c>
      <c r="C637" s="1636">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c r="A638" s="1651" t="s">
        <v>2555</v>
      </c>
      <c r="B638" s="1647" t="s">
        <v>3390</v>
      </c>
      <c r="C638" s="1636">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c r="A639" s="1651" t="s">
        <v>2556</v>
      </c>
      <c r="B639" s="1647" t="s">
        <v>3389</v>
      </c>
      <c r="C639" s="1636">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c r="A640" s="1651" t="s">
        <v>2557</v>
      </c>
      <c r="B640" s="1647" t="s">
        <v>3388</v>
      </c>
      <c r="C640" s="1636">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c r="A641" s="1651" t="s">
        <v>2558</v>
      </c>
      <c r="B641" s="1647" t="s">
        <v>3387</v>
      </c>
      <c r="C641" s="1636">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c r="A642" s="1651" t="s">
        <v>2559</v>
      </c>
      <c r="B642" s="1647" t="s">
        <v>3386</v>
      </c>
      <c r="C642" s="1636">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c r="A643" s="1651" t="s">
        <v>2560</v>
      </c>
      <c r="B643" s="1647" t="s">
        <v>3385</v>
      </c>
      <c r="C643" s="1636">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c r="A644" s="1651" t="s">
        <v>2561</v>
      </c>
      <c r="B644" s="1647" t="s">
        <v>3384</v>
      </c>
      <c r="C644" s="1636">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c r="A645" s="1651" t="s">
        <v>2562</v>
      </c>
      <c r="B645" s="1647" t="s">
        <v>3383</v>
      </c>
      <c r="C645" s="1636">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c r="A646" s="1651" t="s">
        <v>2563</v>
      </c>
      <c r="B646" s="1647" t="s">
        <v>3382</v>
      </c>
      <c r="C646" s="1636">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c r="A647" s="1648"/>
      <c r="B647" s="1648" t="s">
        <v>3381</v>
      </c>
      <c r="C647" s="1636">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c r="A648" s="1647"/>
      <c r="B648" s="1647" t="s">
        <v>3380</v>
      </c>
      <c r="C648" s="1636">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c r="A649" s="1649"/>
      <c r="B649" s="1647" t="s">
        <v>7037</v>
      </c>
      <c r="C649" s="1636">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c r="A650" s="1651" t="s">
        <v>2564</v>
      </c>
      <c r="B650" s="1647" t="s">
        <v>3379</v>
      </c>
      <c r="C650" s="1636">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c r="A651" s="1651" t="s">
        <v>2565</v>
      </c>
      <c r="B651" s="1647" t="s">
        <v>3378</v>
      </c>
      <c r="C651" s="1636">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c r="A652" s="1651" t="s">
        <v>2566</v>
      </c>
      <c r="B652" s="1647" t="s">
        <v>3377</v>
      </c>
      <c r="C652" s="1636">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c r="A653" s="1651" t="s">
        <v>2567</v>
      </c>
      <c r="B653" s="1647" t="s">
        <v>3376</v>
      </c>
      <c r="C653" s="1636">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c r="A654" s="1651" t="s">
        <v>2569</v>
      </c>
      <c r="B654" s="1647" t="s">
        <v>3375</v>
      </c>
      <c r="C654" s="1636">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c r="A655" s="1651" t="s">
        <v>2570</v>
      </c>
      <c r="B655" s="1647" t="s">
        <v>3374</v>
      </c>
      <c r="C655" s="1636">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c r="A656" s="1651" t="s">
        <v>2571</v>
      </c>
      <c r="B656" s="1647" t="s">
        <v>3373</v>
      </c>
      <c r="C656" s="1636">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c r="A657" s="1651" t="s">
        <v>2572</v>
      </c>
      <c r="B657" s="1647" t="s">
        <v>3372</v>
      </c>
      <c r="C657" s="1636">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c r="A658" s="1651" t="s">
        <v>2573</v>
      </c>
      <c r="B658" s="1647" t="s">
        <v>3371</v>
      </c>
      <c r="C658" s="1636">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c r="A659" s="1651" t="s">
        <v>2574</v>
      </c>
      <c r="B659" s="1647" t="s">
        <v>3370</v>
      </c>
      <c r="C659" s="1636">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c r="A660" s="1651" t="s">
        <v>2575</v>
      </c>
      <c r="B660" s="1647" t="s">
        <v>3369</v>
      </c>
      <c r="C660" s="1636">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c r="A661" s="1651" t="s">
        <v>2576</v>
      </c>
      <c r="B661" s="1647" t="s">
        <v>3368</v>
      </c>
      <c r="C661" s="1636">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c r="A662" s="1651" t="s">
        <v>2577</v>
      </c>
      <c r="B662" s="1647" t="s">
        <v>3367</v>
      </c>
      <c r="C662" s="1636">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c r="A663" s="1651" t="s">
        <v>2578</v>
      </c>
      <c r="B663" s="1647" t="s">
        <v>3366</v>
      </c>
      <c r="C663" s="1636">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c r="A664" s="1651" t="s">
        <v>2579</v>
      </c>
      <c r="B664" s="1647" t="s">
        <v>3365</v>
      </c>
      <c r="C664" s="1636">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c r="A665" s="1651" t="s">
        <v>2580</v>
      </c>
      <c r="B665" s="1647" t="s">
        <v>3364</v>
      </c>
      <c r="C665" s="1636">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c r="A666" s="1651" t="s">
        <v>2581</v>
      </c>
      <c r="B666" s="1647" t="s">
        <v>3363</v>
      </c>
      <c r="C666" s="1636">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c r="A667" s="1651" t="s">
        <v>2582</v>
      </c>
      <c r="B667" s="1647" t="s">
        <v>3362</v>
      </c>
      <c r="C667" s="1636">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c r="A668" s="1651" t="s">
        <v>2583</v>
      </c>
      <c r="B668" s="1647" t="s">
        <v>3361</v>
      </c>
      <c r="C668" s="1636">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c r="A669" s="1651" t="s">
        <v>2584</v>
      </c>
      <c r="B669" s="1647" t="s">
        <v>3360</v>
      </c>
      <c r="C669" s="1636">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c r="A670" s="1651" t="s">
        <v>2585</v>
      </c>
      <c r="B670" s="1647" t="s">
        <v>3359</v>
      </c>
      <c r="C670" s="1636">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c r="A671" s="1651" t="s">
        <v>2586</v>
      </c>
      <c r="B671" s="1647" t="s">
        <v>3358</v>
      </c>
      <c r="C671" s="1636">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c r="A672" s="1651" t="s">
        <v>2587</v>
      </c>
      <c r="B672" s="1647" t="s">
        <v>3357</v>
      </c>
      <c r="C672" s="1636">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c r="A673" s="1651" t="s">
        <v>2588</v>
      </c>
      <c r="B673" s="1647" t="s">
        <v>3356</v>
      </c>
      <c r="C673" s="1636">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c r="A674" s="1651" t="s">
        <v>2589</v>
      </c>
      <c r="B674" s="1647" t="s">
        <v>3355</v>
      </c>
      <c r="C674" s="1636">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c r="A675" s="1651" t="s">
        <v>2590</v>
      </c>
      <c r="B675" s="1647" t="s">
        <v>3354</v>
      </c>
      <c r="C675" s="1636">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c r="A676" s="1651" t="s">
        <v>2591</v>
      </c>
      <c r="B676" s="1647" t="s">
        <v>3353</v>
      </c>
      <c r="C676" s="1636">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c r="A677" s="1651" t="s">
        <v>2592</v>
      </c>
      <c r="B677" s="1647" t="s">
        <v>3352</v>
      </c>
      <c r="C677" s="1636">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c r="A678" s="1651" t="s">
        <v>2593</v>
      </c>
      <c r="B678" s="1647" t="s">
        <v>3351</v>
      </c>
      <c r="C678" s="1636">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c r="A679" s="1647"/>
      <c r="B679" s="1647" t="s">
        <v>3350</v>
      </c>
      <c r="C679" s="1636">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c r="A680" s="1647"/>
      <c r="B680" s="1647" t="s">
        <v>3349</v>
      </c>
      <c r="C680" s="1636">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c r="A681" s="1651" t="s">
        <v>2594</v>
      </c>
      <c r="B681" s="1647" t="s">
        <v>3348</v>
      </c>
      <c r="C681" s="1636">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c r="A682" s="1651" t="s">
        <v>2595</v>
      </c>
      <c r="B682" s="1647" t="s">
        <v>3347</v>
      </c>
      <c r="C682" s="1636">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c r="A683" s="1651" t="s">
        <v>2596</v>
      </c>
      <c r="B683" s="1647" t="s">
        <v>3346</v>
      </c>
      <c r="C683" s="1636">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c r="A684" s="1651" t="s">
        <v>2597</v>
      </c>
      <c r="B684" s="1647" t="s">
        <v>3345</v>
      </c>
      <c r="C684" s="1636">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c r="A685" s="1651" t="s">
        <v>2598</v>
      </c>
      <c r="B685" s="1647" t="s">
        <v>3344</v>
      </c>
      <c r="C685" s="1636">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c r="A686" s="1651" t="s">
        <v>2599</v>
      </c>
      <c r="B686" s="1647" t="s">
        <v>3343</v>
      </c>
      <c r="C686" s="1636">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c r="A687" s="1651" t="s">
        <v>2600</v>
      </c>
      <c r="B687" s="1647" t="s">
        <v>3342</v>
      </c>
      <c r="C687" s="1636">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c r="A688" s="1651" t="s">
        <v>2601</v>
      </c>
      <c r="B688" s="1647" t="s">
        <v>3341</v>
      </c>
      <c r="C688" s="1636">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c r="A689" s="1651" t="s">
        <v>2602</v>
      </c>
      <c r="B689" s="1647" t="s">
        <v>3340</v>
      </c>
      <c r="C689" s="1636">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c r="A690" s="1651" t="s">
        <v>2603</v>
      </c>
      <c r="B690" s="1647" t="s">
        <v>3339</v>
      </c>
      <c r="C690" s="1636">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c r="A691" s="1651" t="s">
        <v>2604</v>
      </c>
      <c r="B691" s="1647" t="s">
        <v>3338</v>
      </c>
      <c r="C691" s="1636">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c r="A692" s="1647"/>
      <c r="B692" s="1647" t="s">
        <v>3337</v>
      </c>
      <c r="C692" s="1636">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c r="A693" s="1647"/>
      <c r="B693" s="1647" t="s">
        <v>3336</v>
      </c>
      <c r="C693" s="1636">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c r="A694" s="1651" t="s">
        <v>2605</v>
      </c>
      <c r="B694" s="1647" t="s">
        <v>3335</v>
      </c>
      <c r="C694" s="1636">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c r="A695" s="1651" t="s">
        <v>2606</v>
      </c>
      <c r="B695" s="1647" t="s">
        <v>3334</v>
      </c>
      <c r="C695" s="1636">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c r="A696" s="1651" t="s">
        <v>2607</v>
      </c>
      <c r="B696" s="1647" t="s">
        <v>3333</v>
      </c>
      <c r="C696" s="1636">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c r="A697" s="1651" t="s">
        <v>2608</v>
      </c>
      <c r="B697" s="1647" t="s">
        <v>3332</v>
      </c>
      <c r="C697" s="1636">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c r="A698" s="1651" t="s">
        <v>2609</v>
      </c>
      <c r="B698" s="1647" t="s">
        <v>3331</v>
      </c>
      <c r="C698" s="1636">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c r="A699" s="1651" t="s">
        <v>2610</v>
      </c>
      <c r="B699" s="1647" t="s">
        <v>3330</v>
      </c>
      <c r="C699" s="1636">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c r="A700" s="1651" t="s">
        <v>2611</v>
      </c>
      <c r="B700" s="1647" t="s">
        <v>3329</v>
      </c>
      <c r="C700" s="1636">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c r="A701" s="1651" t="s">
        <v>2612</v>
      </c>
      <c r="B701" s="1647" t="s">
        <v>3328</v>
      </c>
      <c r="C701" s="1636">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c r="A702" s="1651" t="s">
        <v>2613</v>
      </c>
      <c r="B702" s="1647" t="s">
        <v>3327</v>
      </c>
      <c r="C702" s="1636">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c r="A703" s="1651" t="s">
        <v>2614</v>
      </c>
      <c r="B703" s="1647" t="s">
        <v>3326</v>
      </c>
      <c r="C703" s="1636">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c r="A704" s="1651" t="s">
        <v>2615</v>
      </c>
      <c r="B704" s="1647" t="s">
        <v>3325</v>
      </c>
      <c r="C704" s="1636">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c r="A705" s="1651" t="s">
        <v>2616</v>
      </c>
      <c r="B705" s="1647" t="s">
        <v>3324</v>
      </c>
      <c r="C705" s="1636">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c r="A706" s="1651" t="s">
        <v>2617</v>
      </c>
      <c r="B706" s="1647" t="s">
        <v>3323</v>
      </c>
      <c r="C706" s="1636">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c r="A707" s="1651" t="s">
        <v>2618</v>
      </c>
      <c r="B707" s="1647" t="s">
        <v>3322</v>
      </c>
      <c r="C707" s="1636">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c r="A708" s="1647"/>
      <c r="B708" s="1647" t="s">
        <v>3321</v>
      </c>
      <c r="C708" s="1636">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c r="A709" s="1651" t="s">
        <v>2619</v>
      </c>
      <c r="B709" s="1647" t="s">
        <v>3320</v>
      </c>
      <c r="C709" s="1636">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c r="A710" s="1651" t="s">
        <v>2620</v>
      </c>
      <c r="B710" s="1647" t="s">
        <v>3319</v>
      </c>
      <c r="C710" s="1636">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c r="A711" s="1651" t="s">
        <v>2621</v>
      </c>
      <c r="B711" s="1647" t="s">
        <v>3318</v>
      </c>
      <c r="C711" s="1636">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c r="A712" s="1651" t="s">
        <v>2622</v>
      </c>
      <c r="B712" s="1647" t="s">
        <v>3317</v>
      </c>
      <c r="C712" s="1636">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c r="A713" s="1651" t="s">
        <v>2623</v>
      </c>
      <c r="B713" s="1647" t="s">
        <v>3316</v>
      </c>
      <c r="C713" s="1636">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c r="A714" s="1651" t="s">
        <v>2624</v>
      </c>
      <c r="B714" s="1647" t="s">
        <v>3315</v>
      </c>
      <c r="C714" s="1636">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c r="A715" s="1651" t="s">
        <v>2625</v>
      </c>
      <c r="B715" s="1647" t="s">
        <v>3314</v>
      </c>
      <c r="C715" s="1636">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c r="A716" s="1651" t="s">
        <v>2626</v>
      </c>
      <c r="B716" s="1647" t="s">
        <v>3313</v>
      </c>
      <c r="C716" s="1636">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c r="A717" s="1651" t="s">
        <v>2627</v>
      </c>
      <c r="B717" s="1647" t="s">
        <v>3312</v>
      </c>
      <c r="C717" s="1636">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c r="A718" s="1651" t="s">
        <v>2628</v>
      </c>
      <c r="B718" s="1647" t="s">
        <v>3311</v>
      </c>
      <c r="C718" s="1636">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c r="A719" s="1651" t="s">
        <v>2629</v>
      </c>
      <c r="B719" s="1647" t="s">
        <v>3310</v>
      </c>
      <c r="C719" s="1636">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c r="A720" s="1651" t="s">
        <v>2630</v>
      </c>
      <c r="B720" s="1647" t="s">
        <v>3309</v>
      </c>
      <c r="C720" s="1636">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c r="A721" s="1651" t="s">
        <v>2631</v>
      </c>
      <c r="B721" s="1647" t="s">
        <v>3308</v>
      </c>
      <c r="C721" s="1636">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c r="A722" s="1647"/>
      <c r="B722" s="1647" t="s">
        <v>3307</v>
      </c>
      <c r="C722" s="1636">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c r="A723" s="1651" t="s">
        <v>2632</v>
      </c>
      <c r="B723" s="1647" t="s">
        <v>3306</v>
      </c>
      <c r="C723" s="1636">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c r="A724" s="1651" t="s">
        <v>2633</v>
      </c>
      <c r="B724" s="1647" t="s">
        <v>3305</v>
      </c>
      <c r="C724" s="1636">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c r="A725" s="1651" t="s">
        <v>2634</v>
      </c>
      <c r="B725" s="1647" t="s">
        <v>3304</v>
      </c>
      <c r="C725" s="1636">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c r="A726" s="1651" t="s">
        <v>2635</v>
      </c>
      <c r="B726" s="1647" t="s">
        <v>3303</v>
      </c>
      <c r="C726" s="1636">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c r="A727" s="1651" t="s">
        <v>2636</v>
      </c>
      <c r="B727" s="1647" t="s">
        <v>3302</v>
      </c>
      <c r="C727" s="1636">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c r="A728" s="1651" t="s">
        <v>2637</v>
      </c>
      <c r="B728" s="1647" t="s">
        <v>3301</v>
      </c>
      <c r="C728" s="1636">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c r="A729" s="1651" t="s">
        <v>2638</v>
      </c>
      <c r="B729" s="1647" t="s">
        <v>3300</v>
      </c>
      <c r="C729" s="1636">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c r="A730" s="1651" t="s">
        <v>2639</v>
      </c>
      <c r="B730" s="1647" t="s">
        <v>3299</v>
      </c>
      <c r="C730" s="1636">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c r="A731" s="1651" t="s">
        <v>2640</v>
      </c>
      <c r="B731" s="1647" t="s">
        <v>3298</v>
      </c>
      <c r="C731" s="1636">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c r="A732" s="1651" t="s">
        <v>2641</v>
      </c>
      <c r="B732" s="1647" t="s">
        <v>3297</v>
      </c>
      <c r="C732" s="1636">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c r="A733" s="1651" t="s">
        <v>2642</v>
      </c>
      <c r="B733" s="1647" t="s">
        <v>3296</v>
      </c>
      <c r="C733" s="1636">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c r="A734" s="1651" t="s">
        <v>2643</v>
      </c>
      <c r="B734" s="1647" t="s">
        <v>3295</v>
      </c>
      <c r="C734" s="1636">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c r="A735" s="1651" t="s">
        <v>2644</v>
      </c>
      <c r="B735" s="1647" t="s">
        <v>3294</v>
      </c>
      <c r="C735" s="1636">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c r="A736" s="1651" t="s">
        <v>2645</v>
      </c>
      <c r="B736" s="1647" t="s">
        <v>3293</v>
      </c>
      <c r="C736" s="1636">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c r="A737" s="1651" t="s">
        <v>2646</v>
      </c>
      <c r="B737" s="1647" t="s">
        <v>3292</v>
      </c>
      <c r="C737" s="1636">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c r="A738" s="1651" t="s">
        <v>2647</v>
      </c>
      <c r="B738" s="1647" t="s">
        <v>3291</v>
      </c>
      <c r="C738" s="1636">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c r="A739" s="1651" t="s">
        <v>2648</v>
      </c>
      <c r="B739" s="1647" t="s">
        <v>3290</v>
      </c>
      <c r="C739" s="1636">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c r="A740" s="1651" t="s">
        <v>2649</v>
      </c>
      <c r="B740" s="1647" t="s">
        <v>3289</v>
      </c>
      <c r="C740" s="1636">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c r="A741" s="1647"/>
      <c r="B741" s="1647" t="s">
        <v>3288</v>
      </c>
      <c r="C741" s="1636">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c r="A742" s="1647"/>
      <c r="B742" s="1647" t="s">
        <v>3287</v>
      </c>
      <c r="C742" s="1636">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c r="A743" s="1651" t="s">
        <v>2650</v>
      </c>
      <c r="B743" s="1647" t="s">
        <v>3286</v>
      </c>
      <c r="C743" s="1636">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c r="A744" s="1651" t="s">
        <v>2651</v>
      </c>
      <c r="B744" s="1647" t="s">
        <v>3285</v>
      </c>
      <c r="C744" s="1636">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c r="A745" s="1651" t="s">
        <v>2652</v>
      </c>
      <c r="B745" s="1647" t="s">
        <v>3284</v>
      </c>
      <c r="C745" s="1636">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c r="A746" s="1651" t="s">
        <v>2653</v>
      </c>
      <c r="B746" s="1647" t="s">
        <v>3283</v>
      </c>
      <c r="C746" s="1636">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c r="A747" s="1651" t="s">
        <v>2654</v>
      </c>
      <c r="B747" s="1647" t="s">
        <v>3282</v>
      </c>
      <c r="C747" s="1636">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c r="A748" s="1651" t="s">
        <v>2655</v>
      </c>
      <c r="B748" s="1647" t="s">
        <v>3281</v>
      </c>
      <c r="C748" s="1636">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c r="A749" s="1651" t="s">
        <v>2656</v>
      </c>
      <c r="B749" s="1647" t="s">
        <v>3280</v>
      </c>
      <c r="C749" s="1636">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c r="A750" s="1651" t="s">
        <v>2657</v>
      </c>
      <c r="B750" s="1647" t="s">
        <v>3279</v>
      </c>
      <c r="C750" s="1636">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c r="A751" s="1651" t="s">
        <v>2658</v>
      </c>
      <c r="B751" s="1647" t="s">
        <v>3278</v>
      </c>
      <c r="C751" s="1636">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c r="A752" s="1651" t="s">
        <v>2659</v>
      </c>
      <c r="B752" s="1647" t="s">
        <v>3277</v>
      </c>
      <c r="C752" s="1636">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c r="A753" s="1647"/>
      <c r="B753" s="1647" t="s">
        <v>3276</v>
      </c>
      <c r="C753" s="1636">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c r="A754" s="1647"/>
      <c r="B754" s="1647" t="s">
        <v>3275</v>
      </c>
      <c r="C754" s="1636">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c r="A755" s="1651" t="s">
        <v>2660</v>
      </c>
      <c r="B755" s="1647" t="s">
        <v>3274</v>
      </c>
      <c r="C755" s="1636">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c r="A756" s="1651" t="s">
        <v>2661</v>
      </c>
      <c r="B756" s="1647" t="s">
        <v>3273</v>
      </c>
      <c r="C756" s="1636">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c r="A757" s="1651" t="s">
        <v>2662</v>
      </c>
      <c r="B757" s="1647" t="s">
        <v>3272</v>
      </c>
      <c r="C757" s="1636">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c r="A758" s="1651" t="s">
        <v>2663</v>
      </c>
      <c r="B758" s="1647" t="s">
        <v>3271</v>
      </c>
      <c r="C758" s="1636">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c r="A759" s="1651" t="s">
        <v>2664</v>
      </c>
      <c r="B759" s="1647" t="s">
        <v>3270</v>
      </c>
      <c r="C759" s="1636">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c r="A760" s="1651" t="s">
        <v>2665</v>
      </c>
      <c r="B760" s="1647" t="s">
        <v>3269</v>
      </c>
      <c r="C760" s="1636">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c r="A761" s="1651" t="s">
        <v>2666</v>
      </c>
      <c r="B761" s="1647" t="s">
        <v>3268</v>
      </c>
      <c r="C761" s="1636">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c r="A762" s="1651" t="s">
        <v>2667</v>
      </c>
      <c r="B762" s="1647" t="s">
        <v>3267</v>
      </c>
      <c r="C762" s="1636">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c r="A763" s="1651" t="s">
        <v>2668</v>
      </c>
      <c r="B763" s="1647" t="s">
        <v>3266</v>
      </c>
      <c r="C763" s="1636">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c r="A764" s="1651" t="s">
        <v>2669</v>
      </c>
      <c r="B764" s="1647" t="s">
        <v>3265</v>
      </c>
      <c r="C764" s="1636">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c r="A765" s="1651" t="s">
        <v>2670</v>
      </c>
      <c r="B765" s="1647" t="s">
        <v>3264</v>
      </c>
      <c r="C765" s="1636">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c r="A766" s="1651" t="s">
        <v>2671</v>
      </c>
      <c r="B766" s="1647" t="s">
        <v>3263</v>
      </c>
      <c r="C766" s="1636">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c r="A767" s="1651" t="s">
        <v>2672</v>
      </c>
      <c r="B767" s="1647" t="s">
        <v>3262</v>
      </c>
      <c r="C767" s="1636">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c r="A768" s="1651" t="s">
        <v>2673</v>
      </c>
      <c r="B768" s="1647" t="s">
        <v>3261</v>
      </c>
      <c r="C768" s="1636">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c r="A769" s="1651" t="s">
        <v>2674</v>
      </c>
      <c r="B769" s="1647" t="s">
        <v>3260</v>
      </c>
      <c r="C769" s="1636">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c r="A770" s="1651" t="s">
        <v>2675</v>
      </c>
      <c r="B770" s="1647" t="s">
        <v>3259</v>
      </c>
      <c r="C770" s="1636">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c r="A771" s="1651" t="s">
        <v>2676</v>
      </c>
      <c r="B771" s="1647" t="s">
        <v>3258</v>
      </c>
      <c r="C771" s="1636">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c r="A772" s="1651" t="s">
        <v>2677</v>
      </c>
      <c r="B772" s="1647" t="s">
        <v>3257</v>
      </c>
      <c r="C772" s="1636">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c r="A773" s="1651" t="s">
        <v>2678</v>
      </c>
      <c r="B773" s="1647" t="s">
        <v>3256</v>
      </c>
      <c r="C773" s="1636">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c r="A774" s="1651" t="s">
        <v>2679</v>
      </c>
      <c r="B774" s="1647" t="s">
        <v>3255</v>
      </c>
      <c r="C774" s="1636">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c r="A775" s="1651" t="s">
        <v>2680</v>
      </c>
      <c r="B775" s="1647" t="s">
        <v>3254</v>
      </c>
      <c r="C775" s="1636">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c r="A776" s="1651" t="s">
        <v>2681</v>
      </c>
      <c r="B776" s="1647" t="s">
        <v>3253</v>
      </c>
      <c r="C776" s="1636">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c r="A777" s="1651" t="s">
        <v>2682</v>
      </c>
      <c r="B777" s="1647" t="s">
        <v>3252</v>
      </c>
      <c r="C777" s="1636">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c r="A778" s="1651" t="s">
        <v>2683</v>
      </c>
      <c r="B778" s="1647" t="s">
        <v>3251</v>
      </c>
      <c r="C778" s="1636">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c r="A779" s="1647"/>
      <c r="B779" s="1647" t="s">
        <v>3250</v>
      </c>
      <c r="C779" s="1636">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c r="A780" s="1647"/>
      <c r="B780" s="1647" t="s">
        <v>3249</v>
      </c>
      <c r="C780" s="1636">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c r="A781" s="1651" t="s">
        <v>2684</v>
      </c>
      <c r="B781" s="1647" t="s">
        <v>3248</v>
      </c>
      <c r="C781" s="1636">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c r="A782" s="1651" t="s">
        <v>2685</v>
      </c>
      <c r="B782" s="1647" t="s">
        <v>3247</v>
      </c>
      <c r="C782" s="1636">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c r="A783" s="1651" t="s">
        <v>2686</v>
      </c>
      <c r="B783" s="1647" t="s">
        <v>3246</v>
      </c>
      <c r="C783" s="1636">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c r="A784" s="1651" t="s">
        <v>2687</v>
      </c>
      <c r="B784" s="1675" t="s">
        <v>7061</v>
      </c>
      <c r="C784" s="1636">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c r="A785" s="1651" t="s">
        <v>2688</v>
      </c>
      <c r="B785" s="1647" t="s">
        <v>3245</v>
      </c>
      <c r="C785" s="1636">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c r="A786" s="1651" t="s">
        <v>2689</v>
      </c>
      <c r="B786" s="1647" t="s">
        <v>3244</v>
      </c>
      <c r="C786" s="1636">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c r="A787" s="1651" t="s">
        <v>2690</v>
      </c>
      <c r="B787" s="1647" t="s">
        <v>3243</v>
      </c>
      <c r="C787" s="1636">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c r="A788" s="1651" t="s">
        <v>2691</v>
      </c>
      <c r="B788" s="1647" t="s">
        <v>3242</v>
      </c>
      <c r="C788" s="1636">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c r="A789" s="1651" t="s">
        <v>2692</v>
      </c>
      <c r="B789" s="1647" t="s">
        <v>3241</v>
      </c>
      <c r="C789" s="1636">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c r="A790" s="1651" t="s">
        <v>2693</v>
      </c>
      <c r="B790" s="1647" t="s">
        <v>3240</v>
      </c>
      <c r="C790" s="1636">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c r="A791" s="1651" t="s">
        <v>2694</v>
      </c>
      <c r="B791" s="1647" t="s">
        <v>3239</v>
      </c>
      <c r="C791" s="1636">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c r="A792" s="1651" t="s">
        <v>2695</v>
      </c>
      <c r="B792" s="1647" t="s">
        <v>3238</v>
      </c>
      <c r="C792" s="1636">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c r="A793" s="1651" t="s">
        <v>2696</v>
      </c>
      <c r="B793" s="1647" t="s">
        <v>3237</v>
      </c>
      <c r="C793" s="1636">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c r="A794" s="1651" t="s">
        <v>2697</v>
      </c>
      <c r="B794" s="1647" t="s">
        <v>3236</v>
      </c>
      <c r="C794" s="1636">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c r="A795" s="1651" t="s">
        <v>2698</v>
      </c>
      <c r="B795" s="1647" t="s">
        <v>3235</v>
      </c>
      <c r="C795" s="1636">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c r="A796" s="1651" t="s">
        <v>2699</v>
      </c>
      <c r="B796" s="1647" t="s">
        <v>3234</v>
      </c>
      <c r="C796" s="1636">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c r="A797" s="1651" t="s">
        <v>2700</v>
      </c>
      <c r="B797" s="1647" t="s">
        <v>3233</v>
      </c>
      <c r="C797" s="1636">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c r="A798" s="1651" t="s">
        <v>2701</v>
      </c>
      <c r="B798" s="1647" t="s">
        <v>3232</v>
      </c>
      <c r="C798" s="1636">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c r="A799" s="1647"/>
      <c r="B799" s="1647" t="s">
        <v>3231</v>
      </c>
      <c r="C799" s="1636">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c r="A800" s="1651" t="s">
        <v>2702</v>
      </c>
      <c r="B800" s="1647" t="s">
        <v>3230</v>
      </c>
      <c r="C800" s="1636">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c r="A801" s="1651" t="s">
        <v>2703</v>
      </c>
      <c r="B801" s="1647" t="s">
        <v>3229</v>
      </c>
      <c r="C801" s="1636">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c r="A802" s="1651" t="s">
        <v>2704</v>
      </c>
      <c r="B802" s="1647" t="s">
        <v>3228</v>
      </c>
      <c r="C802" s="1636">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c r="A803" s="1651" t="s">
        <v>2705</v>
      </c>
      <c r="B803" s="1647" t="s">
        <v>3227</v>
      </c>
      <c r="C803" s="1636">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c r="A804" s="1651" t="s">
        <v>2706</v>
      </c>
      <c r="B804" s="1647" t="s">
        <v>3226</v>
      </c>
      <c r="C804" s="1636">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c r="A805" s="1651" t="s">
        <v>2707</v>
      </c>
      <c r="B805" s="1647" t="s">
        <v>3225</v>
      </c>
      <c r="C805" s="1636">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c r="A806" s="1651" t="s">
        <v>2708</v>
      </c>
      <c r="B806" s="1647" t="s">
        <v>3224</v>
      </c>
      <c r="C806" s="1636">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c r="A807" s="1651" t="s">
        <v>2709</v>
      </c>
      <c r="B807" s="1647" t="s">
        <v>3223</v>
      </c>
      <c r="C807" s="1636">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c r="A808" s="1651" t="s">
        <v>2710</v>
      </c>
      <c r="B808" s="1647" t="s">
        <v>3222</v>
      </c>
      <c r="C808" s="1636">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c r="A809" s="1651" t="s">
        <v>2711</v>
      </c>
      <c r="B809" s="1647" t="s">
        <v>3221</v>
      </c>
      <c r="C809" s="1636">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c r="A810" s="1647"/>
      <c r="B810" s="1647" t="s">
        <v>3220</v>
      </c>
      <c r="C810" s="1636">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c r="A811" s="1651" t="s">
        <v>2712</v>
      </c>
      <c r="B811" s="1647" t="s">
        <v>3219</v>
      </c>
      <c r="C811" s="1636">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c r="A812" s="1651" t="s">
        <v>2713</v>
      </c>
      <c r="B812" s="1647" t="s">
        <v>3218</v>
      </c>
      <c r="C812" s="1636">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c r="A813" s="1651" t="s">
        <v>2714</v>
      </c>
      <c r="B813" s="1647" t="s">
        <v>3217</v>
      </c>
      <c r="C813" s="1636">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c r="A814" s="1651" t="s">
        <v>2715</v>
      </c>
      <c r="B814" s="1647" t="s">
        <v>3216</v>
      </c>
      <c r="C814" s="1636">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c r="A815" s="1651" t="s">
        <v>2716</v>
      </c>
      <c r="B815" s="1647" t="s">
        <v>3215</v>
      </c>
      <c r="C815" s="1636">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c r="A816" s="1651" t="s">
        <v>2717</v>
      </c>
      <c r="B816" s="1647" t="s">
        <v>3214</v>
      </c>
      <c r="C816" s="1636">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c r="A817" s="1651" t="s">
        <v>2718</v>
      </c>
      <c r="B817" s="1647" t="s">
        <v>3213</v>
      </c>
      <c r="C817" s="1636">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c r="A818" s="1651" t="s">
        <v>2719</v>
      </c>
      <c r="B818" s="1647" t="s">
        <v>3212</v>
      </c>
      <c r="C818" s="1636">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c r="A819" s="1651" t="s">
        <v>2720</v>
      </c>
      <c r="B819" s="1647" t="s">
        <v>3211</v>
      </c>
      <c r="C819" s="1636">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c r="A820" s="1651" t="s">
        <v>2721</v>
      </c>
      <c r="B820" s="1647" t="s">
        <v>3210</v>
      </c>
      <c r="C820" s="1636">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c r="A821" s="1651" t="s">
        <v>2722</v>
      </c>
      <c r="B821" s="1647" t="s">
        <v>3209</v>
      </c>
      <c r="C821" s="1636">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c r="A822" s="1651" t="s">
        <v>2723</v>
      </c>
      <c r="B822" s="1647" t="s">
        <v>3208</v>
      </c>
      <c r="C822" s="1636">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c r="A823" s="1651" t="s">
        <v>2724</v>
      </c>
      <c r="B823" s="1647" t="s">
        <v>3207</v>
      </c>
      <c r="C823" s="1636">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c r="A824" s="1651" t="s">
        <v>2725</v>
      </c>
      <c r="B824" s="1647" t="s">
        <v>3206</v>
      </c>
      <c r="C824" s="1636">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c r="A825" s="1651" t="s">
        <v>2726</v>
      </c>
      <c r="B825" s="1647" t="s">
        <v>3205</v>
      </c>
      <c r="C825" s="1636">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c r="A826" s="1651" t="s">
        <v>2727</v>
      </c>
      <c r="B826" s="1647" t="s">
        <v>3204</v>
      </c>
      <c r="C826" s="1636">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c r="A827" s="1651" t="s">
        <v>2728</v>
      </c>
      <c r="B827" s="1647" t="s">
        <v>3203</v>
      </c>
      <c r="C827" s="1636">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c r="A828" s="1651" t="s">
        <v>2729</v>
      </c>
      <c r="B828" s="1647" t="s">
        <v>3202</v>
      </c>
      <c r="C828" s="1636">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c r="A829" s="1651" t="s">
        <v>2730</v>
      </c>
      <c r="B829" s="1647" t="s">
        <v>3201</v>
      </c>
      <c r="C829" s="1636">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c r="A830" s="1651" t="s">
        <v>2731</v>
      </c>
      <c r="B830" s="1647" t="s">
        <v>3200</v>
      </c>
      <c r="C830" s="1636">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c r="A831" s="1651" t="s">
        <v>2732</v>
      </c>
      <c r="B831" s="1647" t="s">
        <v>3199</v>
      </c>
      <c r="C831" s="1636">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c r="A832" s="1651" t="s">
        <v>2733</v>
      </c>
      <c r="B832" s="1647" t="s">
        <v>3198</v>
      </c>
      <c r="C832" s="1636">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c r="A833" s="1651" t="s">
        <v>2734</v>
      </c>
      <c r="B833" s="1647" t="s">
        <v>3197</v>
      </c>
      <c r="C833" s="1636">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c r="A834" s="1651" t="s">
        <v>2735</v>
      </c>
      <c r="B834" s="1647" t="s">
        <v>3196</v>
      </c>
      <c r="C834" s="1636">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c r="A835" s="1651" t="s">
        <v>2736</v>
      </c>
      <c r="B835" s="1647" t="s">
        <v>3195</v>
      </c>
      <c r="C835" s="1636">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c r="A836" s="1651" t="s">
        <v>2737</v>
      </c>
      <c r="B836" s="1647" t="s">
        <v>3194</v>
      </c>
      <c r="C836" s="1636">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c r="A837" s="1651" t="s">
        <v>2738</v>
      </c>
      <c r="B837" s="1647" t="s">
        <v>3193</v>
      </c>
      <c r="C837" s="1636">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c r="A838" s="1647"/>
      <c r="B838" s="1647" t="s">
        <v>3192</v>
      </c>
      <c r="C838" s="1636">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c r="A839" s="1647"/>
      <c r="B839" s="1647" t="s">
        <v>3191</v>
      </c>
      <c r="C839" s="1636">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c r="A840" s="1649"/>
      <c r="B840" s="1647" t="s">
        <v>3190</v>
      </c>
      <c r="C840" s="1636">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c r="A841" s="1651" t="s">
        <v>2739</v>
      </c>
      <c r="B841" s="1647" t="s">
        <v>3189</v>
      </c>
      <c r="C841" s="1636">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c r="A842" s="1651" t="s">
        <v>2740</v>
      </c>
      <c r="B842" s="1647" t="s">
        <v>3188</v>
      </c>
      <c r="C842" s="1636">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c r="A843" s="1651" t="s">
        <v>2741</v>
      </c>
      <c r="B843" s="1647" t="s">
        <v>3187</v>
      </c>
      <c r="C843" s="1636">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c r="A844" s="1651" t="s">
        <v>2742</v>
      </c>
      <c r="B844" s="1647" t="s">
        <v>3186</v>
      </c>
      <c r="C844" s="1636">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c r="A845" s="1651" t="s">
        <v>911</v>
      </c>
      <c r="B845" s="1647" t="s">
        <v>3185</v>
      </c>
      <c r="C845" s="1636">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c r="A846" s="1651" t="s">
        <v>2743</v>
      </c>
      <c r="B846" s="1647" t="s">
        <v>3184</v>
      </c>
      <c r="C846" s="1636">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c r="A847" s="1651" t="s">
        <v>2744</v>
      </c>
      <c r="B847" s="1647" t="s">
        <v>3183</v>
      </c>
      <c r="C847" s="1636">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c r="A848" s="1651" t="s">
        <v>2745</v>
      </c>
      <c r="B848" s="1647" t="s">
        <v>3182</v>
      </c>
      <c r="C848" s="1636">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c r="A849" s="1651" t="s">
        <v>2746</v>
      </c>
      <c r="B849" s="1647" t="s">
        <v>3181</v>
      </c>
      <c r="C849" s="1636">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c r="A850" s="1651" t="s">
        <v>2747</v>
      </c>
      <c r="B850" s="1647" t="s">
        <v>3180</v>
      </c>
      <c r="C850" s="1636">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c r="A851" s="1651" t="s">
        <v>2748</v>
      </c>
      <c r="B851" s="1647" t="s">
        <v>3179</v>
      </c>
      <c r="C851" s="1636">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c r="A852" s="1651" t="s">
        <v>2749</v>
      </c>
      <c r="B852" s="1647" t="s">
        <v>3178</v>
      </c>
      <c r="C852" s="1636">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c r="A853" s="1651" t="s">
        <v>2750</v>
      </c>
      <c r="B853" s="1647" t="s">
        <v>3177</v>
      </c>
      <c r="C853" s="1636">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c r="A854" s="1647"/>
      <c r="B854" s="1647" t="s">
        <v>3176</v>
      </c>
      <c r="C854" s="1636">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c r="A855" s="1647"/>
      <c r="B855" s="1647" t="s">
        <v>3175</v>
      </c>
      <c r="C855" s="1636">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c r="A856" s="1651" t="s">
        <v>2751</v>
      </c>
      <c r="B856" s="1647" t="s">
        <v>3174</v>
      </c>
      <c r="C856" s="1636">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c r="A857" s="1651" t="s">
        <v>2752</v>
      </c>
      <c r="B857" s="1647" t="s">
        <v>3173</v>
      </c>
      <c r="C857" s="1636">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c r="A858" s="1651" t="s">
        <v>2753</v>
      </c>
      <c r="B858" s="1647" t="s">
        <v>3172</v>
      </c>
      <c r="C858" s="1636">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c r="A859" s="1651" t="s">
        <v>2754</v>
      </c>
      <c r="B859" s="1647" t="s">
        <v>3171</v>
      </c>
      <c r="C859" s="1636">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c r="A860" s="1651" t="s">
        <v>2755</v>
      </c>
      <c r="B860" s="1647" t="s">
        <v>3170</v>
      </c>
      <c r="C860" s="1636">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c r="A861" s="1651" t="s">
        <v>2756</v>
      </c>
      <c r="B861" s="1647" t="s">
        <v>3169</v>
      </c>
      <c r="C861" s="1636">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c r="A862" s="1651" t="s">
        <v>2757</v>
      </c>
      <c r="B862" s="1647" t="s">
        <v>3168</v>
      </c>
      <c r="C862" s="1636">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c r="A863" s="1651" t="s">
        <v>2758</v>
      </c>
      <c r="B863" s="1647" t="s">
        <v>3167</v>
      </c>
      <c r="C863" s="1636">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c r="A864" s="1651" t="s">
        <v>2759</v>
      </c>
      <c r="B864" s="1647" t="s">
        <v>3166</v>
      </c>
      <c r="C864" s="1636">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c r="A865" s="1651" t="s">
        <v>2760</v>
      </c>
      <c r="B865" s="1647" t="s">
        <v>3165</v>
      </c>
      <c r="C865" s="1636">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c r="A866" s="1651" t="s">
        <v>2761</v>
      </c>
      <c r="B866" s="1647" t="s">
        <v>3164</v>
      </c>
      <c r="C866" s="1636">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c r="A867" s="1651" t="s">
        <v>2762</v>
      </c>
      <c r="B867" s="1647" t="s">
        <v>3163</v>
      </c>
      <c r="C867" s="1636">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c r="A868" s="1651" t="s">
        <v>2763</v>
      </c>
      <c r="B868" s="1647" t="s">
        <v>3162</v>
      </c>
      <c r="C868" s="1636">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c r="A869" s="1651" t="s">
        <v>2764</v>
      </c>
      <c r="B869" s="1647" t="s">
        <v>3161</v>
      </c>
      <c r="C869" s="1636">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c r="A870" s="1651" t="s">
        <v>2765</v>
      </c>
      <c r="B870" s="1647" t="s">
        <v>3160</v>
      </c>
      <c r="C870" s="1636">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c r="A871" s="1651" t="s">
        <v>2766</v>
      </c>
      <c r="B871" s="1647" t="s">
        <v>3159</v>
      </c>
      <c r="C871" s="1636">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c r="A872" s="1651" t="s">
        <v>2767</v>
      </c>
      <c r="B872" s="1647" t="s">
        <v>3158</v>
      </c>
      <c r="C872" s="1636">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c r="A873" s="1651" t="s">
        <v>2768</v>
      </c>
      <c r="B873" s="1647" t="s">
        <v>3157</v>
      </c>
      <c r="C873" s="1636">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c r="A874" s="1651" t="s">
        <v>2769</v>
      </c>
      <c r="B874" s="1647" t="s">
        <v>3156</v>
      </c>
      <c r="C874" s="1636">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c r="A875" s="1651" t="s">
        <v>2770</v>
      </c>
      <c r="B875" s="1647" t="s">
        <v>3155</v>
      </c>
      <c r="C875" s="1636">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c r="A876" s="1651" t="s">
        <v>2771</v>
      </c>
      <c r="B876" s="1647" t="s">
        <v>3154</v>
      </c>
      <c r="C876" s="1636">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c r="A877" s="1651" t="s">
        <v>2772</v>
      </c>
      <c r="B877" s="1647" t="s">
        <v>3153</v>
      </c>
      <c r="C877" s="1636">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c r="A878" s="1651" t="s">
        <v>2773</v>
      </c>
      <c r="B878" s="1647" t="s">
        <v>3152</v>
      </c>
      <c r="C878" s="1636">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c r="A879" s="1651" t="s">
        <v>2774</v>
      </c>
      <c r="B879" s="1647" t="s">
        <v>3151</v>
      </c>
      <c r="C879" s="1636">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c r="A880" s="1651" t="s">
        <v>2775</v>
      </c>
      <c r="B880" s="1647" t="s">
        <v>3150</v>
      </c>
      <c r="C880" s="1636">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c r="A881" s="1651" t="s">
        <v>2776</v>
      </c>
      <c r="B881" s="1647" t="s">
        <v>3149</v>
      </c>
      <c r="C881" s="1636">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c r="A882" s="1651" t="s">
        <v>2777</v>
      </c>
      <c r="B882" s="1647" t="s">
        <v>3148</v>
      </c>
      <c r="C882" s="1636">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c r="A883" s="1651" t="s">
        <v>2778</v>
      </c>
      <c r="B883" s="1647" t="s">
        <v>3147</v>
      </c>
      <c r="C883" s="1636">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c r="A884" s="1651" t="s">
        <v>2779</v>
      </c>
      <c r="B884" s="1647" t="s">
        <v>3146</v>
      </c>
      <c r="C884" s="1636">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c r="A885" s="1651" t="s">
        <v>2780</v>
      </c>
      <c r="B885" s="1647" t="s">
        <v>3145</v>
      </c>
      <c r="C885" s="1636">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c r="A886" s="1648"/>
      <c r="B886" s="1648" t="s">
        <v>3144</v>
      </c>
      <c r="C886" s="1636">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c r="A887" s="1647"/>
      <c r="B887" s="1647" t="s">
        <v>3143</v>
      </c>
      <c r="C887" s="1636">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c r="A888" s="1647" t="s">
        <v>2781</v>
      </c>
      <c r="B888" s="1647" t="s">
        <v>3142</v>
      </c>
      <c r="C888" s="1636">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c r="A889" s="1647" t="s">
        <v>2782</v>
      </c>
      <c r="B889" s="1647" t="s">
        <v>3141</v>
      </c>
      <c r="C889" s="1636">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c r="A890" s="1647" t="s">
        <v>2783</v>
      </c>
      <c r="B890" s="1647" t="s">
        <v>3140</v>
      </c>
      <c r="C890" s="1636">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c r="A891" s="1647" t="s">
        <v>2784</v>
      </c>
      <c r="B891" s="1647" t="s">
        <v>3139</v>
      </c>
      <c r="C891" s="1636">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c r="A892" s="1647" t="s">
        <v>2785</v>
      </c>
      <c r="B892" s="1647" t="s">
        <v>3138</v>
      </c>
      <c r="C892" s="1636">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c r="A893" s="1647" t="s">
        <v>2786</v>
      </c>
      <c r="B893" s="1647" t="s">
        <v>3137</v>
      </c>
      <c r="C893" s="1636">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c r="A894" s="1647" t="s">
        <v>2787</v>
      </c>
      <c r="B894" s="1647" t="s">
        <v>3136</v>
      </c>
      <c r="C894" s="1636">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c r="A895" s="1647" t="s">
        <v>2788</v>
      </c>
      <c r="B895" s="1647" t="s">
        <v>3135</v>
      </c>
      <c r="C895" s="1636">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c r="A896" s="1647" t="s">
        <v>2789</v>
      </c>
      <c r="B896" s="1647" t="s">
        <v>3134</v>
      </c>
      <c r="C896" s="1636">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c r="A897" s="1647" t="s">
        <v>2790</v>
      </c>
      <c r="B897" s="1647" t="s">
        <v>3133</v>
      </c>
      <c r="C897" s="1636">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c r="A898" s="1647" t="s">
        <v>2791</v>
      </c>
      <c r="B898" s="1647" t="s">
        <v>3132</v>
      </c>
      <c r="C898" s="1636">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c r="A899" s="1647"/>
      <c r="B899" s="1647" t="s">
        <v>3131</v>
      </c>
      <c r="C899" s="1636">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c r="A900" s="1647"/>
      <c r="B900" s="1647" t="s">
        <v>3130</v>
      </c>
      <c r="C900" s="1636">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c r="A901" s="1647"/>
      <c r="B901" s="1647" t="s">
        <v>3129</v>
      </c>
      <c r="C901" s="1636">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c r="A902" s="1647" t="s">
        <v>2792</v>
      </c>
      <c r="B902" s="1647" t="s">
        <v>3128</v>
      </c>
      <c r="C902" s="1636">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c r="A903" s="1647" t="s">
        <v>909</v>
      </c>
      <c r="B903" s="1647" t="s">
        <v>3127</v>
      </c>
      <c r="C903" s="1636">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c r="A904" s="1647" t="s">
        <v>908</v>
      </c>
      <c r="B904" s="1647" t="s">
        <v>3126</v>
      </c>
      <c r="C904" s="1636">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c r="A905" s="1647" t="s">
        <v>906</v>
      </c>
      <c r="B905" s="1647" t="s">
        <v>3125</v>
      </c>
      <c r="C905" s="1636">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c r="A906" s="1647" t="s">
        <v>2793</v>
      </c>
      <c r="B906" s="1647" t="s">
        <v>3124</v>
      </c>
      <c r="C906" s="1636">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c r="A907" s="1647" t="s">
        <v>2794</v>
      </c>
      <c r="B907" s="1647" t="s">
        <v>3123</v>
      </c>
      <c r="C907" s="1636">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c r="A908" s="1647" t="s">
        <v>2795</v>
      </c>
      <c r="B908" s="1647" t="s">
        <v>3122</v>
      </c>
      <c r="C908" s="1636">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c r="A909" s="1647" t="s">
        <v>2796</v>
      </c>
      <c r="B909" s="1647" t="s">
        <v>3121</v>
      </c>
      <c r="C909" s="1636">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c r="A910" s="1647" t="s">
        <v>905</v>
      </c>
      <c r="B910" s="1647" t="s">
        <v>3120</v>
      </c>
      <c r="C910" s="1636">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c r="A911" s="1647" t="s">
        <v>2797</v>
      </c>
      <c r="B911" s="1647" t="s">
        <v>3119</v>
      </c>
      <c r="C911" s="1636">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c r="A912" s="1647" t="s">
        <v>2798</v>
      </c>
      <c r="B912" s="1647" t="s">
        <v>3118</v>
      </c>
      <c r="C912" s="1636">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c r="A913" s="1647" t="s">
        <v>2799</v>
      </c>
      <c r="B913" s="1647" t="s">
        <v>3117</v>
      </c>
      <c r="C913" s="1636">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c r="A914" s="1647" t="s">
        <v>2800</v>
      </c>
      <c r="B914" s="1647" t="s">
        <v>3116</v>
      </c>
      <c r="C914" s="1636">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c r="A915" s="1647" t="s">
        <v>2801</v>
      </c>
      <c r="B915" s="1647" t="s">
        <v>3115</v>
      </c>
      <c r="C915" s="1636">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c r="A916" s="1647" t="s">
        <v>2802</v>
      </c>
      <c r="B916" s="1647" t="s">
        <v>3114</v>
      </c>
      <c r="C916" s="1636">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c r="A917" s="1647" t="s">
        <v>903</v>
      </c>
      <c r="B917" s="1647" t="s">
        <v>3113</v>
      </c>
      <c r="C917" s="1636">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c r="A918" s="1647" t="s">
        <v>2803</v>
      </c>
      <c r="B918" s="1647" t="s">
        <v>3112</v>
      </c>
      <c r="C918" s="1636">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c r="A919" s="1647" t="s">
        <v>2804</v>
      </c>
      <c r="B919" s="1647" t="s">
        <v>3111</v>
      </c>
      <c r="C919" s="1636">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c r="A920" s="1647" t="s">
        <v>901</v>
      </c>
      <c r="B920" s="1647" t="s">
        <v>3110</v>
      </c>
      <c r="C920" s="1636">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c r="A921" s="1647" t="s">
        <v>900</v>
      </c>
      <c r="B921" s="1647" t="s">
        <v>3109</v>
      </c>
      <c r="C921" s="1636">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c r="A922" s="1647" t="s">
        <v>2805</v>
      </c>
      <c r="B922" s="1647" t="s">
        <v>3108</v>
      </c>
      <c r="C922" s="1636">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c r="A923" s="1647" t="s">
        <v>2806</v>
      </c>
      <c r="B923" s="1647" t="s">
        <v>3107</v>
      </c>
      <c r="C923" s="1636">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c r="A924" s="1647" t="s">
        <v>2807</v>
      </c>
      <c r="B924" s="1647" t="s">
        <v>3106</v>
      </c>
      <c r="C924" s="1636">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c r="A925" s="1647" t="s">
        <v>2808</v>
      </c>
      <c r="B925" s="1647" t="s">
        <v>3105</v>
      </c>
      <c r="C925" s="1636">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c r="A926" s="1647" t="s">
        <v>898</v>
      </c>
      <c r="B926" s="1647" t="s">
        <v>3104</v>
      </c>
      <c r="C926" s="1636">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c r="A927" s="1647" t="s">
        <v>896</v>
      </c>
      <c r="B927" s="1647" t="s">
        <v>3103</v>
      </c>
      <c r="C927" s="1636">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c r="A928" s="1647" t="s">
        <v>2809</v>
      </c>
      <c r="B928" s="1647" t="s">
        <v>3102</v>
      </c>
      <c r="C928" s="1636">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c r="A929" s="1647" t="s">
        <v>894</v>
      </c>
      <c r="B929" s="1647" t="s">
        <v>3101</v>
      </c>
      <c r="C929" s="1636">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c r="A930" s="1647" t="s">
        <v>892</v>
      </c>
      <c r="B930" s="1647" t="s">
        <v>3100</v>
      </c>
      <c r="C930" s="1636">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c r="A931" s="1647"/>
      <c r="B931" s="1647" t="s">
        <v>3099</v>
      </c>
      <c r="C931" s="1636">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c r="A932" s="1647"/>
      <c r="B932" s="1647" t="s">
        <v>3098</v>
      </c>
      <c r="C932" s="1636">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c r="BA934" s="2176" t="s">
        <v>7036</v>
      </c>
      <c r="BB934" s="2176"/>
      <c r="BC934" s="2176"/>
    </row>
    <row r="935" spans="1:56">
      <c r="B935" s="1641" t="s">
        <v>3097</v>
      </c>
      <c r="C935" s="1641">
        <v>6</v>
      </c>
      <c r="D935" s="1641">
        <v>14</v>
      </c>
      <c r="E935" s="1641">
        <v>19</v>
      </c>
      <c r="F935" s="1641"/>
      <c r="G935" s="1641"/>
      <c r="H935" s="1641">
        <v>40</v>
      </c>
      <c r="I935" s="1641">
        <v>42</v>
      </c>
      <c r="J935" s="1641">
        <v>43</v>
      </c>
      <c r="K935" s="1636"/>
      <c r="L935" s="1636"/>
      <c r="M935" s="1636"/>
      <c r="N935" s="1636"/>
      <c r="O935" s="1636"/>
      <c r="P935" s="1636"/>
      <c r="Q935" s="1636"/>
      <c r="R935" s="1636"/>
      <c r="S935" s="1636"/>
      <c r="T935" s="1636"/>
      <c r="U935" s="1636"/>
      <c r="V935" s="1636"/>
      <c r="W935" s="1636"/>
      <c r="X935" s="1636"/>
      <c r="Y935" s="1636">
        <v>8</v>
      </c>
      <c r="Z935" s="1636">
        <v>15</v>
      </c>
      <c r="AA935" s="1636">
        <v>20</v>
      </c>
      <c r="AB935" s="1636">
        <v>25</v>
      </c>
      <c r="AC935" s="1636">
        <v>30</v>
      </c>
      <c r="AD935" s="1636">
        <v>35</v>
      </c>
      <c r="AE935" s="1636">
        <v>40</v>
      </c>
      <c r="AF935" s="1636">
        <v>45</v>
      </c>
      <c r="AG935" s="1636">
        <v>50</v>
      </c>
      <c r="AH935" s="1636">
        <v>58</v>
      </c>
      <c r="AI935" s="1636"/>
      <c r="AJ935" s="1636">
        <v>62</v>
      </c>
      <c r="AK935" s="1636">
        <v>63</v>
      </c>
      <c r="AL935" s="1636"/>
      <c r="AM935" s="1636"/>
      <c r="AN935" s="1636"/>
      <c r="AO935" s="1636"/>
      <c r="AP935" s="1636"/>
      <c r="AQ935" s="1636"/>
      <c r="AR935" s="1636"/>
      <c r="AS935" s="1636"/>
      <c r="AT935" s="1636"/>
      <c r="AU935" s="1636"/>
      <c r="AV935" s="1636"/>
      <c r="AW935" s="1636"/>
      <c r="AX935" s="1636"/>
      <c r="AY935" s="1636"/>
      <c r="AZ935" s="1636"/>
      <c r="BA935" s="1636">
        <v>6</v>
      </c>
      <c r="BB935" s="1636">
        <v>5</v>
      </c>
      <c r="BC935" s="1636">
        <v>4</v>
      </c>
    </row>
    <row r="936" spans="1:56">
      <c r="B936" s="1636"/>
      <c r="C936" s="1636">
        <v>1825203.3799999983</v>
      </c>
      <c r="D936" s="1640">
        <v>28085929931.529984</v>
      </c>
      <c r="E936" s="1640">
        <v>24646145895.130005</v>
      </c>
      <c r="F936" s="1640"/>
      <c r="G936" s="1640"/>
      <c r="H936" s="1640">
        <v>299999995.26999962</v>
      </c>
      <c r="I936" s="1640">
        <v>7843003362.3600073</v>
      </c>
      <c r="J936" s="1640">
        <v>8143003357.6300001</v>
      </c>
      <c r="K936" s="1636"/>
      <c r="L936" s="1636"/>
      <c r="M936" s="1636"/>
      <c r="N936" s="1636"/>
      <c r="O936" s="1636"/>
      <c r="P936" s="1636"/>
      <c r="Q936" s="1636"/>
      <c r="R936" s="1636"/>
      <c r="S936" s="1636"/>
      <c r="T936" s="1636"/>
      <c r="U936" s="1636"/>
      <c r="V936" s="1636"/>
      <c r="W936" s="1636"/>
      <c r="X936" s="1636"/>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1636"/>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1636"/>
      <c r="BA936" s="1637">
        <v>2049010515.0000002</v>
      </c>
      <c r="BB936" s="1637">
        <v>163238611.60000014</v>
      </c>
      <c r="BC936" s="1637">
        <v>1017802629.0400012</v>
      </c>
      <c r="BD936" s="1641" t="s">
        <v>7035</v>
      </c>
    </row>
    <row r="937" spans="1:56">
      <c r="B937" s="1449" t="s">
        <v>441</v>
      </c>
      <c r="C937" s="1448">
        <f>C933-C936</f>
        <v>0</v>
      </c>
      <c r="D937" s="1655">
        <f>D933-D936</f>
        <v>0</v>
      </c>
      <c r="E937" s="1655">
        <f t="shared" ref="E937:J937" si="2">E933-E936</f>
        <v>0</v>
      </c>
      <c r="F937" s="1655"/>
      <c r="G937" s="1655"/>
      <c r="H937" s="1655">
        <f t="shared" si="2"/>
        <v>0</v>
      </c>
      <c r="I937" s="1655">
        <f t="shared" si="2"/>
        <v>0</v>
      </c>
      <c r="J937" s="1655">
        <f t="shared" si="2"/>
        <v>0</v>
      </c>
      <c r="Y937" s="1447">
        <f>Y933-Y936</f>
        <v>-54.358980178833008</v>
      </c>
      <c r="Z937" s="1447">
        <f t="shared" ref="Z937:AH937" si="3">Z933-Z936</f>
        <v>0</v>
      </c>
      <c r="AA937" s="1447">
        <f t="shared" si="3"/>
        <v>0</v>
      </c>
      <c r="AB937" s="1447">
        <f t="shared" si="3"/>
        <v>0</v>
      </c>
      <c r="AC937" s="1447">
        <f t="shared" si="3"/>
        <v>0</v>
      </c>
      <c r="AD937" s="1447">
        <f t="shared" si="3"/>
        <v>0</v>
      </c>
      <c r="AE937" s="1447">
        <f t="shared" si="3"/>
        <v>0</v>
      </c>
      <c r="AF937" s="1447">
        <f t="shared" si="3"/>
        <v>0</v>
      </c>
      <c r="AG937" s="1447">
        <f t="shared" si="3"/>
        <v>0</v>
      </c>
      <c r="AH937" s="1447">
        <f t="shared" si="3"/>
        <v>0</v>
      </c>
      <c r="AI937" s="1447"/>
      <c r="AJ937" s="1447">
        <f t="shared" ref="AJ937" si="4">AJ933-AJ936</f>
        <v>0</v>
      </c>
      <c r="AK937" s="1447">
        <f t="shared" ref="AK937" si="5">AK933-AK936</f>
        <v>0</v>
      </c>
      <c r="AZ937" s="1447"/>
      <c r="BA937" s="1447">
        <f>BA933-BA936</f>
        <v>0</v>
      </c>
      <c r="BB937" s="1447">
        <f t="shared" ref="BB937:BC937" si="6">BB933-BB936</f>
        <v>0</v>
      </c>
      <c r="BC937" s="1447">
        <f t="shared" si="6"/>
        <v>0</v>
      </c>
      <c r="BD937" s="1656">
        <f>AZ933-BD933</f>
        <v>92.566699981689453</v>
      </c>
    </row>
    <row r="938" spans="1:56">
      <c r="AI938" s="1447"/>
    </row>
    <row r="939" spans="1:56">
      <c r="B939" s="1689" t="s">
        <v>7108</v>
      </c>
    </row>
  </sheetData>
  <sheetProtection algorithmName="SHA-512" hashValue="ccMOzbTufbpMI5bWhfxHC0Tzhes/j/0TckX3qAIwEsWX8gsxTQV2ykiarWZMLi/nI2nFCIEjTwEA9d0IIdWjZg==" saltValue="W5yZmf/s+ybaDQuBVjUPEQ==" spinCount="100000" sheet="1" objects="1" scenarios="1"/>
  <autoFilter ref="A2:BC937" xr:uid="{E6AE8C14-0D90-4B20-8F18-5B0DC940C536}"/>
  <mergeCells count="1">
    <mergeCell ref="BA934:BC93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topLeftCell="A103" workbookViewId="0">
      <selection activeCell="A114" sqref="A114"/>
    </sheetView>
  </sheetViews>
  <sheetFormatPr baseColWidth="10" defaultColWidth="9.1640625" defaultRowHeight="15"/>
  <cols>
    <col min="1" max="1" width="46.33203125" style="1446" customWidth="1"/>
    <col min="2" max="2" width="73.33203125" style="1446" customWidth="1"/>
    <col min="3" max="3" width="16.6640625" style="1446" customWidth="1"/>
    <col min="4" max="16384" width="9.1640625" style="1446"/>
  </cols>
  <sheetData>
    <row r="1" spans="1:3" ht="21">
      <c r="A1" s="2177" t="s">
        <v>4207</v>
      </c>
      <c r="B1" s="2177"/>
    </row>
    <row r="3" spans="1:3">
      <c r="A3" s="1490" t="s">
        <v>4206</v>
      </c>
      <c r="B3" s="1490" t="s">
        <v>4205</v>
      </c>
      <c r="C3" s="1490" t="s">
        <v>4204</v>
      </c>
    </row>
    <row r="4" spans="1:3">
      <c r="A4" s="1526" t="s">
        <v>4209</v>
      </c>
      <c r="B4" s="1446" t="str">
        <f>'EBF Spending Plan 30-34'!A2</f>
        <v>COMMUNITY CONSOLIDATED S D 93</v>
      </c>
      <c r="C4" s="1526" t="s">
        <v>4211</v>
      </c>
    </row>
    <row r="5" spans="1:3">
      <c r="A5" s="1526" t="s">
        <v>4210</v>
      </c>
      <c r="B5" s="1446" t="str">
        <f>IF('EBF Spending Plan 30-34'!O1="","",'EBF Spending Plan 30-34'!O1&amp;"00")</f>
        <v>1902209300400</v>
      </c>
      <c r="C5" s="1526" t="s">
        <v>4211</v>
      </c>
    </row>
    <row r="6" spans="1:3">
      <c r="A6" s="1573" t="s">
        <v>6819</v>
      </c>
      <c r="B6" s="1446" t="str">
        <f>'EBF Spending Plan 30-34'!B7</f>
        <v xml:space="preserve"> The CCSD93 strategic goals for FY2024-25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promote inclusiveness and appreciation of diverse prospectives. these objectives will be measured in survey results and academic outcomes.</v>
      </c>
      <c r="C6" s="1526" t="s">
        <v>4211</v>
      </c>
    </row>
    <row r="7" spans="1:3">
      <c r="A7" s="1446" t="s">
        <v>6823</v>
      </c>
      <c r="B7" s="1446" t="str">
        <f>'EBF Spending Plan 30-34'!G11</f>
        <v>Increase number and/or quality of professional development opportunities</v>
      </c>
      <c r="C7" s="1526" t="s">
        <v>4211</v>
      </c>
    </row>
    <row r="8" spans="1:3">
      <c r="A8" s="1446" t="s">
        <v>6820</v>
      </c>
      <c r="B8" s="1446" t="str">
        <f>'EBF Spending Plan 30-34'!I11</f>
        <v>Maintain or decrease class sizes</v>
      </c>
      <c r="C8" s="1526" t="s">
        <v>4211</v>
      </c>
    </row>
    <row r="9" spans="1:3">
      <c r="A9" s="1446" t="s">
        <v>6821</v>
      </c>
      <c r="B9" s="1446" t="str">
        <f>'EBF Spending Plan 30-34'!L11</f>
        <v>Improve programs, curriculum, and/or learning tools</v>
      </c>
      <c r="C9" s="1526" t="s">
        <v>4211</v>
      </c>
    </row>
    <row r="10" spans="1:3">
      <c r="A10" s="1446" t="s">
        <v>6822</v>
      </c>
      <c r="B10" s="1446" t="str">
        <f>IF('EBF Spending Plan 30-34'!G12="","",'EBF Spending Plan 30-34'!G12)</f>
        <v/>
      </c>
      <c r="C10" s="1526" t="s">
        <v>4211</v>
      </c>
    </row>
    <row r="11" spans="1:3">
      <c r="A11" s="1526" t="s">
        <v>6845</v>
      </c>
      <c r="B11" s="1446">
        <f>'EBF Spending Plan 30-34'!G18</f>
        <v>3216.96</v>
      </c>
      <c r="C11" s="1526" t="s">
        <v>4212</v>
      </c>
    </row>
    <row r="12" spans="1:3">
      <c r="A12" s="1526" t="s">
        <v>6824</v>
      </c>
      <c r="B12" s="1446">
        <f>'EBF Spending Plan 30-34'!J18</f>
        <v>48670643.259999998</v>
      </c>
      <c r="C12" s="1526" t="s">
        <v>4212</v>
      </c>
    </row>
    <row r="13" spans="1:3">
      <c r="A13" s="1526" t="s">
        <v>6825</v>
      </c>
      <c r="B13" s="1446">
        <f>'EBF Spending Plan 30-34'!G20</f>
        <v>58218813.130000003</v>
      </c>
      <c r="C13" s="1526" t="s">
        <v>4212</v>
      </c>
    </row>
    <row r="14" spans="1:3">
      <c r="A14" s="1526" t="s">
        <v>6826</v>
      </c>
      <c r="B14" s="1489">
        <f>'EBF Spending Plan 30-34'!J20</f>
        <v>1.1961792413343173</v>
      </c>
      <c r="C14" s="1526" t="s">
        <v>4212</v>
      </c>
    </row>
    <row r="15" spans="1:3">
      <c r="A15" s="1526" t="s">
        <v>6827</v>
      </c>
      <c r="B15" s="1446">
        <f>'EBF Spending Plan 30-34'!G22</f>
        <v>4</v>
      </c>
      <c r="C15" s="1526" t="s">
        <v>4212</v>
      </c>
    </row>
    <row r="16" spans="1:3">
      <c r="A16" s="1526" t="s">
        <v>6828</v>
      </c>
      <c r="B16" s="1446">
        <f>'EBF Spending Plan 30-34'!G24</f>
        <v>3917896.38</v>
      </c>
      <c r="C16" s="1526" t="s">
        <v>4212</v>
      </c>
    </row>
    <row r="17" spans="1:3">
      <c r="A17" s="1526" t="s">
        <v>6829</v>
      </c>
      <c r="B17" s="1446">
        <f>'EBF Spending Plan 30-34'!J22</f>
        <v>3920996.62</v>
      </c>
      <c r="C17" s="1526" t="s">
        <v>4212</v>
      </c>
    </row>
    <row r="18" spans="1:3">
      <c r="A18" s="1526" t="s">
        <v>6830</v>
      </c>
      <c r="B18" s="1446">
        <f>'EBF Spending Plan 30-34'!J24</f>
        <v>3100.24</v>
      </c>
      <c r="C18" s="1526" t="s">
        <v>4212</v>
      </c>
    </row>
    <row r="19" spans="1:3">
      <c r="A19" s="1526" t="s">
        <v>6831</v>
      </c>
      <c r="B19" s="1446">
        <f>'EBF Spending Plan 30-34'!G26</f>
        <v>865553.49</v>
      </c>
      <c r="C19" s="1526" t="s">
        <v>4212</v>
      </c>
    </row>
    <row r="20" spans="1:3">
      <c r="A20" s="1526" t="s">
        <v>6832</v>
      </c>
      <c r="B20" s="1446">
        <f>'EBF Spending Plan 30-34'!G27</f>
        <v>132109.29999999999</v>
      </c>
      <c r="C20" s="1526" t="s">
        <v>4212</v>
      </c>
    </row>
    <row r="21" spans="1:3">
      <c r="A21" s="1526" t="s">
        <v>6833</v>
      </c>
      <c r="B21" s="1446">
        <f>'EBF Spending Plan 30-34'!G28</f>
        <v>1378785.69</v>
      </c>
      <c r="C21" s="1526" t="s">
        <v>4212</v>
      </c>
    </row>
    <row r="22" spans="1:3">
      <c r="A22" s="1571" t="s">
        <v>6834</v>
      </c>
      <c r="B22" s="1446">
        <f>'EBF Spending Plan 30-34'!G31</f>
        <v>3163.34</v>
      </c>
      <c r="C22" s="1527" t="s">
        <v>4213</v>
      </c>
    </row>
    <row r="23" spans="1:3">
      <c r="A23" s="1571" t="s">
        <v>6835</v>
      </c>
      <c r="B23" s="1446" t="str">
        <f>'EBF Spending Plan 30-34'!H31</f>
        <v>Actual</v>
      </c>
      <c r="C23" s="1571" t="s">
        <v>4213</v>
      </c>
    </row>
    <row r="24" spans="1:3">
      <c r="A24" s="1446" t="s">
        <v>6836</v>
      </c>
      <c r="B24" s="1446" t="str">
        <f>'EBF Spending Plan 30-34'!G35</f>
        <v>Student growth and achievement data, disaggregated by student groups</v>
      </c>
      <c r="C24" s="1527" t="s">
        <v>4213</v>
      </c>
    </row>
    <row r="25" spans="1:3">
      <c r="A25" s="1446" t="s">
        <v>6837</v>
      </c>
      <c r="B25" s="1446" t="str">
        <f>'EBF Spending Plan 30-34'!I35</f>
        <v>Student discipline and behavior data</v>
      </c>
      <c r="C25" s="1527" t="s">
        <v>4213</v>
      </c>
    </row>
    <row r="26" spans="1:3">
      <c r="A26" s="1446" t="s">
        <v>6838</v>
      </c>
      <c r="B26" s="1446" t="str">
        <f>'EBF Spending Plan 30-34'!L35</f>
        <v>Climate and culture survey data (e.g., Five Essentials Survey)</v>
      </c>
      <c r="C26" s="1527" t="s">
        <v>4213</v>
      </c>
    </row>
    <row r="27" spans="1:3">
      <c r="A27" s="1446" t="s">
        <v>6839</v>
      </c>
      <c r="B27" s="1446" t="str">
        <f>IF('EBF Spending Plan 30-34'!H37="","",'EBF Spending Plan 30-34'!H37)</f>
        <v/>
      </c>
      <c r="C27" s="1527" t="s">
        <v>4213</v>
      </c>
    </row>
    <row r="28" spans="1:3">
      <c r="A28" s="1446" t="s">
        <v>6840</v>
      </c>
      <c r="B28" s="1446" t="str">
        <f>IF('EBF Spending Plan 30-34'!H38="","",'EBF Spending Plan 30-34'!H38)</f>
        <v/>
      </c>
      <c r="C28" s="1527" t="s">
        <v>4213</v>
      </c>
    </row>
    <row r="29" spans="1:3">
      <c r="A29" s="1446" t="s">
        <v>6841</v>
      </c>
      <c r="B29" s="1446" t="str">
        <f>IF('EBF Spending Plan 30-34'!H39="","",'EBF Spending Plan 30-34'!H39)</f>
        <v/>
      </c>
      <c r="C29" s="1527" t="s">
        <v>4213</v>
      </c>
    </row>
    <row r="30" spans="1:3">
      <c r="A30" s="1446" t="s">
        <v>6842</v>
      </c>
      <c r="B30" s="1446" t="str">
        <f>IF('EBF Spending Plan 30-34'!H40="","",'EBF Spending Plan 30-34'!H40)</f>
        <v/>
      </c>
      <c r="C30" s="1527" t="s">
        <v>4213</v>
      </c>
    </row>
    <row r="31" spans="1:3">
      <c r="A31" s="1446" t="s">
        <v>6843</v>
      </c>
      <c r="B31" s="1446" t="str">
        <f>IF('EBF Spending Plan 30-34'!K37="","",'EBF Spending Plan 30-34'!K37)</f>
        <v/>
      </c>
      <c r="C31" s="1527" t="s">
        <v>4213</v>
      </c>
    </row>
    <row r="32" spans="1:3">
      <c r="A32" s="1446" t="s">
        <v>6844</v>
      </c>
      <c r="B32" s="1446" t="str">
        <f>IF('EBF Spending Plan 30-34'!K38="","",'EBF Spending Plan 30-34'!K38)</f>
        <v/>
      </c>
      <c r="C32" s="1527" t="s">
        <v>4213</v>
      </c>
    </row>
    <row r="33" spans="1:3">
      <c r="A33" s="1446" t="s">
        <v>6846</v>
      </c>
      <c r="B33" s="1446" t="str">
        <f>IF('EBF Spending Plan 30-34'!K39="","",'EBF Spending Plan 30-34'!K39)</f>
        <v/>
      </c>
      <c r="C33" s="1527" t="s">
        <v>4213</v>
      </c>
    </row>
    <row r="34" spans="1:3">
      <c r="A34" s="1446" t="s">
        <v>6847</v>
      </c>
      <c r="B34" s="1446" t="str">
        <f>IF('EBF Spending Plan 30-34'!K40="","",'EBF Spending Plan 30-34'!K40)</f>
        <v/>
      </c>
      <c r="C34" s="1527" t="s">
        <v>4213</v>
      </c>
    </row>
    <row r="35" spans="1:3">
      <c r="A35" s="1446" t="s">
        <v>6848</v>
      </c>
      <c r="B35" s="1446" t="str">
        <f>IF('EBF Spending Plan 30-34'!M37="","",'EBF Spending Plan 30-34'!M37)</f>
        <v/>
      </c>
      <c r="C35" s="1527" t="s">
        <v>4213</v>
      </c>
    </row>
    <row r="36" spans="1:3">
      <c r="A36" s="1446" t="s">
        <v>6849</v>
      </c>
      <c r="B36" s="1446" t="str">
        <f>IF('EBF Spending Plan 30-34'!M38="","",'EBF Spending Plan 30-34'!M38)</f>
        <v/>
      </c>
      <c r="C36" s="1527" t="s">
        <v>4213</v>
      </c>
    </row>
    <row r="37" spans="1:3">
      <c r="A37" s="1446" t="s">
        <v>6850</v>
      </c>
      <c r="B37" s="1446" t="str">
        <f>IF('EBF Spending Plan 30-34'!M39="","",'EBF Spending Plan 30-34'!M39)</f>
        <v/>
      </c>
      <c r="C37" s="1527" t="s">
        <v>4213</v>
      </c>
    </row>
    <row r="38" spans="1:3">
      <c r="A38" s="1446" t="s">
        <v>6851</v>
      </c>
      <c r="B38" s="1446" t="str">
        <f>IF('EBF Spending Plan 30-34'!M40="","",'EBF Spending Plan 30-34'!M40)</f>
        <v>Yes</v>
      </c>
      <c r="C38" s="1527" t="s">
        <v>4213</v>
      </c>
    </row>
    <row r="39" spans="1:3">
      <c r="A39" s="1446" t="s">
        <v>6852</v>
      </c>
      <c r="B39" s="1446" t="str">
        <f>IF('EBF Spending Plan 30-34'!G41="","",'EBF Spending Plan 30-34'!G41)</f>
        <v>The District's Senior Leadership Team determines the allocation of EBF dollars as well as program area leaders.</v>
      </c>
      <c r="C39" s="1527" t="s">
        <v>4213</v>
      </c>
    </row>
    <row r="40" spans="1:3">
      <c r="A40" s="1446" t="s">
        <v>6853</v>
      </c>
      <c r="B40" s="1446" t="str">
        <f>'EBF Spending Plan 30-34'!G43</f>
        <v>Core Teachers</v>
      </c>
      <c r="C40" s="1527" t="s">
        <v>4213</v>
      </c>
    </row>
    <row r="41" spans="1:3">
      <c r="A41" s="1446" t="s">
        <v>6854</v>
      </c>
      <c r="B41" s="1446" t="str">
        <f>'EBF Spending Plan 30-34'!I43</f>
        <v>Specialist Teachers</v>
      </c>
      <c r="C41" s="1527" t="s">
        <v>4213</v>
      </c>
    </row>
    <row r="42" spans="1:3">
      <c r="A42" s="1446" t="s">
        <v>6855</v>
      </c>
      <c r="B42" s="1446" t="str">
        <f>'EBF Spending Plan 30-34'!L43</f>
        <v>Instructional Facilitator</v>
      </c>
      <c r="C42" s="1527" t="s">
        <v>4213</v>
      </c>
    </row>
    <row r="43" spans="1:3">
      <c r="A43" s="1446" t="s">
        <v>6856</v>
      </c>
      <c r="B43" s="1446" t="str">
        <f>IF('EBF Spending Plan 30-34'!G44="","",'EBF Spending Plan 30-34'!G44)</f>
        <v/>
      </c>
      <c r="C43" s="1527" t="s">
        <v>4213</v>
      </c>
    </row>
    <row r="44" spans="1:3">
      <c r="A44" s="1446" t="s">
        <v>6857</v>
      </c>
      <c r="B44" s="1446">
        <f>'EBF Spending Plan 30-34'!F52</f>
        <v>11323076.439999999</v>
      </c>
      <c r="C44" s="1526" t="s">
        <v>4214</v>
      </c>
    </row>
    <row r="45" spans="1:3">
      <c r="A45" s="1446" t="s">
        <v>6858</v>
      </c>
      <c r="B45" s="1446">
        <f>'EBF Spending Plan 30-34'!F53</f>
        <v>2264615.2799999998</v>
      </c>
      <c r="C45" s="1526" t="s">
        <v>4214</v>
      </c>
    </row>
    <row r="46" spans="1:3">
      <c r="A46" s="1446" t="s">
        <v>6859</v>
      </c>
      <c r="B46" s="1446">
        <f>'EBF Spending Plan 30-34'!F54</f>
        <v>1185770.55</v>
      </c>
      <c r="C46" s="1526" t="s">
        <v>4214</v>
      </c>
    </row>
    <row r="47" spans="1:3">
      <c r="A47" s="1446" t="s">
        <v>6860</v>
      </c>
      <c r="B47" s="1446">
        <f>'EBF Spending Plan 30-34'!F55</f>
        <v>526517.52</v>
      </c>
      <c r="C47" s="1526" t="s">
        <v>4214</v>
      </c>
    </row>
    <row r="48" spans="1:3">
      <c r="A48" s="1446" t="s">
        <v>6861</v>
      </c>
      <c r="B48" s="1446">
        <f>'EBF Spending Plan 30-34'!F56</f>
        <v>434578.23</v>
      </c>
      <c r="C48" s="1526" t="s">
        <v>4214</v>
      </c>
    </row>
    <row r="49" spans="1:3">
      <c r="A49" s="1446" t="s">
        <v>6862</v>
      </c>
      <c r="B49" s="1446">
        <f>'EBF Spending Plan 30-34'!F57</f>
        <v>730371.6</v>
      </c>
      <c r="C49" s="1526" t="s">
        <v>4214</v>
      </c>
    </row>
    <row r="50" spans="1:3">
      <c r="A50" s="1446" t="s">
        <v>6863</v>
      </c>
      <c r="B50" s="1446">
        <f>'EBF Spending Plan 30-34'!F58</f>
        <v>276180.44</v>
      </c>
      <c r="C50" s="1526" t="s">
        <v>4214</v>
      </c>
    </row>
    <row r="51" spans="1:3">
      <c r="A51" s="1446" t="s">
        <v>6864</v>
      </c>
      <c r="B51" s="1446">
        <f>'EBF Spending Plan 30-34'!F59</f>
        <v>448842.72</v>
      </c>
      <c r="C51" s="1526" t="s">
        <v>4214</v>
      </c>
    </row>
    <row r="52" spans="1:3">
      <c r="A52" s="1446" t="s">
        <v>6865</v>
      </c>
      <c r="B52" s="1446">
        <f>'EBF Spending Plan 30-34'!F60</f>
        <v>607934.32999999996</v>
      </c>
      <c r="C52" s="1526" t="s">
        <v>4214</v>
      </c>
    </row>
    <row r="53" spans="1:3">
      <c r="A53" s="1446" t="s">
        <v>6866</v>
      </c>
      <c r="B53" s="1446">
        <f>'EBF Spending Plan 30-34'!F61</f>
        <v>336396.47</v>
      </c>
      <c r="C53" s="1526" t="s">
        <v>4214</v>
      </c>
    </row>
    <row r="54" spans="1:3">
      <c r="A54" s="1446" t="s">
        <v>6867</v>
      </c>
      <c r="B54" s="1446">
        <f>'EBF Spending Plan 30-34'!F62</f>
        <v>901889.56</v>
      </c>
      <c r="C54" s="1526" t="s">
        <v>4214</v>
      </c>
    </row>
    <row r="55" spans="1:3">
      <c r="A55" s="1446" t="s">
        <v>6868</v>
      </c>
      <c r="B55" s="1446">
        <f>'EBF Spending Plan 30-34'!F63</f>
        <v>776528.97</v>
      </c>
      <c r="C55" s="1526" t="s">
        <v>4214</v>
      </c>
    </row>
    <row r="56" spans="1:3">
      <c r="A56" s="1446" t="s">
        <v>6869</v>
      </c>
      <c r="B56" s="1446">
        <f>'EBF Spending Plan 30-34'!F64</f>
        <v>538590.11</v>
      </c>
      <c r="C56" s="1526" t="s">
        <v>4214</v>
      </c>
    </row>
    <row r="57" spans="1:3">
      <c r="A57" s="1446" t="s">
        <v>6870</v>
      </c>
      <c r="B57" s="1446">
        <f>'EBF Spending Plan 30-34'!F65</f>
        <v>20351292.219999991</v>
      </c>
      <c r="C57" s="1526" t="s">
        <v>4214</v>
      </c>
    </row>
    <row r="58" spans="1:3">
      <c r="A58" s="1446" t="s">
        <v>6871</v>
      </c>
      <c r="B58" s="1446">
        <f>'EBF Spending Plan 30-34'!F66</f>
        <v>285424.2</v>
      </c>
      <c r="C58" s="1526" t="s">
        <v>4214</v>
      </c>
    </row>
    <row r="59" spans="1:3">
      <c r="A59" s="1446" t="s">
        <v>6872</v>
      </c>
      <c r="B59" s="1446">
        <f>'EBF Spending Plan 30-34'!F67</f>
        <v>402120</v>
      </c>
      <c r="C59" s="1526" t="s">
        <v>4214</v>
      </c>
    </row>
    <row r="60" spans="1:3">
      <c r="A60" s="1446" t="s">
        <v>6873</v>
      </c>
      <c r="B60" s="1446">
        <f>'EBF Spending Plan 30-34'!F68</f>
        <v>1045512</v>
      </c>
      <c r="C60" s="1526" t="s">
        <v>4214</v>
      </c>
    </row>
    <row r="61" spans="1:3">
      <c r="A61" s="1446" t="s">
        <v>6874</v>
      </c>
      <c r="B61" s="1446">
        <f>'EBF Spending Plan 30-34'!F69</f>
        <v>109376.64</v>
      </c>
      <c r="C61" s="1526" t="s">
        <v>4214</v>
      </c>
    </row>
    <row r="62" spans="1:3">
      <c r="A62" s="1446" t="s">
        <v>6875</v>
      </c>
      <c r="B62" s="1446">
        <f>'EBF Spending Plan 30-34'!F70</f>
        <v>918442.07000000007</v>
      </c>
      <c r="C62" s="1526" t="s">
        <v>4214</v>
      </c>
    </row>
    <row r="63" spans="1:3">
      <c r="A63" s="1446" t="s">
        <v>6876</v>
      </c>
      <c r="B63" s="1446">
        <f>'EBF Spending Plan 30-34'!F71</f>
        <v>539599.10000000009</v>
      </c>
      <c r="C63" s="1526" t="s">
        <v>4214</v>
      </c>
    </row>
    <row r="64" spans="1:3">
      <c r="A64" s="1446" t="s">
        <v>6877</v>
      </c>
      <c r="B64" s="1446">
        <f>'EBF Spending Plan 30-34'!F72</f>
        <v>4378282.5600000005</v>
      </c>
      <c r="C64" s="1526" t="s">
        <v>4214</v>
      </c>
    </row>
    <row r="65" spans="1:3">
      <c r="A65" s="1446" t="s">
        <v>6878</v>
      </c>
      <c r="B65" s="1446">
        <f>'EBF Spending Plan 30-34'!F73</f>
        <v>3014291.52</v>
      </c>
      <c r="C65" s="1526" t="s">
        <v>4214</v>
      </c>
    </row>
    <row r="66" spans="1:3">
      <c r="A66" s="1446" t="s">
        <v>6879</v>
      </c>
      <c r="B66" s="1446">
        <f>'EBF Spending Plan 30-34'!F74</f>
        <v>8973585.8444400001</v>
      </c>
      <c r="C66" s="1526" t="s">
        <v>4214</v>
      </c>
    </row>
    <row r="67" spans="1:3">
      <c r="A67" s="1446" t="s">
        <v>6880</v>
      </c>
      <c r="B67" s="1446">
        <f>'EBF Spending Plan 30-34'!F75</f>
        <v>19842677.504440002</v>
      </c>
      <c r="C67" s="1526" t="s">
        <v>4214</v>
      </c>
    </row>
    <row r="68" spans="1:3">
      <c r="A68" s="1446" t="s">
        <v>6881</v>
      </c>
      <c r="B68" s="1446">
        <f>'EBF Spending Plan 30-34'!F76</f>
        <v>659093.86</v>
      </c>
      <c r="C68" s="1526" t="s">
        <v>4214</v>
      </c>
    </row>
    <row r="69" spans="1:3">
      <c r="A69" s="1446" t="s">
        <v>6882</v>
      </c>
      <c r="B69" s="1446">
        <f>'EBF Spending Plan 30-34'!F77</f>
        <v>659093.86</v>
      </c>
      <c r="C69" s="1526" t="s">
        <v>4214</v>
      </c>
    </row>
    <row r="70" spans="1:3">
      <c r="A70" s="1446" t="s">
        <v>6883</v>
      </c>
      <c r="B70" s="1446">
        <f>'EBF Spending Plan 30-34'!F78</f>
        <v>686233.02</v>
      </c>
      <c r="C70" s="1526" t="s">
        <v>4214</v>
      </c>
    </row>
    <row r="71" spans="1:3">
      <c r="A71" s="1446" t="s">
        <v>6884</v>
      </c>
      <c r="B71" s="1446">
        <f>'EBF Spending Plan 30-34'!F79</f>
        <v>686233.02</v>
      </c>
      <c r="C71" s="1526" t="s">
        <v>4214</v>
      </c>
    </row>
    <row r="72" spans="1:3">
      <c r="A72" s="1446" t="s">
        <v>6885</v>
      </c>
      <c r="B72" s="1446">
        <f>'EBF Spending Plan 30-34'!F80</f>
        <v>567596.12</v>
      </c>
      <c r="C72" s="1526" t="s">
        <v>4214</v>
      </c>
    </row>
    <row r="73" spans="1:3">
      <c r="A73" s="1446" t="s">
        <v>6886</v>
      </c>
      <c r="B73" s="1446">
        <f>'EBF Spending Plan 30-34'!F81</f>
        <v>567596.12</v>
      </c>
      <c r="C73" s="1526" t="s">
        <v>4214</v>
      </c>
    </row>
    <row r="74" spans="1:3">
      <c r="A74" s="1446" t="s">
        <v>6887</v>
      </c>
      <c r="B74" s="1446">
        <f>'EBF Spending Plan 30-34'!F82</f>
        <v>590858.26</v>
      </c>
      <c r="C74" s="1526" t="s">
        <v>4214</v>
      </c>
    </row>
    <row r="75" spans="1:3">
      <c r="A75" s="1446" t="s">
        <v>6888</v>
      </c>
      <c r="B75" s="1446">
        <f>'EBF Spending Plan 30-34'!F83</f>
        <v>590858.26</v>
      </c>
      <c r="C75" s="1526" t="s">
        <v>4214</v>
      </c>
    </row>
    <row r="76" spans="1:3">
      <c r="A76" s="1446" t="s">
        <v>6889</v>
      </c>
      <c r="B76" s="1446">
        <f>'EBF Spending Plan 30-34'!F84</f>
        <v>709495.15</v>
      </c>
      <c r="C76" s="1526" t="s">
        <v>4214</v>
      </c>
    </row>
    <row r="77" spans="1:3">
      <c r="A77" s="1446" t="s">
        <v>6890</v>
      </c>
      <c r="B77" s="1446">
        <f>'EBF Spending Plan 30-34'!F85</f>
        <v>1768697.76</v>
      </c>
      <c r="C77" s="1526" t="s">
        <v>4214</v>
      </c>
    </row>
    <row r="78" spans="1:3">
      <c r="A78" s="1446" t="s">
        <v>6891</v>
      </c>
      <c r="B78" s="1446">
        <f>'EBF Spending Plan 30-34'!F86</f>
        <v>716452.24</v>
      </c>
      <c r="C78" s="1526" t="s">
        <v>4214</v>
      </c>
    </row>
    <row r="79" spans="1:3">
      <c r="A79" s="1446" t="s">
        <v>6892</v>
      </c>
      <c r="B79" s="1446">
        <f>'EBF Spending Plan 30-34'!F87</f>
        <v>274465.76</v>
      </c>
      <c r="C79" s="1526" t="s">
        <v>4214</v>
      </c>
    </row>
    <row r="80" spans="1:3">
      <c r="A80" s="1446" t="s">
        <v>6893</v>
      </c>
      <c r="B80" s="1446">
        <f>'EBF Spending Plan 30-34'!F88</f>
        <v>8476673.4299999997</v>
      </c>
      <c r="C80" s="1526" t="s">
        <v>4214</v>
      </c>
    </row>
    <row r="81" spans="1:3">
      <c r="A81" s="1446" t="s">
        <v>6894</v>
      </c>
      <c r="B81" s="1446">
        <f>'EBF Spending Plan 30-34'!F90</f>
        <v>48670643.259999998</v>
      </c>
      <c r="C81" s="1526" t="s">
        <v>4214</v>
      </c>
    </row>
    <row r="82" spans="1:3">
      <c r="A82" s="1446" t="s">
        <v>6895</v>
      </c>
      <c r="B82" s="1446" t="str">
        <f>IF('EBF Spending Plan 30-34'!G52="","",'EBF Spending Plan 30-34'!G52)</f>
        <v/>
      </c>
      <c r="C82" s="1526" t="s">
        <v>4215</v>
      </c>
    </row>
    <row r="83" spans="1:3">
      <c r="A83" s="1446" t="s">
        <v>6896</v>
      </c>
      <c r="B83" s="1446" t="str">
        <f>IF('EBF Spending Plan 30-34'!G53="","",'EBF Spending Plan 30-34'!G53)</f>
        <v/>
      </c>
      <c r="C83" s="1526" t="s">
        <v>4215</v>
      </c>
    </row>
    <row r="84" spans="1:3">
      <c r="A84" s="1446" t="s">
        <v>6897</v>
      </c>
      <c r="B84" s="1446" t="str">
        <f>IF('EBF Spending Plan 30-34'!G54="","",'EBF Spending Plan 30-34'!G54)</f>
        <v/>
      </c>
      <c r="C84" s="1526" t="s">
        <v>4215</v>
      </c>
    </row>
    <row r="85" spans="1:3">
      <c r="A85" s="1446" t="s">
        <v>6898</v>
      </c>
      <c r="B85" s="1446" t="str">
        <f>IF('EBF Spending Plan 30-34'!G55="","",'EBF Spending Plan 30-34'!G55)</f>
        <v/>
      </c>
      <c r="C85" s="1526" t="s">
        <v>4215</v>
      </c>
    </row>
    <row r="86" spans="1:3">
      <c r="A86" s="1446" t="s">
        <v>6899</v>
      </c>
      <c r="B86" s="1446" t="str">
        <f>IF('EBF Spending Plan 30-34'!G56="","",'EBF Spending Plan 30-34'!G56)</f>
        <v/>
      </c>
      <c r="C86" s="1526" t="s">
        <v>4215</v>
      </c>
    </row>
    <row r="87" spans="1:3">
      <c r="A87" s="1446" t="s">
        <v>6900</v>
      </c>
      <c r="B87" s="1446" t="str">
        <f>IF('EBF Spending Plan 30-34'!G57="","",'EBF Spending Plan 30-34'!G57)</f>
        <v/>
      </c>
      <c r="C87" s="1526" t="s">
        <v>4215</v>
      </c>
    </row>
    <row r="88" spans="1:3">
      <c r="A88" s="1446" t="s">
        <v>6901</v>
      </c>
      <c r="B88" s="1446" t="str">
        <f>IF('EBF Spending Plan 30-34'!G58="","",'EBF Spending Plan 30-34'!G58)</f>
        <v/>
      </c>
      <c r="C88" s="1526" t="s">
        <v>4215</v>
      </c>
    </row>
    <row r="89" spans="1:3">
      <c r="A89" s="1446" t="s">
        <v>6902</v>
      </c>
      <c r="B89" s="1446" t="str">
        <f>IF('EBF Spending Plan 30-34'!G59="","",'EBF Spending Plan 30-34'!G59)</f>
        <v/>
      </c>
      <c r="C89" s="1526" t="s">
        <v>4215</v>
      </c>
    </row>
    <row r="90" spans="1:3">
      <c r="A90" s="1446" t="s">
        <v>6903</v>
      </c>
      <c r="B90" s="1446" t="str">
        <f>IF('EBF Spending Plan 30-34'!G60="","",'EBF Spending Plan 30-34'!G60)</f>
        <v/>
      </c>
      <c r="C90" s="1526" t="s">
        <v>4215</v>
      </c>
    </row>
    <row r="91" spans="1:3">
      <c r="A91" s="1446" t="s">
        <v>6904</v>
      </c>
      <c r="B91" s="1446" t="str">
        <f>IF('EBF Spending Plan 30-34'!G61="","",'EBF Spending Plan 30-34'!G61)</f>
        <v/>
      </c>
      <c r="C91" s="1526" t="s">
        <v>4215</v>
      </c>
    </row>
    <row r="92" spans="1:3">
      <c r="A92" s="1446" t="s">
        <v>6905</v>
      </c>
      <c r="B92" s="1446" t="str">
        <f>IF('EBF Spending Plan 30-34'!G62="","",'EBF Spending Plan 30-34'!G62)</f>
        <v/>
      </c>
      <c r="C92" s="1526" t="s">
        <v>4215</v>
      </c>
    </row>
    <row r="93" spans="1:3">
      <c r="A93" s="1446" t="s">
        <v>6906</v>
      </c>
      <c r="B93" s="1446" t="str">
        <f>IF('EBF Spending Plan 30-34'!G63="","",'EBF Spending Plan 30-34'!G63)</f>
        <v/>
      </c>
      <c r="C93" s="1526" t="s">
        <v>4215</v>
      </c>
    </row>
    <row r="94" spans="1:3">
      <c r="A94" s="1446" t="s">
        <v>6907</v>
      </c>
      <c r="B94" s="1446" t="str">
        <f>IF('EBF Spending Plan 30-34'!G64="","",'EBF Spending Plan 30-34'!G64)</f>
        <v/>
      </c>
      <c r="C94" s="1526" t="s">
        <v>4215</v>
      </c>
    </row>
    <row r="95" spans="1:3">
      <c r="A95" s="1446" t="s">
        <v>6908</v>
      </c>
      <c r="B95" s="1446" t="str">
        <f>'EBF Spending Plan 30-34'!G65</f>
        <v/>
      </c>
      <c r="C95" s="1526" t="s">
        <v>4215</v>
      </c>
    </row>
    <row r="96" spans="1:3">
      <c r="A96" s="1446" t="s">
        <v>6909</v>
      </c>
      <c r="B96" s="1446" t="str">
        <f>IF('EBF Spending Plan 30-34'!G66="","",'EBF Spending Plan 30-34'!G66)</f>
        <v/>
      </c>
      <c r="C96" s="1526" t="s">
        <v>4215</v>
      </c>
    </row>
    <row r="97" spans="1:3">
      <c r="A97" s="1446" t="s">
        <v>6910</v>
      </c>
      <c r="B97" s="1446" t="str">
        <f>IF('EBF Spending Plan 30-34'!G67="","",'EBF Spending Plan 30-34'!G67)</f>
        <v/>
      </c>
      <c r="C97" s="1526" t="s">
        <v>4215</v>
      </c>
    </row>
    <row r="98" spans="1:3">
      <c r="A98" s="1446" t="s">
        <v>6911</v>
      </c>
      <c r="B98" s="1446" t="str">
        <f>IF('EBF Spending Plan 30-34'!G68="","",'EBF Spending Plan 30-34'!G68)</f>
        <v/>
      </c>
      <c r="C98" s="1526" t="s">
        <v>4215</v>
      </c>
    </row>
    <row r="99" spans="1:3">
      <c r="A99" s="1446" t="s">
        <v>6912</v>
      </c>
      <c r="B99" s="1446" t="str">
        <f>IF('EBF Spending Plan 30-34'!G69="","",'EBF Spending Plan 30-34'!G69)</f>
        <v/>
      </c>
      <c r="C99" s="1526" t="s">
        <v>4215</v>
      </c>
    </row>
    <row r="100" spans="1:3">
      <c r="A100" s="1446" t="s">
        <v>6913</v>
      </c>
      <c r="B100" s="1446" t="str">
        <f>IF('EBF Spending Plan 30-34'!G70="","",'EBF Spending Plan 30-34'!G70)</f>
        <v/>
      </c>
      <c r="C100" s="1526" t="s">
        <v>4215</v>
      </c>
    </row>
    <row r="101" spans="1:3">
      <c r="A101" s="1446" t="s">
        <v>6914</v>
      </c>
      <c r="B101" s="1446" t="str">
        <f>IF('EBF Spending Plan 30-34'!G71="","",'EBF Spending Plan 30-34'!G71)</f>
        <v/>
      </c>
      <c r="C101" s="1526" t="s">
        <v>4215</v>
      </c>
    </row>
    <row r="102" spans="1:3">
      <c r="A102" s="1446" t="s">
        <v>6915</v>
      </c>
      <c r="B102" s="1446" t="str">
        <f>IF('EBF Spending Plan 30-34'!G72="","",'EBF Spending Plan 30-34'!G72)</f>
        <v/>
      </c>
      <c r="C102" s="1526" t="s">
        <v>4215</v>
      </c>
    </row>
    <row r="103" spans="1:3">
      <c r="A103" s="1446" t="s">
        <v>6916</v>
      </c>
      <c r="B103" s="1446" t="str">
        <f>IF('EBF Spending Plan 30-34'!G73="","",'EBF Spending Plan 30-34'!G73)</f>
        <v/>
      </c>
      <c r="C103" s="1526" t="s">
        <v>4215</v>
      </c>
    </row>
    <row r="104" spans="1:3">
      <c r="A104" s="1446" t="s">
        <v>6917</v>
      </c>
      <c r="B104" s="1446" t="str">
        <f>IF('EBF Spending Plan 30-34'!G74="","",'EBF Spending Plan 30-34'!G74)</f>
        <v/>
      </c>
      <c r="C104" s="1526" t="s">
        <v>4215</v>
      </c>
    </row>
    <row r="105" spans="1:3">
      <c r="A105" s="1446" t="s">
        <v>6918</v>
      </c>
      <c r="B105" s="1446" t="str">
        <f>'EBF Spending Plan 30-34'!G75</f>
        <v/>
      </c>
      <c r="C105" s="1526" t="s">
        <v>4215</v>
      </c>
    </row>
    <row r="106" spans="1:3">
      <c r="A106" s="1446" t="s">
        <v>6919</v>
      </c>
      <c r="B106" s="1446" t="str">
        <f>IF('EBF Spending Plan 30-34'!G76="","",'EBF Spending Plan 30-34'!G76)</f>
        <v/>
      </c>
      <c r="C106" s="1526" t="s">
        <v>4215</v>
      </c>
    </row>
    <row r="107" spans="1:3">
      <c r="A107" s="1446" t="s">
        <v>6920</v>
      </c>
      <c r="B107" s="1446" t="str">
        <f>IF('EBF Spending Plan 30-34'!G77="","",'EBF Spending Plan 30-34'!G77)</f>
        <v/>
      </c>
      <c r="C107" s="1526" t="s">
        <v>4215</v>
      </c>
    </row>
    <row r="108" spans="1:3">
      <c r="A108" s="1446" t="s">
        <v>6921</v>
      </c>
      <c r="B108" s="1446" t="str">
        <f>IF('EBF Spending Plan 30-34'!G78="","",'EBF Spending Plan 30-34'!G78)</f>
        <v/>
      </c>
      <c r="C108" s="1526" t="s">
        <v>4215</v>
      </c>
    </row>
    <row r="109" spans="1:3">
      <c r="A109" s="1446" t="s">
        <v>6922</v>
      </c>
      <c r="B109" s="1446" t="str">
        <f>IF('EBF Spending Plan 30-34'!G79="","",'EBF Spending Plan 30-34'!G79)</f>
        <v/>
      </c>
      <c r="C109" s="1526" t="s">
        <v>4215</v>
      </c>
    </row>
    <row r="110" spans="1:3">
      <c r="A110" s="1446" t="s">
        <v>6923</v>
      </c>
      <c r="B110" s="1446" t="str">
        <f>IF('EBF Spending Plan 30-34'!G80="","",'EBF Spending Plan 30-34'!G80)</f>
        <v/>
      </c>
      <c r="C110" s="1526" t="s">
        <v>4215</v>
      </c>
    </row>
    <row r="111" spans="1:3">
      <c r="A111" s="1446" t="s">
        <v>6924</v>
      </c>
      <c r="B111" s="1446" t="str">
        <f>IF('EBF Spending Plan 30-34'!G81="","",'EBF Spending Plan 30-34'!G81)</f>
        <v/>
      </c>
      <c r="C111" s="1526" t="s">
        <v>4215</v>
      </c>
    </row>
    <row r="112" spans="1:3">
      <c r="A112" s="1446" t="s">
        <v>6925</v>
      </c>
      <c r="B112" s="1446" t="str">
        <f>IF('EBF Spending Plan 30-34'!G82="","",'EBF Spending Plan 30-34'!G82)</f>
        <v/>
      </c>
      <c r="C112" s="1526" t="s">
        <v>4215</v>
      </c>
    </row>
    <row r="113" spans="1:3">
      <c r="A113" s="1446" t="s">
        <v>6926</v>
      </c>
      <c r="B113" s="1446" t="str">
        <f>IF('EBF Spending Plan 30-34'!G83="","",'EBF Spending Plan 30-34'!G83)</f>
        <v/>
      </c>
      <c r="C113" s="1526" t="s">
        <v>4215</v>
      </c>
    </row>
    <row r="114" spans="1:3">
      <c r="A114" s="1446" t="s">
        <v>6927</v>
      </c>
      <c r="B114" s="1446" t="str">
        <f>IF('EBF Spending Plan 30-34'!G84="","",'EBF Spending Plan 30-34'!G84)</f>
        <v/>
      </c>
      <c r="C114" s="1526" t="s">
        <v>4215</v>
      </c>
    </row>
    <row r="115" spans="1:3">
      <c r="A115" s="1446" t="s">
        <v>6928</v>
      </c>
      <c r="B115" s="1446" t="str">
        <f>IF('EBF Spending Plan 30-34'!G85="","",'EBF Spending Plan 30-34'!G85)</f>
        <v/>
      </c>
      <c r="C115" s="1526" t="s">
        <v>4215</v>
      </c>
    </row>
    <row r="116" spans="1:3">
      <c r="A116" s="1446" t="s">
        <v>6929</v>
      </c>
      <c r="B116" s="1446" t="str">
        <f>IF('EBF Spending Plan 30-34'!G86="","",'EBF Spending Plan 30-34'!G86)</f>
        <v/>
      </c>
      <c r="C116" s="1526" t="s">
        <v>4215</v>
      </c>
    </row>
    <row r="117" spans="1:3">
      <c r="A117" s="1446" t="s">
        <v>6930</v>
      </c>
      <c r="B117" s="1446" t="str">
        <f>IF('EBF Spending Plan 30-34'!G87="","",'EBF Spending Plan 30-34'!G87)</f>
        <v/>
      </c>
      <c r="C117" s="1526" t="s">
        <v>4215</v>
      </c>
    </row>
    <row r="118" spans="1:3">
      <c r="A118" s="1446" t="s">
        <v>6931</v>
      </c>
      <c r="B118" s="1446" t="str">
        <f>'EBF Spending Plan 30-34'!G88</f>
        <v/>
      </c>
      <c r="C118" s="1526" t="s">
        <v>4215</v>
      </c>
    </row>
    <row r="119" spans="1:3">
      <c r="A119" s="1446" t="s">
        <v>6932</v>
      </c>
      <c r="B119" s="1446" t="str">
        <f>IF('EBF Spending Plan 30-34'!G89="","",'EBF Spending Plan 30-34'!G89)</f>
        <v/>
      </c>
      <c r="C119" s="1526" t="s">
        <v>4215</v>
      </c>
    </row>
    <row r="120" spans="1:3">
      <c r="A120" s="1446" t="s">
        <v>6933</v>
      </c>
      <c r="B120" s="1446" t="str">
        <f>'EBF Spending Plan 30-34'!G90</f>
        <v/>
      </c>
      <c r="C120" s="1526" t="s">
        <v>4215</v>
      </c>
    </row>
    <row r="121" spans="1:3">
      <c r="A121" s="1446" t="s">
        <v>6934</v>
      </c>
      <c r="B121" s="1446" t="str">
        <f>IF('EBF Spending Plan 30-34'!H52="","",'EBF Spending Plan 30-34'!H52)</f>
        <v/>
      </c>
      <c r="C121" s="1526" t="s">
        <v>4216</v>
      </c>
    </row>
    <row r="122" spans="1:3">
      <c r="A122" s="1446" t="s">
        <v>6935</v>
      </c>
      <c r="B122" s="1446" t="str">
        <f>IF('EBF Spending Plan 30-34'!H53="","",'EBF Spending Plan 30-34'!H53)</f>
        <v/>
      </c>
      <c r="C122" s="1526" t="s">
        <v>4216</v>
      </c>
    </row>
    <row r="123" spans="1:3">
      <c r="A123" s="1446" t="s">
        <v>6936</v>
      </c>
      <c r="B123" s="1446" t="str">
        <f>IF('EBF Spending Plan 30-34'!H54="","",'EBF Spending Plan 30-34'!H54)</f>
        <v/>
      </c>
      <c r="C123" s="1526" t="s">
        <v>4216</v>
      </c>
    </row>
    <row r="124" spans="1:3">
      <c r="A124" s="1446" t="s">
        <v>6937</v>
      </c>
      <c r="B124" s="1446" t="str">
        <f>IF('EBF Spending Plan 30-34'!H55="","",'EBF Spending Plan 30-34'!H55)</f>
        <v/>
      </c>
      <c r="C124" s="1526" t="s">
        <v>4216</v>
      </c>
    </row>
    <row r="125" spans="1:3">
      <c r="A125" s="1446" t="s">
        <v>6938</v>
      </c>
      <c r="B125" s="1446" t="str">
        <f>IF('EBF Spending Plan 30-34'!H56="","",'EBF Spending Plan 30-34'!H56)</f>
        <v/>
      </c>
      <c r="C125" s="1526" t="s">
        <v>4216</v>
      </c>
    </row>
    <row r="126" spans="1:3">
      <c r="A126" s="1446" t="s">
        <v>6939</v>
      </c>
      <c r="B126" s="1446" t="str">
        <f>IF('EBF Spending Plan 30-34'!H57="","",'EBF Spending Plan 30-34'!H57)</f>
        <v/>
      </c>
      <c r="C126" s="1526" t="s">
        <v>4216</v>
      </c>
    </row>
    <row r="127" spans="1:3">
      <c r="A127" s="1446" t="s">
        <v>6940</v>
      </c>
      <c r="B127" s="1446" t="str">
        <f>IF('EBF Spending Plan 30-34'!H58="","",'EBF Spending Plan 30-34'!H58)</f>
        <v/>
      </c>
      <c r="C127" s="1526" t="s">
        <v>4216</v>
      </c>
    </row>
    <row r="128" spans="1:3">
      <c r="A128" s="1446" t="s">
        <v>6941</v>
      </c>
      <c r="B128" s="1446" t="str">
        <f>IF('EBF Spending Plan 30-34'!H59="","",'EBF Spending Plan 30-34'!H59)</f>
        <v/>
      </c>
      <c r="C128" s="1526" t="s">
        <v>4216</v>
      </c>
    </row>
    <row r="129" spans="1:3">
      <c r="A129" s="1446" t="s">
        <v>6942</v>
      </c>
      <c r="B129" s="1446" t="str">
        <f>IF('EBF Spending Plan 30-34'!H60="","",'EBF Spending Plan 30-34'!H60)</f>
        <v/>
      </c>
      <c r="C129" s="1526" t="s">
        <v>4216</v>
      </c>
    </row>
    <row r="130" spans="1:3">
      <c r="A130" s="1446" t="s">
        <v>6943</v>
      </c>
      <c r="B130" s="1446" t="str">
        <f>IF('EBF Spending Plan 30-34'!H61="","",'EBF Spending Plan 30-34'!H61)</f>
        <v/>
      </c>
      <c r="C130" s="1526" t="s">
        <v>4216</v>
      </c>
    </row>
    <row r="131" spans="1:3">
      <c r="A131" s="1446" t="s">
        <v>6944</v>
      </c>
      <c r="B131" s="1446" t="str">
        <f>IF('EBF Spending Plan 30-34'!H62="","",'EBF Spending Plan 30-34'!H62)</f>
        <v/>
      </c>
      <c r="C131" s="1526" t="s">
        <v>4216</v>
      </c>
    </row>
    <row r="132" spans="1:3">
      <c r="A132" s="1446" t="s">
        <v>6945</v>
      </c>
      <c r="B132" s="1446" t="str">
        <f>IF('EBF Spending Plan 30-34'!H63="","",'EBF Spending Plan 30-34'!H63)</f>
        <v/>
      </c>
      <c r="C132" s="1526" t="s">
        <v>4216</v>
      </c>
    </row>
    <row r="133" spans="1:3">
      <c r="A133" s="1446" t="s">
        <v>6946</v>
      </c>
      <c r="B133" s="1446" t="str">
        <f>IF('EBF Spending Plan 30-34'!H64="","",'EBF Spending Plan 30-34'!H64)</f>
        <v/>
      </c>
      <c r="C133" s="1526" t="s">
        <v>4216</v>
      </c>
    </row>
    <row r="134" spans="1:3">
      <c r="A134" s="1446" t="s">
        <v>6947</v>
      </c>
      <c r="B134" s="1446" t="str">
        <f>'EBF Spending Plan 30-34'!H65</f>
        <v/>
      </c>
      <c r="C134" s="1526" t="s">
        <v>4216</v>
      </c>
    </row>
    <row r="135" spans="1:3">
      <c r="A135" s="1446" t="s">
        <v>6948</v>
      </c>
      <c r="B135" s="1446" t="str">
        <f>IF('EBF Spending Plan 30-34'!H66="","",'EBF Spending Plan 30-34'!H66)</f>
        <v/>
      </c>
      <c r="C135" s="1526" t="s">
        <v>4216</v>
      </c>
    </row>
    <row r="136" spans="1:3">
      <c r="A136" s="1446" t="s">
        <v>6949</v>
      </c>
      <c r="B136" s="1446" t="str">
        <f>IF('EBF Spending Plan 30-34'!H67="","",'EBF Spending Plan 30-34'!H67)</f>
        <v/>
      </c>
      <c r="C136" s="1526" t="s">
        <v>4216</v>
      </c>
    </row>
    <row r="137" spans="1:3">
      <c r="A137" s="1446" t="s">
        <v>6950</v>
      </c>
      <c r="B137" s="1446" t="str">
        <f>IF('EBF Spending Plan 30-34'!H68="","",'EBF Spending Plan 30-34'!H68)</f>
        <v/>
      </c>
      <c r="C137" s="1526" t="s">
        <v>4216</v>
      </c>
    </row>
    <row r="138" spans="1:3">
      <c r="A138" s="1446" t="s">
        <v>6951</v>
      </c>
      <c r="B138" s="1446" t="str">
        <f>IF('EBF Spending Plan 30-34'!H69="","",'EBF Spending Plan 30-34'!H69)</f>
        <v/>
      </c>
      <c r="C138" s="1526" t="s">
        <v>4216</v>
      </c>
    </row>
    <row r="139" spans="1:3">
      <c r="A139" s="1446" t="s">
        <v>6952</v>
      </c>
      <c r="B139" s="1446" t="str">
        <f>IF('EBF Spending Plan 30-34'!H70="","",'EBF Spending Plan 30-34'!H70)</f>
        <v/>
      </c>
      <c r="C139" s="1526" t="s">
        <v>4216</v>
      </c>
    </row>
    <row r="140" spans="1:3">
      <c r="A140" s="1446" t="s">
        <v>6953</v>
      </c>
      <c r="B140" s="1446" t="str">
        <f>IF('EBF Spending Plan 30-34'!H71="","",'EBF Spending Plan 30-34'!H71)</f>
        <v/>
      </c>
      <c r="C140" s="1526" t="s">
        <v>4216</v>
      </c>
    </row>
    <row r="141" spans="1:3">
      <c r="A141" s="1446" t="s">
        <v>6954</v>
      </c>
      <c r="B141" s="1446" t="str">
        <f>IF('EBF Spending Plan 30-34'!H72="","",'EBF Spending Plan 30-34'!H72)</f>
        <v/>
      </c>
      <c r="C141" s="1526" t="s">
        <v>4216</v>
      </c>
    </row>
    <row r="142" spans="1:3">
      <c r="A142" s="1446" t="s">
        <v>6955</v>
      </c>
      <c r="B142" s="1446" t="str">
        <f>IF('EBF Spending Plan 30-34'!H73="","",'EBF Spending Plan 30-34'!H73)</f>
        <v/>
      </c>
      <c r="C142" s="1526" t="s">
        <v>4216</v>
      </c>
    </row>
    <row r="143" spans="1:3">
      <c r="A143" s="1446" t="s">
        <v>6956</v>
      </c>
      <c r="B143" s="1446" t="str">
        <f>IF('EBF Spending Plan 30-34'!H74="","",'EBF Spending Plan 30-34'!H74)</f>
        <v/>
      </c>
      <c r="C143" s="1526" t="s">
        <v>4216</v>
      </c>
    </row>
    <row r="144" spans="1:3">
      <c r="A144" s="1446" t="s">
        <v>6957</v>
      </c>
      <c r="B144" s="1446" t="str">
        <f>'EBF Spending Plan 30-34'!H75</f>
        <v/>
      </c>
      <c r="C144" s="1526" t="s">
        <v>4216</v>
      </c>
    </row>
    <row r="145" spans="1:3">
      <c r="A145" s="1446" t="s">
        <v>6958</v>
      </c>
      <c r="B145" s="1446" t="str">
        <f>IF('EBF Spending Plan 30-34'!H76="","",'EBF Spending Plan 30-34'!H76)</f>
        <v/>
      </c>
      <c r="C145" s="1526" t="s">
        <v>4216</v>
      </c>
    </row>
    <row r="146" spans="1:3">
      <c r="A146" s="1446" t="s">
        <v>6959</v>
      </c>
      <c r="B146" s="1446" t="str">
        <f>IF('EBF Spending Plan 30-34'!H77="","",'EBF Spending Plan 30-34'!H77)</f>
        <v/>
      </c>
      <c r="C146" s="1526" t="s">
        <v>4216</v>
      </c>
    </row>
    <row r="147" spans="1:3">
      <c r="A147" s="1446" t="s">
        <v>6960</v>
      </c>
      <c r="B147" s="1446" t="str">
        <f>IF('EBF Spending Plan 30-34'!H78="","",'EBF Spending Plan 30-34'!H78)</f>
        <v/>
      </c>
      <c r="C147" s="1526" t="s">
        <v>4216</v>
      </c>
    </row>
    <row r="148" spans="1:3">
      <c r="A148" s="1446" t="s">
        <v>6961</v>
      </c>
      <c r="B148" s="1446" t="str">
        <f>IF('EBF Spending Plan 30-34'!H79="","",'EBF Spending Plan 30-34'!H79)</f>
        <v/>
      </c>
      <c r="C148" s="1526" t="s">
        <v>4216</v>
      </c>
    </row>
    <row r="149" spans="1:3">
      <c r="A149" s="1446" t="s">
        <v>6962</v>
      </c>
      <c r="B149" s="1446" t="str">
        <f>IF('EBF Spending Plan 30-34'!H80="","",'EBF Spending Plan 30-34'!H80)</f>
        <v/>
      </c>
      <c r="C149" s="1526" t="s">
        <v>4216</v>
      </c>
    </row>
    <row r="150" spans="1:3">
      <c r="A150" s="1446" t="s">
        <v>6963</v>
      </c>
      <c r="B150" s="1446" t="str">
        <f>IF('EBF Spending Plan 30-34'!H81="","",'EBF Spending Plan 30-34'!H81)</f>
        <v/>
      </c>
      <c r="C150" s="1526" t="s">
        <v>4216</v>
      </c>
    </row>
    <row r="151" spans="1:3">
      <c r="A151" s="1446" t="s">
        <v>6964</v>
      </c>
      <c r="B151" s="1446" t="str">
        <f>IF('EBF Spending Plan 30-34'!H82="","",'EBF Spending Plan 30-34'!H82)</f>
        <v/>
      </c>
      <c r="C151" s="1526" t="s">
        <v>4216</v>
      </c>
    </row>
    <row r="152" spans="1:3">
      <c r="A152" s="1446" t="s">
        <v>6965</v>
      </c>
      <c r="B152" s="1446" t="str">
        <f>IF('EBF Spending Plan 30-34'!H83="","",'EBF Spending Plan 30-34'!H83)</f>
        <v/>
      </c>
      <c r="C152" s="1526" t="s">
        <v>4216</v>
      </c>
    </row>
    <row r="153" spans="1:3">
      <c r="A153" s="1446" t="s">
        <v>6966</v>
      </c>
      <c r="B153" s="1446" t="str">
        <f>IF('EBF Spending Plan 30-34'!H84="","",'EBF Spending Plan 30-34'!H84)</f>
        <v/>
      </c>
      <c r="C153" s="1526" t="s">
        <v>4216</v>
      </c>
    </row>
    <row r="154" spans="1:3">
      <c r="A154" s="1446" t="s">
        <v>6967</v>
      </c>
      <c r="B154" s="1446" t="str">
        <f>IF('EBF Spending Plan 30-34'!H85="","",'EBF Spending Plan 30-34'!H85)</f>
        <v/>
      </c>
      <c r="C154" s="1526" t="s">
        <v>4216</v>
      </c>
    </row>
    <row r="155" spans="1:3">
      <c r="A155" s="1446" t="s">
        <v>6968</v>
      </c>
      <c r="B155" s="1446" t="str">
        <f>IF('EBF Spending Plan 30-34'!H86="","",'EBF Spending Plan 30-34'!H86)</f>
        <v/>
      </c>
      <c r="C155" s="1526" t="s">
        <v>4216</v>
      </c>
    </row>
    <row r="156" spans="1:3">
      <c r="A156" s="1446" t="s">
        <v>6969</v>
      </c>
      <c r="B156" s="1446" t="str">
        <f>IF('EBF Spending Plan 30-34'!H87="","",'EBF Spending Plan 30-34'!H87)</f>
        <v/>
      </c>
      <c r="C156" s="1526" t="s">
        <v>4216</v>
      </c>
    </row>
    <row r="157" spans="1:3">
      <c r="A157" s="1446" t="s">
        <v>6970</v>
      </c>
      <c r="B157" s="1446" t="str">
        <f>'EBF Spending Plan 30-34'!H88</f>
        <v/>
      </c>
      <c r="C157" s="1526" t="s">
        <v>4216</v>
      </c>
    </row>
    <row r="158" spans="1:3">
      <c r="A158" s="1446" t="s">
        <v>6971</v>
      </c>
      <c r="B158" s="1446" t="str">
        <f>IF('EBF Spending Plan 30-34'!H89="","",'EBF Spending Plan 30-34'!H89)</f>
        <v/>
      </c>
      <c r="C158" s="1526" t="s">
        <v>4216</v>
      </c>
    </row>
    <row r="159" spans="1:3">
      <c r="A159" s="1446" t="s">
        <v>6972</v>
      </c>
      <c r="B159" s="1446" t="str">
        <f>'EBF Spending Plan 30-34'!H90</f>
        <v/>
      </c>
      <c r="C159" s="1526" t="s">
        <v>4216</v>
      </c>
    </row>
    <row r="160" spans="1:3">
      <c r="A160" s="1446" t="s">
        <v>6973</v>
      </c>
      <c r="B160" s="1446" t="str">
        <f>IF('EBF Spending Plan 30-34'!G93="","",'EBF Spending Plan 30-34'!G93)</f>
        <v/>
      </c>
      <c r="C160" s="1526" t="s">
        <v>4215</v>
      </c>
    </row>
    <row r="161" spans="1:3">
      <c r="A161" s="1446" t="s">
        <v>6974</v>
      </c>
      <c r="B161" s="1446">
        <f>'EBF Spending Plan 30-34'!G100</f>
        <v>865854</v>
      </c>
      <c r="C161" s="1526" t="s">
        <v>4217</v>
      </c>
    </row>
    <row r="162" spans="1:3">
      <c r="A162" s="1572" t="s">
        <v>6975</v>
      </c>
      <c r="B162" s="1446" t="str">
        <f>'EBF Spending Plan 30-34'!H100</f>
        <v>Actual</v>
      </c>
      <c r="C162" s="1526"/>
    </row>
    <row r="163" spans="1:3">
      <c r="A163" s="1572" t="s">
        <v>6976</v>
      </c>
      <c r="B163" s="1446">
        <f>'EBF Spending Plan 30-34'!G101</f>
        <v>132372.17000000001</v>
      </c>
      <c r="C163" s="1526" t="s">
        <v>4217</v>
      </c>
    </row>
    <row r="164" spans="1:3">
      <c r="A164" s="1572" t="s">
        <v>6977</v>
      </c>
      <c r="B164" s="1446" t="str">
        <f>'EBF Spending Plan 30-34'!H101</f>
        <v>Actual</v>
      </c>
      <c r="C164" s="1526"/>
    </row>
    <row r="165" spans="1:3">
      <c r="A165" s="1572" t="s">
        <v>6978</v>
      </c>
      <c r="B165" s="1446">
        <f>'EBF Spending Plan 30-34'!G102</f>
        <v>1379018.19</v>
      </c>
      <c r="C165" s="1526" t="s">
        <v>4217</v>
      </c>
    </row>
    <row r="166" spans="1:3">
      <c r="A166" s="1572" t="s">
        <v>6979</v>
      </c>
      <c r="B166" s="1446" t="str">
        <f>'EBF Spending Plan 30-34'!H102</f>
        <v>Actual</v>
      </c>
      <c r="C166" s="1526"/>
    </row>
    <row r="167" spans="1:3">
      <c r="A167" s="1446" t="s">
        <v>6980</v>
      </c>
      <c r="B167" s="1446" t="str">
        <f>IF('EBF Spending Plan 30-34'!H104="","",'EBF Spending Plan 30-34'!H104)</f>
        <v/>
      </c>
      <c r="C167" s="1526" t="s">
        <v>4217</v>
      </c>
    </row>
    <row r="168" spans="1:3">
      <c r="A168" s="1446" t="s">
        <v>6981</v>
      </c>
      <c r="B168" s="1446" t="str">
        <f>IF('EBF Spending Plan 30-34'!G105="[Optional - Enter $]","",'EBF Spending Plan 30-34'!G105)</f>
        <v/>
      </c>
      <c r="C168" s="1526" t="s">
        <v>4217</v>
      </c>
    </row>
    <row r="169" spans="1:3">
      <c r="A169" s="1446" t="s">
        <v>6982</v>
      </c>
      <c r="B169" s="1446" t="str">
        <f>IF('EBF Spending Plan 30-34'!H106="","",'EBF Spending Plan 30-34'!H106)</f>
        <v>Yes</v>
      </c>
      <c r="C169" s="1526" t="s">
        <v>4217</v>
      </c>
    </row>
    <row r="170" spans="1:3">
      <c r="A170" s="1446" t="s">
        <v>6983</v>
      </c>
      <c r="B170" s="1446" t="str">
        <f>IF('EBF Spending Plan 30-34'!G107="[Optional - Enter $]","",'EBF Spending Plan 30-34'!G107)</f>
        <v/>
      </c>
      <c r="C170" s="1526" t="s">
        <v>4217</v>
      </c>
    </row>
    <row r="171" spans="1:3">
      <c r="A171" s="1446" t="s">
        <v>6984</v>
      </c>
      <c r="B171" s="1446" t="str">
        <f>IF('EBF Spending Plan 30-34'!K104="","",'EBF Spending Plan 30-34'!K104)</f>
        <v/>
      </c>
      <c r="C171" s="1526" t="s">
        <v>4217</v>
      </c>
    </row>
    <row r="172" spans="1:3">
      <c r="A172" s="1446" t="s">
        <v>6985</v>
      </c>
      <c r="B172" s="1446" t="str">
        <f>IF('EBF Spending Plan 30-34'!I105="[Optional - Enter $]","",'EBF Spending Plan 30-34'!I105)</f>
        <v/>
      </c>
      <c r="C172" s="1526" t="s">
        <v>4217</v>
      </c>
    </row>
    <row r="173" spans="1:3">
      <c r="A173" s="1446" t="s">
        <v>6986</v>
      </c>
      <c r="B173" s="1446" t="str">
        <f>IF('EBF Spending Plan 30-34'!K106="","",'EBF Spending Plan 30-34'!K106)</f>
        <v/>
      </c>
      <c r="C173" s="1526" t="s">
        <v>4217</v>
      </c>
    </row>
    <row r="174" spans="1:3">
      <c r="A174" s="1446" t="s">
        <v>6987</v>
      </c>
      <c r="B174" s="1446" t="str">
        <f>IF('EBF Spending Plan 30-34'!I107="[Optional - Enter $]","",'EBF Spending Plan 30-34'!I107)</f>
        <v/>
      </c>
      <c r="C174" s="1526" t="s">
        <v>4217</v>
      </c>
    </row>
    <row r="175" spans="1:3">
      <c r="A175" s="1446" t="s">
        <v>6988</v>
      </c>
      <c r="B175" s="1446" t="str">
        <f>IF('EBF Spending Plan 30-34'!M104="","",'EBF Spending Plan 30-34'!M104)</f>
        <v/>
      </c>
      <c r="C175" s="1526" t="s">
        <v>4217</v>
      </c>
    </row>
    <row r="176" spans="1:3">
      <c r="A176" s="1446" t="s">
        <v>6989</v>
      </c>
      <c r="B176" s="1446" t="str">
        <f>IF('EBF Spending Plan 30-34'!L105="[Optional - Enter $]","",'EBF Spending Plan 30-34'!L105)</f>
        <v/>
      </c>
      <c r="C176" s="1526" t="s">
        <v>4217</v>
      </c>
    </row>
    <row r="177" spans="1:3">
      <c r="A177" s="1446" t="s">
        <v>6990</v>
      </c>
      <c r="B177" s="1446" t="str">
        <f>IF('EBF Spending Plan 30-34'!G108="","",'EBF Spending Plan 30-34'!G108)</f>
        <v>Pupil support staff (eg. Phychologists, social workers, speech pathologists, etc)</v>
      </c>
      <c r="C177" s="1526" t="s">
        <v>4217</v>
      </c>
    </row>
    <row r="178" spans="1:3">
      <c r="A178" s="1446" t="s">
        <v>6991</v>
      </c>
      <c r="B178" s="1446" t="str">
        <f>IF('EBF Spending Plan 30-34'!H111="","",'EBF Spending Plan 30-34'!H111)</f>
        <v/>
      </c>
      <c r="C178" s="1526" t="s">
        <v>4217</v>
      </c>
    </row>
    <row r="179" spans="1:3">
      <c r="A179" s="1446" t="s">
        <v>6992</v>
      </c>
      <c r="B179" s="1446" t="str">
        <f>IF('EBF Spending Plan 30-34'!G112="[Optional - Enter $]","",'EBF Spending Plan 30-34'!G112)</f>
        <v/>
      </c>
      <c r="C179" s="1526" t="s">
        <v>4217</v>
      </c>
    </row>
    <row r="180" spans="1:3">
      <c r="A180" s="1446" t="s">
        <v>6993</v>
      </c>
      <c r="B180" s="1446" t="str">
        <f>IF('EBF Spending Plan 30-34'!H113="","",'EBF Spending Plan 30-34'!H113)</f>
        <v>Yes</v>
      </c>
      <c r="C180" s="1526" t="s">
        <v>4217</v>
      </c>
    </row>
    <row r="181" spans="1:3">
      <c r="A181" s="1446" t="s">
        <v>6994</v>
      </c>
      <c r="B181" s="1446" t="str">
        <f>IF('EBF Spending Plan 30-34'!G114="[Optional - Enter $]","",'EBF Spending Plan 30-34'!G114)</f>
        <v/>
      </c>
      <c r="C181" s="1526" t="s">
        <v>4217</v>
      </c>
    </row>
    <row r="182" spans="1:3">
      <c r="A182" s="1446" t="s">
        <v>6995</v>
      </c>
      <c r="B182" s="1446" t="str">
        <f>IF('EBF Spending Plan 30-34'!K111="","",'EBF Spending Plan 30-34'!K111)</f>
        <v/>
      </c>
      <c r="C182" s="1526" t="s">
        <v>4217</v>
      </c>
    </row>
    <row r="183" spans="1:3">
      <c r="A183" s="1446" t="s">
        <v>6996</v>
      </c>
      <c r="B183" s="1446" t="str">
        <f>IF('EBF Spending Plan 30-34'!I112="[Optional - Enter $]","",'EBF Spending Plan 30-34'!I112)</f>
        <v/>
      </c>
      <c r="C183" s="1526" t="s">
        <v>4217</v>
      </c>
    </row>
    <row r="184" spans="1:3">
      <c r="A184" s="1446" t="s">
        <v>6997</v>
      </c>
      <c r="B184" s="1446" t="str">
        <f>IF('EBF Spending Plan 30-34'!K113="","",'EBF Spending Plan 30-34'!K113)</f>
        <v/>
      </c>
      <c r="C184" s="1526" t="s">
        <v>4217</v>
      </c>
    </row>
    <row r="185" spans="1:3">
      <c r="A185" s="1446" t="s">
        <v>6998</v>
      </c>
      <c r="B185" s="1446" t="str">
        <f>IF('EBF Spending Plan 30-34'!I114="[Optional - Enter $]","",'EBF Spending Plan 30-34'!I114)</f>
        <v/>
      </c>
      <c r="C185" s="1526" t="s">
        <v>4217</v>
      </c>
    </row>
    <row r="186" spans="1:3">
      <c r="A186" s="1446" t="s">
        <v>6999</v>
      </c>
      <c r="B186" s="1446" t="str">
        <f>IF('EBF Spending Plan 30-34'!M111="","",'EBF Spending Plan 30-34'!M111)</f>
        <v/>
      </c>
      <c r="C186" s="1526" t="s">
        <v>4217</v>
      </c>
    </row>
    <row r="187" spans="1:3">
      <c r="A187" s="1446" t="s">
        <v>7000</v>
      </c>
      <c r="B187" s="1446" t="str">
        <f>IF('EBF Spending Plan 30-34'!L112="[Optional - Enter $]","",'EBF Spending Plan 30-34'!L112)</f>
        <v/>
      </c>
      <c r="C187" s="1526" t="s">
        <v>4217</v>
      </c>
    </row>
    <row r="188" spans="1:3">
      <c r="A188" s="1446" t="s">
        <v>7001</v>
      </c>
      <c r="B188" s="1446" t="str">
        <f>IF('EBF Spending Plan 30-34'!M113="","",'EBF Spending Plan 30-34'!M113)</f>
        <v/>
      </c>
      <c r="C188" s="1526" t="s">
        <v>4217</v>
      </c>
    </row>
    <row r="189" spans="1:3">
      <c r="A189" s="1446" t="s">
        <v>7002</v>
      </c>
      <c r="B189" s="1446" t="str">
        <f>IF('EBF Spending Plan 30-34'!L114="[Optional - Enter $]","",'EBF Spending Plan 30-34'!L114)</f>
        <v/>
      </c>
      <c r="C189" s="1526" t="s">
        <v>4217</v>
      </c>
    </row>
    <row r="190" spans="1:3">
      <c r="A190" s="1446" t="s">
        <v>7003</v>
      </c>
      <c r="B190" s="1446" t="str">
        <f>IF('EBF Spending Plan 30-34'!G115="","",'EBF Spending Plan 30-34'!G115)</f>
        <v/>
      </c>
      <c r="C190" s="1526" t="s">
        <v>4217</v>
      </c>
    </row>
    <row r="191" spans="1:3">
      <c r="A191" s="1446" t="s">
        <v>7004</v>
      </c>
      <c r="B191" s="1446" t="str">
        <f>IF('EBF Spending Plan 30-34'!H118="","",'EBF Spending Plan 30-34'!H118)</f>
        <v/>
      </c>
      <c r="C191" s="1526" t="s">
        <v>4217</v>
      </c>
    </row>
    <row r="192" spans="1:3">
      <c r="A192" s="1446" t="s">
        <v>7005</v>
      </c>
      <c r="B192" s="1446" t="str">
        <f>IF('EBF Spending Plan 30-34'!G119="[Optional - Enter $]","",'EBF Spending Plan 30-34'!G119)</f>
        <v/>
      </c>
      <c r="C192" s="1526" t="s">
        <v>4217</v>
      </c>
    </row>
    <row r="193" spans="1:3">
      <c r="A193" s="1446" t="s">
        <v>7006</v>
      </c>
      <c r="B193" s="1446" t="str">
        <f>IF('EBF Spending Plan 30-34'!H120="","",'EBF Spending Plan 30-34'!H120)</f>
        <v/>
      </c>
      <c r="C193" s="1526" t="s">
        <v>4217</v>
      </c>
    </row>
    <row r="194" spans="1:3">
      <c r="A194" s="1446" t="s">
        <v>7007</v>
      </c>
      <c r="B194" s="1446" t="str">
        <f>IF('EBF Spending Plan 30-34'!G121="[Optional - Enter $]","",'EBF Spending Plan 30-34'!G121)</f>
        <v/>
      </c>
      <c r="C194" s="1526" t="s">
        <v>4217</v>
      </c>
    </row>
    <row r="195" spans="1:3">
      <c r="A195" s="1446" t="s">
        <v>7008</v>
      </c>
      <c r="B195" s="1446" t="str">
        <f>IF('EBF Spending Plan 30-34'!K118="","",'EBF Spending Plan 30-34'!K118)</f>
        <v/>
      </c>
      <c r="C195" s="1526" t="s">
        <v>4217</v>
      </c>
    </row>
    <row r="196" spans="1:3">
      <c r="A196" s="1446" t="s">
        <v>7009</v>
      </c>
      <c r="B196" s="1446" t="str">
        <f>IF('EBF Spending Plan 30-34'!I119="[Optional - Enter $]","",'EBF Spending Plan 30-34'!I119)</f>
        <v/>
      </c>
      <c r="C196" s="1526" t="s">
        <v>4217</v>
      </c>
    </row>
    <row r="197" spans="1:3">
      <c r="A197" s="1446" t="s">
        <v>7010</v>
      </c>
      <c r="B197" s="1446" t="str">
        <f>IF('EBF Spending Plan 30-34'!K120="","",'EBF Spending Plan 30-34'!K120)</f>
        <v>Yes</v>
      </c>
      <c r="C197" s="1526" t="s">
        <v>4217</v>
      </c>
    </row>
    <row r="198" spans="1:3">
      <c r="A198" s="1446" t="s">
        <v>7011</v>
      </c>
      <c r="B198" s="1446" t="str">
        <f>IF('EBF Spending Plan 30-34'!I121="[Optional - Enter $]","",'EBF Spending Plan 30-34'!I121)</f>
        <v/>
      </c>
      <c r="C198" s="1526" t="s">
        <v>4217</v>
      </c>
    </row>
    <row r="199" spans="1:3">
      <c r="A199" s="1446" t="s">
        <v>7012</v>
      </c>
      <c r="B199" s="1446" t="str">
        <f>IF('EBF Spending Plan 30-34'!G122="","",'EBF Spending Plan 30-34'!G122)</f>
        <v>Pupil support staff (eg. Phychologists, social workers, speech pathologists, etc)</v>
      </c>
      <c r="C199" s="1526" t="s">
        <v>4217</v>
      </c>
    </row>
    <row r="200" spans="1:3">
      <c r="A200" s="1446" t="s">
        <v>7013</v>
      </c>
      <c r="B200" s="1446" t="str">
        <f>IF('EBF Spending Plan 30-34'!E130="","",'EBF Spending Plan 30-34'!E130)</f>
        <v>Yes</v>
      </c>
      <c r="C200" s="1526" t="s">
        <v>4201</v>
      </c>
    </row>
    <row r="201" spans="1:3">
      <c r="A201" s="1446" t="s">
        <v>7014</v>
      </c>
      <c r="B201" s="1446" t="str">
        <f>IF('EBF Spending Plan 30-34'!E133="","",'EBF Spending Plan 30-34'!E133)</f>
        <v>Yes</v>
      </c>
      <c r="C201" s="1526" t="s">
        <v>4201</v>
      </c>
    </row>
    <row r="202" spans="1:3">
      <c r="A202" s="1446" t="s">
        <v>7015</v>
      </c>
      <c r="B202" s="1446" t="str">
        <f>IF('EBF Spending Plan 30-34'!E135="","",'EBF Spending Plan 30-34'!E135)</f>
        <v>Yes</v>
      </c>
      <c r="C202" s="1526" t="s">
        <v>4201</v>
      </c>
    </row>
    <row r="203" spans="1:3">
      <c r="A203" s="1446" t="s">
        <v>7016</v>
      </c>
      <c r="B203" s="1488">
        <f>IF('EBF Spending Plan 30-34'!F137="","",'EBF Spending Plan 30-34'!F137)</f>
        <v>45434</v>
      </c>
      <c r="C203" s="1526" t="s">
        <v>4201</v>
      </c>
    </row>
    <row r="204" spans="1:3">
      <c r="A204" s="1446" t="s">
        <v>7017</v>
      </c>
      <c r="B204" s="1446" t="str">
        <f>IF('EBF Spending Plan 30-34'!F138="","",'EBF Spending Plan 30-34'!F138)</f>
        <v>Mireya Sanchez</v>
      </c>
      <c r="C204" s="1526" t="s">
        <v>4201</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114"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selection activeCell="L35" sqref="L35"/>
    </sheetView>
  </sheetViews>
  <sheetFormatPr baseColWidth="10" defaultColWidth="9.1640625" defaultRowHeight="13"/>
  <cols>
    <col min="1" max="2" width="15" style="10" customWidth="1"/>
    <col min="3" max="3" width="45.6640625" style="10" customWidth="1"/>
    <col min="4" max="4" width="27.6640625" style="10" customWidth="1"/>
    <col min="5" max="5" width="30" style="10" customWidth="1"/>
    <col min="6" max="6" width="29.6640625" style="10" customWidth="1"/>
    <col min="7" max="16384" width="9.1640625" style="10"/>
  </cols>
  <sheetData>
    <row r="1" spans="1:6" ht="30" thickBot="1">
      <c r="A1" s="1442" t="s">
        <v>1619</v>
      </c>
      <c r="B1" s="1442" t="s">
        <v>3074</v>
      </c>
      <c r="C1" s="1678" t="s">
        <v>3069</v>
      </c>
      <c r="D1" s="1679" t="s">
        <v>3070</v>
      </c>
      <c r="E1" s="1679" t="s">
        <v>3071</v>
      </c>
      <c r="F1" s="1680" t="s">
        <v>3075</v>
      </c>
    </row>
    <row r="2" spans="1:6">
      <c r="A2" s="10" t="s">
        <v>2857</v>
      </c>
      <c r="B2" s="10" t="s">
        <v>7091</v>
      </c>
      <c r="C2" s="10" t="s">
        <v>2858</v>
      </c>
      <c r="D2" s="10" t="s">
        <v>2857</v>
      </c>
      <c r="E2" s="10" t="s">
        <v>1662</v>
      </c>
      <c r="F2" s="1677" t="s">
        <v>3073</v>
      </c>
    </row>
    <row r="3" spans="1:6">
      <c r="A3" s="1677" t="s">
        <v>2515</v>
      </c>
      <c r="B3" s="1681" t="s">
        <v>7066</v>
      </c>
      <c r="C3" s="1681" t="s">
        <v>1181</v>
      </c>
      <c r="D3" s="1677" t="s">
        <v>2515</v>
      </c>
      <c r="E3" s="1681" t="s">
        <v>1657</v>
      </c>
      <c r="F3" s="1681" t="s">
        <v>3072</v>
      </c>
    </row>
    <row r="4" spans="1:6">
      <c r="A4" s="1677" t="s">
        <v>1988</v>
      </c>
      <c r="B4" s="1681" t="s">
        <v>7066</v>
      </c>
      <c r="C4" s="1681" t="s">
        <v>1658</v>
      </c>
      <c r="D4" s="1677" t="s">
        <v>1988</v>
      </c>
      <c r="E4" s="1681" t="s">
        <v>1659</v>
      </c>
      <c r="F4" s="1681" t="s">
        <v>3072</v>
      </c>
    </row>
    <row r="5" spans="1:6">
      <c r="A5" s="1677" t="s">
        <v>2319</v>
      </c>
      <c r="B5" s="1681" t="s">
        <v>7073</v>
      </c>
      <c r="C5" s="1681" t="s">
        <v>1335</v>
      </c>
      <c r="D5" s="1677" t="s">
        <v>2319</v>
      </c>
      <c r="E5" s="1681" t="s">
        <v>1660</v>
      </c>
      <c r="F5" s="1681" t="s">
        <v>3072</v>
      </c>
    </row>
    <row r="6" spans="1:6">
      <c r="A6" s="1677" t="s">
        <v>2558</v>
      </c>
      <c r="B6" s="1681" t="s">
        <v>256</v>
      </c>
      <c r="C6" s="1681" t="s">
        <v>1143</v>
      </c>
      <c r="D6" s="1677" t="s">
        <v>2558</v>
      </c>
      <c r="E6" s="1681" t="s">
        <v>1661</v>
      </c>
      <c r="F6" s="1681" t="s">
        <v>3072</v>
      </c>
    </row>
    <row r="7" spans="1:6">
      <c r="A7" s="1677" t="s">
        <v>2382</v>
      </c>
      <c r="B7" s="1681" t="s">
        <v>7070</v>
      </c>
      <c r="C7" s="1681" t="s">
        <v>1286</v>
      </c>
      <c r="D7" s="1677" t="s">
        <v>2382</v>
      </c>
      <c r="E7" s="1681" t="s">
        <v>1663</v>
      </c>
      <c r="F7" s="1681" t="s">
        <v>3072</v>
      </c>
    </row>
    <row r="8" spans="1:6">
      <c r="A8" s="1677" t="s">
        <v>2243</v>
      </c>
      <c r="B8" s="1681" t="s">
        <v>7073</v>
      </c>
      <c r="C8" s="1681" t="s">
        <v>1395</v>
      </c>
      <c r="D8" s="1677" t="s">
        <v>2243</v>
      </c>
      <c r="E8" s="1681" t="s">
        <v>1664</v>
      </c>
      <c r="F8" s="1681" t="s">
        <v>3072</v>
      </c>
    </row>
    <row r="9" spans="1:6">
      <c r="A9" s="1677" t="s">
        <v>2637</v>
      </c>
      <c r="B9" s="1681" t="s">
        <v>7069</v>
      </c>
      <c r="C9" s="1681" t="s">
        <v>1078</v>
      </c>
      <c r="D9" s="1677" t="s">
        <v>2637</v>
      </c>
      <c r="E9" s="1681" t="s">
        <v>1665</v>
      </c>
      <c r="F9" s="1681" t="s">
        <v>3072</v>
      </c>
    </row>
    <row r="10" spans="1:6">
      <c r="A10" s="1677" t="s">
        <v>2369</v>
      </c>
      <c r="B10" s="1681" t="s">
        <v>7069</v>
      </c>
      <c r="C10" s="1681" t="s">
        <v>1297</v>
      </c>
      <c r="D10" s="1677" t="s">
        <v>2369</v>
      </c>
      <c r="E10" s="1681" t="s">
        <v>1666</v>
      </c>
      <c r="F10" s="1681" t="s">
        <v>3072</v>
      </c>
    </row>
    <row r="11" spans="1:6">
      <c r="A11" s="1677" t="s">
        <v>2571</v>
      </c>
      <c r="B11" s="1681" t="s">
        <v>7070</v>
      </c>
      <c r="C11" s="1681" t="s">
        <v>1132</v>
      </c>
      <c r="D11" s="1677" t="s">
        <v>2571</v>
      </c>
      <c r="E11" s="1681" t="s">
        <v>1667</v>
      </c>
      <c r="F11" s="1681" t="s">
        <v>3072</v>
      </c>
    </row>
    <row r="12" spans="1:6">
      <c r="A12" s="1677" t="s">
        <v>2121</v>
      </c>
      <c r="B12" s="1681" t="s">
        <v>7073</v>
      </c>
      <c r="C12" s="1681" t="s">
        <v>1668</v>
      </c>
      <c r="D12" s="1677" t="s">
        <v>2121</v>
      </c>
      <c r="E12" s="1681" t="s">
        <v>1662</v>
      </c>
      <c r="F12" s="1681" t="s">
        <v>3072</v>
      </c>
    </row>
    <row r="13" spans="1:6">
      <c r="A13" s="1677" t="s">
        <v>2007</v>
      </c>
      <c r="B13" s="1681" t="s">
        <v>7066</v>
      </c>
      <c r="C13" s="1681" t="s">
        <v>1596</v>
      </c>
      <c r="D13" s="1677" t="s">
        <v>2007</v>
      </c>
      <c r="E13" s="1681" t="s">
        <v>1669</v>
      </c>
      <c r="F13" s="1681" t="s">
        <v>3072</v>
      </c>
    </row>
    <row r="14" spans="1:6">
      <c r="A14" s="1677" t="s">
        <v>2627</v>
      </c>
      <c r="B14" s="1681" t="s">
        <v>7066</v>
      </c>
      <c r="C14" s="1681" t="s">
        <v>1086</v>
      </c>
      <c r="D14" s="1677" t="s">
        <v>2627</v>
      </c>
      <c r="E14" s="1681" t="s">
        <v>1670</v>
      </c>
      <c r="F14" s="1681" t="s">
        <v>3072</v>
      </c>
    </row>
    <row r="15" spans="1:6">
      <c r="A15" s="1677" t="s">
        <v>2450</v>
      </c>
      <c r="B15" s="1681" t="s">
        <v>7066</v>
      </c>
      <c r="C15" s="1681" t="s">
        <v>1671</v>
      </c>
      <c r="D15" s="1677" t="s">
        <v>2450</v>
      </c>
      <c r="E15" s="1681" t="s">
        <v>1672</v>
      </c>
      <c r="F15" s="1681" t="s">
        <v>3072</v>
      </c>
    </row>
    <row r="16" spans="1:6">
      <c r="A16" s="1677" t="s">
        <v>2663</v>
      </c>
      <c r="B16" s="1681" t="s">
        <v>7066</v>
      </c>
      <c r="C16" s="1681" t="s">
        <v>1057</v>
      </c>
      <c r="D16" s="1677" t="s">
        <v>2663</v>
      </c>
      <c r="E16" s="1681" t="s">
        <v>1673</v>
      </c>
      <c r="F16" s="1681" t="s">
        <v>3072</v>
      </c>
    </row>
    <row r="17" spans="1:6">
      <c r="A17" s="1677" t="s">
        <v>2477</v>
      </c>
      <c r="B17" s="1681" t="s">
        <v>7070</v>
      </c>
      <c r="C17" s="1681" t="s">
        <v>1211</v>
      </c>
      <c r="D17" s="1677" t="s">
        <v>2477</v>
      </c>
      <c r="E17" s="1681" t="s">
        <v>1674</v>
      </c>
      <c r="F17" s="1681" t="s">
        <v>3072</v>
      </c>
    </row>
    <row r="18" spans="1:6">
      <c r="A18" s="1677" t="s">
        <v>2480</v>
      </c>
      <c r="B18" s="1681" t="s">
        <v>7072</v>
      </c>
      <c r="C18" s="1681" t="s">
        <v>1675</v>
      </c>
      <c r="D18" s="1677" t="s">
        <v>2480</v>
      </c>
      <c r="E18" s="1681" t="s">
        <v>1674</v>
      </c>
      <c r="F18" s="1681" t="s">
        <v>3072</v>
      </c>
    </row>
    <row r="19" spans="1:6">
      <c r="A19" s="1677" t="s">
        <v>2451</v>
      </c>
      <c r="B19" s="1681" t="s">
        <v>7066</v>
      </c>
      <c r="C19" s="1681" t="s">
        <v>1230</v>
      </c>
      <c r="D19" s="1677" t="s">
        <v>2451</v>
      </c>
      <c r="E19" s="1681" t="s">
        <v>1672</v>
      </c>
      <c r="F19" s="1681" t="s">
        <v>3072</v>
      </c>
    </row>
    <row r="20" spans="1:6">
      <c r="A20" s="1677" t="s">
        <v>2524</v>
      </c>
      <c r="B20" s="1681" t="s">
        <v>7070</v>
      </c>
      <c r="C20" s="1681" t="s">
        <v>1174</v>
      </c>
      <c r="D20" s="1677" t="s">
        <v>2524</v>
      </c>
      <c r="E20" s="1681" t="s">
        <v>1661</v>
      </c>
      <c r="F20" s="1681" t="s">
        <v>3072</v>
      </c>
    </row>
    <row r="21" spans="1:6">
      <c r="A21" s="1677" t="s">
        <v>2544</v>
      </c>
      <c r="B21" s="1681" t="s">
        <v>7070</v>
      </c>
      <c r="C21" s="1681" t="s">
        <v>1155</v>
      </c>
      <c r="D21" s="1677" t="s">
        <v>2544</v>
      </c>
      <c r="E21" s="1681" t="s">
        <v>1661</v>
      </c>
      <c r="F21" s="1681" t="s">
        <v>3072</v>
      </c>
    </row>
    <row r="22" spans="1:6">
      <c r="A22" s="1677" t="s">
        <v>2134</v>
      </c>
      <c r="B22" s="1681" t="s">
        <v>7073</v>
      </c>
      <c r="C22" s="1681" t="s">
        <v>1487</v>
      </c>
      <c r="D22" s="1677" t="s">
        <v>2134</v>
      </c>
      <c r="E22" s="1681" t="s">
        <v>1662</v>
      </c>
      <c r="F22" s="1681" t="s">
        <v>3072</v>
      </c>
    </row>
    <row r="23" spans="1:6">
      <c r="A23" s="1677" t="s">
        <v>2213</v>
      </c>
      <c r="B23" s="1681" t="s">
        <v>7066</v>
      </c>
      <c r="C23" s="1681" t="s">
        <v>1418</v>
      </c>
      <c r="D23" s="1677" t="s">
        <v>2213</v>
      </c>
      <c r="E23" s="1681" t="s">
        <v>1676</v>
      </c>
      <c r="F23" s="1681" t="s">
        <v>3072</v>
      </c>
    </row>
    <row r="24" spans="1:6">
      <c r="A24" s="1677" t="s">
        <v>2594</v>
      </c>
      <c r="B24" s="1681" t="s">
        <v>7066</v>
      </c>
      <c r="C24" s="1681" t="s">
        <v>1677</v>
      </c>
      <c r="D24" s="1677" t="s">
        <v>2594</v>
      </c>
      <c r="E24" s="1681" t="s">
        <v>1678</v>
      </c>
      <c r="F24" s="1681" t="s">
        <v>3072</v>
      </c>
    </row>
    <row r="25" spans="1:6">
      <c r="A25" s="1677" t="s">
        <v>2166</v>
      </c>
      <c r="B25" s="1681" t="s">
        <v>7072</v>
      </c>
      <c r="C25" s="1681" t="s">
        <v>1456</v>
      </c>
      <c r="D25" s="1677" t="s">
        <v>2166</v>
      </c>
      <c r="E25" s="1681" t="s">
        <v>1662</v>
      </c>
      <c r="F25" s="1681" t="s">
        <v>3072</v>
      </c>
    </row>
    <row r="26" spans="1:6">
      <c r="A26" s="1677" t="s">
        <v>2036</v>
      </c>
      <c r="B26" s="1681" t="s">
        <v>7073</v>
      </c>
      <c r="C26" s="1681" t="s">
        <v>1570</v>
      </c>
      <c r="D26" s="1677" t="s">
        <v>2036</v>
      </c>
      <c r="E26" s="1681" t="s">
        <v>1662</v>
      </c>
      <c r="F26" s="1681" t="s">
        <v>3072</v>
      </c>
    </row>
    <row r="27" spans="1:6">
      <c r="A27" s="1677" t="s">
        <v>2790</v>
      </c>
      <c r="B27" s="1681" t="s">
        <v>7074</v>
      </c>
      <c r="C27" s="1681" t="s">
        <v>949</v>
      </c>
      <c r="D27" s="1677" t="s">
        <v>2790</v>
      </c>
      <c r="E27" s="1681" t="s">
        <v>1679</v>
      </c>
      <c r="F27" s="1681" t="s">
        <v>3072</v>
      </c>
    </row>
    <row r="28" spans="1:6">
      <c r="A28" s="1677" t="s">
        <v>2787</v>
      </c>
      <c r="B28" s="1681" t="s">
        <v>7080</v>
      </c>
      <c r="C28" s="1681" t="s">
        <v>1680</v>
      </c>
      <c r="D28" s="1677" t="s">
        <v>2787</v>
      </c>
      <c r="E28" s="1681" t="s">
        <v>1679</v>
      </c>
      <c r="F28" s="1681" t="s">
        <v>3072</v>
      </c>
    </row>
    <row r="29" spans="1:6">
      <c r="A29" s="1677" t="s">
        <v>2212</v>
      </c>
      <c r="B29" s="1681" t="s">
        <v>7066</v>
      </c>
      <c r="C29" s="1681" t="s">
        <v>1419</v>
      </c>
      <c r="D29" s="1677" t="s">
        <v>2212</v>
      </c>
      <c r="E29" s="1681" t="s">
        <v>1676</v>
      </c>
      <c r="F29" s="1681" t="s">
        <v>3072</v>
      </c>
    </row>
    <row r="30" spans="1:6">
      <c r="A30" s="1677" t="s">
        <v>2278</v>
      </c>
      <c r="B30" s="1681" t="s">
        <v>7070</v>
      </c>
      <c r="C30" s="1681" t="s">
        <v>1369</v>
      </c>
      <c r="D30" s="1677" t="s">
        <v>2278</v>
      </c>
      <c r="E30" s="1681" t="s">
        <v>1681</v>
      </c>
      <c r="F30" s="1681" t="s">
        <v>3072</v>
      </c>
    </row>
    <row r="31" spans="1:6">
      <c r="A31" s="1677" t="s">
        <v>2664</v>
      </c>
      <c r="B31" s="1681" t="s">
        <v>7066</v>
      </c>
      <c r="C31" s="1681" t="s">
        <v>1056</v>
      </c>
      <c r="D31" s="1677" t="s">
        <v>2664</v>
      </c>
      <c r="E31" s="1681" t="s">
        <v>1673</v>
      </c>
      <c r="F31" s="1681" t="s">
        <v>3072</v>
      </c>
    </row>
    <row r="32" spans="1:6">
      <c r="A32" s="1677" t="s">
        <v>2417</v>
      </c>
      <c r="B32" s="1681" t="s">
        <v>7066</v>
      </c>
      <c r="C32" s="1681" t="s">
        <v>1257</v>
      </c>
      <c r="D32" s="1677" t="s">
        <v>2417</v>
      </c>
      <c r="E32" s="1681" t="s">
        <v>1682</v>
      </c>
      <c r="F32" s="1681" t="s">
        <v>3072</v>
      </c>
    </row>
    <row r="33" spans="1:6">
      <c r="A33" s="1677" t="s">
        <v>2741</v>
      </c>
      <c r="B33" s="1681" t="s">
        <v>7066</v>
      </c>
      <c r="C33" s="1681" t="s">
        <v>991</v>
      </c>
      <c r="D33" s="1677" t="s">
        <v>2741</v>
      </c>
      <c r="E33" s="1681" t="s">
        <v>1683</v>
      </c>
      <c r="F33" s="1681" t="s">
        <v>3072</v>
      </c>
    </row>
    <row r="34" spans="1:6">
      <c r="A34" s="1677" t="s">
        <v>2120</v>
      </c>
      <c r="B34" s="1681" t="s">
        <v>7073</v>
      </c>
      <c r="C34" s="1681" t="s">
        <v>1497</v>
      </c>
      <c r="D34" s="1677" t="s">
        <v>2120</v>
      </c>
      <c r="E34" s="1681" t="s">
        <v>1662</v>
      </c>
      <c r="F34" s="1681" t="s">
        <v>3072</v>
      </c>
    </row>
    <row r="35" spans="1:6">
      <c r="A35" s="1677" t="s">
        <v>2745</v>
      </c>
      <c r="B35" s="1681" t="s">
        <v>7066</v>
      </c>
      <c r="C35" s="1681" t="s">
        <v>987</v>
      </c>
      <c r="D35" s="1677" t="s">
        <v>2745</v>
      </c>
      <c r="E35" s="1681" t="s">
        <v>1684</v>
      </c>
      <c r="F35" s="1681" t="s">
        <v>3072</v>
      </c>
    </row>
    <row r="36" spans="1:6">
      <c r="A36" s="1677" t="s">
        <v>2485</v>
      </c>
      <c r="B36" s="1681" t="s">
        <v>7067</v>
      </c>
      <c r="C36" s="1681" t="s">
        <v>1205</v>
      </c>
      <c r="D36" s="1677" t="s">
        <v>2485</v>
      </c>
      <c r="E36" s="1681" t="s">
        <v>1685</v>
      </c>
      <c r="F36" s="1681" t="s">
        <v>3072</v>
      </c>
    </row>
    <row r="37" spans="1:6">
      <c r="A37" s="1677" t="s">
        <v>2484</v>
      </c>
      <c r="B37" s="1681" t="s">
        <v>7067</v>
      </c>
      <c r="C37" s="1681" t="s">
        <v>1206</v>
      </c>
      <c r="D37" s="1677" t="s">
        <v>2484</v>
      </c>
      <c r="E37" s="1681" t="s">
        <v>1685</v>
      </c>
      <c r="F37" s="1681" t="s">
        <v>3072</v>
      </c>
    </row>
    <row r="38" spans="1:6">
      <c r="A38" s="1677" t="s">
        <v>2238</v>
      </c>
      <c r="B38" s="1681" t="s">
        <v>7073</v>
      </c>
      <c r="C38" s="1681" t="s">
        <v>1399</v>
      </c>
      <c r="D38" s="1677" t="s">
        <v>2238</v>
      </c>
      <c r="E38" s="1681" t="s">
        <v>1664</v>
      </c>
      <c r="F38" s="1681" t="s">
        <v>3072</v>
      </c>
    </row>
    <row r="39" spans="1:6">
      <c r="A39" s="1677" t="s">
        <v>2046</v>
      </c>
      <c r="B39" s="1681" t="s">
        <v>7073</v>
      </c>
      <c r="C39" s="1681" t="s">
        <v>1560</v>
      </c>
      <c r="D39" s="1677" t="s">
        <v>2046</v>
      </c>
      <c r="E39" s="1681" t="s">
        <v>1662</v>
      </c>
      <c r="F39" s="1681" t="s">
        <v>3072</v>
      </c>
    </row>
    <row r="40" spans="1:6">
      <c r="A40" s="1677" t="s">
        <v>2743</v>
      </c>
      <c r="B40" s="1681" t="s">
        <v>7066</v>
      </c>
      <c r="C40" s="1681" t="s">
        <v>989</v>
      </c>
      <c r="D40" s="1677" t="s">
        <v>2743</v>
      </c>
      <c r="E40" s="1681" t="s">
        <v>1684</v>
      </c>
      <c r="F40" s="1681" t="s">
        <v>3072</v>
      </c>
    </row>
    <row r="41" spans="1:6">
      <c r="A41" s="1677" t="s">
        <v>2546</v>
      </c>
      <c r="B41" s="1681" t="s">
        <v>7073</v>
      </c>
      <c r="C41" s="1681" t="s">
        <v>1153</v>
      </c>
      <c r="D41" s="1677" t="s">
        <v>2546</v>
      </c>
      <c r="E41" s="1681" t="s">
        <v>1661</v>
      </c>
      <c r="F41" s="1681" t="s">
        <v>3072</v>
      </c>
    </row>
    <row r="42" spans="1:6">
      <c r="A42" s="1677" t="s">
        <v>2563</v>
      </c>
      <c r="B42" s="1681" t="s">
        <v>7066</v>
      </c>
      <c r="C42" s="1681" t="s">
        <v>1138</v>
      </c>
      <c r="D42" s="1677" t="s">
        <v>2563</v>
      </c>
      <c r="E42" s="1681" t="s">
        <v>1661</v>
      </c>
      <c r="F42" s="1681" t="s">
        <v>3072</v>
      </c>
    </row>
    <row r="43" spans="1:6">
      <c r="A43" s="1677" t="s">
        <v>2240</v>
      </c>
      <c r="B43" s="1681" t="s">
        <v>7073</v>
      </c>
      <c r="C43" s="1681" t="s">
        <v>1397</v>
      </c>
      <c r="D43" s="1677" t="s">
        <v>2240</v>
      </c>
      <c r="E43" s="1681" t="s">
        <v>1664</v>
      </c>
      <c r="F43" s="1681" t="s">
        <v>3072</v>
      </c>
    </row>
    <row r="44" spans="1:6">
      <c r="A44" s="1677" t="s">
        <v>2686</v>
      </c>
      <c r="B44" s="1681" t="s">
        <v>7073</v>
      </c>
      <c r="C44" s="1681" t="s">
        <v>1037</v>
      </c>
      <c r="D44" s="1677" t="s">
        <v>2686</v>
      </c>
      <c r="E44" s="1681" t="s">
        <v>1686</v>
      </c>
      <c r="F44" s="1681" t="s">
        <v>3072</v>
      </c>
    </row>
    <row r="45" spans="1:6">
      <c r="A45" s="1677" t="s">
        <v>2483</v>
      </c>
      <c r="B45" s="1681" t="s">
        <v>7067</v>
      </c>
      <c r="C45" s="1681" t="s">
        <v>1207</v>
      </c>
      <c r="D45" s="1677" t="s">
        <v>2483</v>
      </c>
      <c r="E45" s="1681" t="s">
        <v>1685</v>
      </c>
      <c r="F45" s="1681" t="s">
        <v>3072</v>
      </c>
    </row>
    <row r="46" spans="1:6">
      <c r="A46" s="1677" t="s">
        <v>2520</v>
      </c>
      <c r="B46" s="1681" t="s">
        <v>7070</v>
      </c>
      <c r="C46" s="1681" t="s">
        <v>1687</v>
      </c>
      <c r="D46" s="1677" t="s">
        <v>2520</v>
      </c>
      <c r="E46" s="1681" t="s">
        <v>1661</v>
      </c>
      <c r="F46" s="1681" t="s">
        <v>3072</v>
      </c>
    </row>
    <row r="47" spans="1:6">
      <c r="A47" s="1677" t="s">
        <v>1986</v>
      </c>
      <c r="B47" s="1681" t="s">
        <v>7066</v>
      </c>
      <c r="C47" s="1681" t="s">
        <v>1614</v>
      </c>
      <c r="D47" s="1677" t="s">
        <v>1986</v>
      </c>
      <c r="E47" s="1681" t="s">
        <v>1659</v>
      </c>
      <c r="F47" s="1681" t="s">
        <v>3072</v>
      </c>
    </row>
    <row r="48" spans="1:6">
      <c r="A48" s="1677" t="s">
        <v>2008</v>
      </c>
      <c r="B48" s="1681" t="s">
        <v>7066</v>
      </c>
      <c r="C48" s="1681" t="s">
        <v>1595</v>
      </c>
      <c r="D48" s="1677" t="s">
        <v>2008</v>
      </c>
      <c r="E48" s="1681" t="s">
        <v>1669</v>
      </c>
      <c r="F48" s="1681" t="s">
        <v>3072</v>
      </c>
    </row>
    <row r="49" spans="1:6">
      <c r="A49" s="1677" t="s">
        <v>901</v>
      </c>
      <c r="B49" s="1681" t="s">
        <v>7066</v>
      </c>
      <c r="C49" s="1681" t="s">
        <v>1688</v>
      </c>
      <c r="D49" s="1677" t="s">
        <v>901</v>
      </c>
      <c r="E49" s="1681" t="s">
        <v>1689</v>
      </c>
      <c r="F49" s="1681" t="s">
        <v>3072</v>
      </c>
    </row>
    <row r="50" spans="1:6">
      <c r="A50" s="1677" t="s">
        <v>2728</v>
      </c>
      <c r="B50" s="1681" t="s">
        <v>7073</v>
      </c>
      <c r="C50" s="1681" t="s">
        <v>1001</v>
      </c>
      <c r="D50" s="1677" t="s">
        <v>2728</v>
      </c>
      <c r="E50" s="1681" t="s">
        <v>1972</v>
      </c>
      <c r="F50" s="1681" t="s">
        <v>3072</v>
      </c>
    </row>
    <row r="51" spans="1:6">
      <c r="A51" s="10" t="s">
        <v>3021</v>
      </c>
      <c r="B51" s="10" t="s">
        <v>7091</v>
      </c>
      <c r="C51" s="10" t="s">
        <v>3022</v>
      </c>
      <c r="D51" s="10" t="s">
        <v>3021</v>
      </c>
      <c r="E51" s="10" t="s">
        <v>1972</v>
      </c>
      <c r="F51" s="1677" t="s">
        <v>3073</v>
      </c>
    </row>
    <row r="52" spans="1:6">
      <c r="A52" s="1677" t="s">
        <v>2727</v>
      </c>
      <c r="B52" s="1681" t="s">
        <v>7073</v>
      </c>
      <c r="C52" s="1681" t="s">
        <v>1002</v>
      </c>
      <c r="D52" s="1677" t="s">
        <v>2727</v>
      </c>
      <c r="E52" s="1681" t="s">
        <v>1972</v>
      </c>
      <c r="F52" s="1681" t="s">
        <v>3072</v>
      </c>
    </row>
    <row r="53" spans="1:6">
      <c r="A53" s="1677" t="s">
        <v>2737</v>
      </c>
      <c r="B53" s="1681" t="s">
        <v>7074</v>
      </c>
      <c r="C53" s="1681" t="s">
        <v>994</v>
      </c>
      <c r="D53" s="1677" t="s">
        <v>2737</v>
      </c>
      <c r="E53" s="1681" t="s">
        <v>1972</v>
      </c>
      <c r="F53" s="1681" t="s">
        <v>3072</v>
      </c>
    </row>
    <row r="54" spans="1:6">
      <c r="A54" s="1677" t="s">
        <v>2082</v>
      </c>
      <c r="B54" s="1681" t="s">
        <v>7073</v>
      </c>
      <c r="C54" s="1681" t="s">
        <v>1531</v>
      </c>
      <c r="D54" s="1677" t="s">
        <v>2082</v>
      </c>
      <c r="E54" s="1681" t="s">
        <v>1662</v>
      </c>
      <c r="F54" s="1681" t="s">
        <v>3072</v>
      </c>
    </row>
    <row r="55" spans="1:6">
      <c r="A55" s="1677" t="s">
        <v>2020</v>
      </c>
      <c r="B55" s="1681" t="s">
        <v>7066</v>
      </c>
      <c r="C55" s="1681" t="s">
        <v>1584</v>
      </c>
      <c r="D55" s="1677" t="s">
        <v>2020</v>
      </c>
      <c r="E55" s="1681" t="s">
        <v>1690</v>
      </c>
      <c r="F55" s="1681" t="s">
        <v>3072</v>
      </c>
    </row>
    <row r="56" spans="1:6">
      <c r="A56" s="1677" t="s">
        <v>2601</v>
      </c>
      <c r="B56" s="1681" t="s">
        <v>7066</v>
      </c>
      <c r="C56" s="1681" t="s">
        <v>1109</v>
      </c>
      <c r="D56" s="1677" t="s">
        <v>2601</v>
      </c>
      <c r="E56" s="1681" t="s">
        <v>1691</v>
      </c>
      <c r="F56" s="1681" t="s">
        <v>3072</v>
      </c>
    </row>
    <row r="57" spans="1:6">
      <c r="A57" s="1677" t="s">
        <v>2328</v>
      </c>
      <c r="B57" s="1681" t="s">
        <v>7073</v>
      </c>
      <c r="C57" s="1681" t="s">
        <v>1326</v>
      </c>
      <c r="D57" s="1677" t="s">
        <v>2328</v>
      </c>
      <c r="E57" s="1681" t="s">
        <v>1660</v>
      </c>
      <c r="F57" s="1681" t="s">
        <v>3072</v>
      </c>
    </row>
    <row r="58" spans="1:6">
      <c r="A58" s="1677" t="s">
        <v>2318</v>
      </c>
      <c r="B58" s="1681" t="s">
        <v>7073</v>
      </c>
      <c r="C58" s="1681" t="s">
        <v>1336</v>
      </c>
      <c r="D58" s="1677" t="s">
        <v>2318</v>
      </c>
      <c r="E58" s="1681" t="s">
        <v>1660</v>
      </c>
      <c r="F58" s="1681" t="s">
        <v>3072</v>
      </c>
    </row>
    <row r="59" spans="1:6">
      <c r="A59" s="1677" t="s">
        <v>2381</v>
      </c>
      <c r="B59" s="1681" t="s">
        <v>7070</v>
      </c>
      <c r="C59" s="1681" t="s">
        <v>1287</v>
      </c>
      <c r="D59" s="1677" t="s">
        <v>2381</v>
      </c>
      <c r="E59" s="1681" t="s">
        <v>1663</v>
      </c>
      <c r="F59" s="1681" t="s">
        <v>3072</v>
      </c>
    </row>
    <row r="60" spans="1:6">
      <c r="A60" s="1677" t="s">
        <v>2384</v>
      </c>
      <c r="B60" s="1681" t="s">
        <v>256</v>
      </c>
      <c r="C60" s="1681" t="s">
        <v>1692</v>
      </c>
      <c r="D60" s="1677" t="s">
        <v>2384</v>
      </c>
      <c r="E60" s="1681" t="s">
        <v>1663</v>
      </c>
      <c r="F60" s="1681" t="s">
        <v>3072</v>
      </c>
    </row>
    <row r="61" spans="1:6">
      <c r="A61" s="1677" t="s">
        <v>2081</v>
      </c>
      <c r="B61" s="1681" t="s">
        <v>7073</v>
      </c>
      <c r="C61" s="1681" t="s">
        <v>1532</v>
      </c>
      <c r="D61" s="1677" t="s">
        <v>2081</v>
      </c>
      <c r="E61" s="1681" t="s">
        <v>1662</v>
      </c>
      <c r="F61" s="1681" t="s">
        <v>3072</v>
      </c>
    </row>
    <row r="62" spans="1:6">
      <c r="A62" s="1677" t="s">
        <v>2093</v>
      </c>
      <c r="B62" s="1681" t="s">
        <v>7073</v>
      </c>
      <c r="C62" s="1681" t="s">
        <v>1521</v>
      </c>
      <c r="D62" s="1677" t="s">
        <v>2093</v>
      </c>
      <c r="E62" s="1681" t="s">
        <v>1662</v>
      </c>
      <c r="F62" s="1681" t="s">
        <v>3072</v>
      </c>
    </row>
    <row r="63" spans="1:6">
      <c r="A63" s="1677" t="s">
        <v>2095</v>
      </c>
      <c r="B63" s="1681" t="s">
        <v>7073</v>
      </c>
      <c r="C63" s="1681" t="s">
        <v>1519</v>
      </c>
      <c r="D63" s="1677" t="s">
        <v>2095</v>
      </c>
      <c r="E63" s="1681" t="s">
        <v>1662</v>
      </c>
      <c r="F63" s="1681" t="s">
        <v>3072</v>
      </c>
    </row>
    <row r="64" spans="1:6">
      <c r="A64" s="1677" t="s">
        <v>2624</v>
      </c>
      <c r="B64" s="1681" t="s">
        <v>7066</v>
      </c>
      <c r="C64" s="1681" t="s">
        <v>1089</v>
      </c>
      <c r="D64" s="1677" t="s">
        <v>2624</v>
      </c>
      <c r="E64" s="1681" t="s">
        <v>1670</v>
      </c>
      <c r="F64" s="1681" t="s">
        <v>3072</v>
      </c>
    </row>
    <row r="65" spans="1:6">
      <c r="A65" s="1677" t="s">
        <v>2255</v>
      </c>
      <c r="B65" s="1681" t="s">
        <v>7073</v>
      </c>
      <c r="C65" s="1681" t="s">
        <v>1384</v>
      </c>
      <c r="D65" s="1677" t="s">
        <v>2255</v>
      </c>
      <c r="E65" s="1681" t="s">
        <v>1693</v>
      </c>
      <c r="F65" s="1681" t="s">
        <v>3072</v>
      </c>
    </row>
    <row r="66" spans="1:6">
      <c r="A66" s="10" t="s">
        <v>3002</v>
      </c>
      <c r="B66" s="10" t="s">
        <v>7090</v>
      </c>
      <c r="C66" s="10" t="s">
        <v>3003</v>
      </c>
      <c r="D66" s="10" t="s">
        <v>3002</v>
      </c>
      <c r="E66" s="10" t="s">
        <v>1694</v>
      </c>
      <c r="F66" s="1677" t="s">
        <v>3073</v>
      </c>
    </row>
    <row r="67" spans="1:6">
      <c r="A67" s="1677" t="s">
        <v>2527</v>
      </c>
      <c r="B67" s="1681" t="s">
        <v>7073</v>
      </c>
      <c r="C67" s="1681" t="s">
        <v>1171</v>
      </c>
      <c r="D67" s="1677" t="s">
        <v>2527</v>
      </c>
      <c r="E67" s="1681" t="s">
        <v>1661</v>
      </c>
      <c r="F67" s="1681" t="s">
        <v>3072</v>
      </c>
    </row>
    <row r="68" spans="1:6">
      <c r="A68" s="1677" t="s">
        <v>2781</v>
      </c>
      <c r="B68" s="1681" t="s">
        <v>7066</v>
      </c>
      <c r="C68" s="1681" t="s">
        <v>1695</v>
      </c>
      <c r="D68" s="1677" t="s">
        <v>2781</v>
      </c>
      <c r="E68" s="1681" t="s">
        <v>1679</v>
      </c>
      <c r="F68" s="1681" t="s">
        <v>3072</v>
      </c>
    </row>
    <row r="69" spans="1:6">
      <c r="A69" s="10">
        <v>54092800080</v>
      </c>
      <c r="B69" s="1691">
        <v>80</v>
      </c>
      <c r="C69" s="1682" t="s">
        <v>7109</v>
      </c>
      <c r="D69" s="10">
        <v>54092800080</v>
      </c>
      <c r="E69" s="1677" t="s">
        <v>1679</v>
      </c>
      <c r="F69" s="1677" t="s">
        <v>3073</v>
      </c>
    </row>
    <row r="70" spans="1:6">
      <c r="A70" s="10" t="s">
        <v>3013</v>
      </c>
      <c r="B70" s="10" t="s">
        <v>7091</v>
      </c>
      <c r="C70" s="10" t="s">
        <v>3014</v>
      </c>
      <c r="D70" s="10" t="s">
        <v>3013</v>
      </c>
      <c r="E70" s="10" t="s">
        <v>1696</v>
      </c>
      <c r="F70" s="1677" t="s">
        <v>3073</v>
      </c>
    </row>
    <row r="71" spans="1:6">
      <c r="A71" s="1677" t="s">
        <v>2163</v>
      </c>
      <c r="B71" s="1681" t="s">
        <v>7074</v>
      </c>
      <c r="C71" s="1681" t="s">
        <v>1458</v>
      </c>
      <c r="D71" s="1677" t="s">
        <v>2163</v>
      </c>
      <c r="E71" s="1681" t="s">
        <v>1662</v>
      </c>
      <c r="F71" s="1681" t="s">
        <v>3072</v>
      </c>
    </row>
    <row r="72" spans="1:6">
      <c r="A72" s="1677" t="s">
        <v>2324</v>
      </c>
      <c r="B72" s="1681" t="s">
        <v>7073</v>
      </c>
      <c r="C72" s="1681" t="s">
        <v>1330</v>
      </c>
      <c r="D72" s="1677" t="s">
        <v>2324</v>
      </c>
      <c r="E72" s="1681" t="s">
        <v>1660</v>
      </c>
      <c r="F72" s="1681" t="s">
        <v>3072</v>
      </c>
    </row>
    <row r="73" spans="1:6">
      <c r="A73" s="1677" t="s">
        <v>2905</v>
      </c>
      <c r="B73" s="1681" t="s">
        <v>7096</v>
      </c>
      <c r="C73" s="1681" t="s">
        <v>2906</v>
      </c>
      <c r="D73" s="1677" t="s">
        <v>2905</v>
      </c>
      <c r="E73" s="10" t="s">
        <v>1697</v>
      </c>
      <c r="F73" s="1677" t="s">
        <v>3073</v>
      </c>
    </row>
    <row r="74" spans="1:6">
      <c r="A74" s="1677" t="s">
        <v>2317</v>
      </c>
      <c r="B74" s="1681" t="s">
        <v>7071</v>
      </c>
      <c r="C74" s="1681" t="s">
        <v>1337</v>
      </c>
      <c r="D74" s="1677" t="s">
        <v>2317</v>
      </c>
      <c r="E74" s="1681" t="s">
        <v>1697</v>
      </c>
      <c r="F74" s="1681" t="s">
        <v>3072</v>
      </c>
    </row>
    <row r="75" spans="1:6">
      <c r="A75" s="1677" t="s">
        <v>2291</v>
      </c>
      <c r="B75" s="1681" t="s">
        <v>7066</v>
      </c>
      <c r="C75" s="1681" t="s">
        <v>1358</v>
      </c>
      <c r="D75" s="1677" t="s">
        <v>2291</v>
      </c>
      <c r="E75" s="1681" t="s">
        <v>1698</v>
      </c>
      <c r="F75" s="1681" t="s">
        <v>3072</v>
      </c>
    </row>
    <row r="76" spans="1:6">
      <c r="A76" s="1677" t="s">
        <v>2261</v>
      </c>
      <c r="B76" s="1681" t="s">
        <v>7079</v>
      </c>
      <c r="C76" s="1681" t="s">
        <v>1699</v>
      </c>
      <c r="D76" s="1677" t="s">
        <v>2261</v>
      </c>
      <c r="E76" s="1681" t="s">
        <v>1693</v>
      </c>
      <c r="F76" s="1681" t="s">
        <v>3072</v>
      </c>
    </row>
    <row r="77" spans="1:6">
      <c r="A77" s="10" t="s">
        <v>2973</v>
      </c>
      <c r="B77" s="10" t="s">
        <v>7090</v>
      </c>
      <c r="C77" s="10" t="s">
        <v>2974</v>
      </c>
      <c r="D77" s="10" t="s">
        <v>2973</v>
      </c>
      <c r="E77" s="10" t="s">
        <v>1700</v>
      </c>
      <c r="F77" s="1677" t="s">
        <v>3073</v>
      </c>
    </row>
    <row r="78" spans="1:6">
      <c r="A78" s="1677" t="s">
        <v>2001</v>
      </c>
      <c r="B78" s="1681" t="s">
        <v>7066</v>
      </c>
      <c r="C78" s="1681" t="s">
        <v>1701</v>
      </c>
      <c r="D78" s="1677" t="s">
        <v>2001</v>
      </c>
      <c r="E78" s="1681" t="s">
        <v>1702</v>
      </c>
      <c r="F78" s="1681" t="s">
        <v>3072</v>
      </c>
    </row>
    <row r="79" spans="1:6">
      <c r="A79" s="1677" t="s">
        <v>2825</v>
      </c>
      <c r="B79" s="1681" t="s">
        <v>7098</v>
      </c>
      <c r="C79" s="1681" t="s">
        <v>1621</v>
      </c>
      <c r="D79" s="1677" t="s">
        <v>2825</v>
      </c>
      <c r="E79" s="10" t="s">
        <v>1703</v>
      </c>
      <c r="F79" s="1677" t="s">
        <v>3073</v>
      </c>
    </row>
    <row r="80" spans="1:6">
      <c r="A80" s="1677" t="s">
        <v>2502</v>
      </c>
      <c r="B80" s="1681" t="s">
        <v>7073</v>
      </c>
      <c r="C80" s="1681" t="s">
        <v>1190</v>
      </c>
      <c r="D80" s="1677" t="s">
        <v>2502</v>
      </c>
      <c r="E80" s="1681" t="s">
        <v>1704</v>
      </c>
      <c r="F80" s="1681" t="s">
        <v>3072</v>
      </c>
    </row>
    <row r="81" spans="1:6">
      <c r="A81" s="1677" t="s">
        <v>2407</v>
      </c>
      <c r="B81" s="1681" t="s">
        <v>7073</v>
      </c>
      <c r="C81" s="1681" t="s">
        <v>1265</v>
      </c>
      <c r="D81" s="1677" t="s">
        <v>2407</v>
      </c>
      <c r="E81" s="1681" t="s">
        <v>1705</v>
      </c>
      <c r="F81" s="1681" t="s">
        <v>3072</v>
      </c>
    </row>
    <row r="82" spans="1:6">
      <c r="A82" s="1677" t="s">
        <v>2456</v>
      </c>
      <c r="B82" s="1681" t="s">
        <v>7066</v>
      </c>
      <c r="C82" s="1681" t="s">
        <v>1225</v>
      </c>
      <c r="D82" s="1677" t="s">
        <v>2456</v>
      </c>
      <c r="E82" s="1681" t="s">
        <v>7084</v>
      </c>
      <c r="F82" s="1681" t="s">
        <v>3072</v>
      </c>
    </row>
    <row r="83" spans="1:6">
      <c r="A83" s="1677" t="s">
        <v>2509</v>
      </c>
      <c r="B83" s="1681" t="s">
        <v>7072</v>
      </c>
      <c r="C83" s="1681" t="s">
        <v>1706</v>
      </c>
      <c r="D83" s="1677" t="s">
        <v>2509</v>
      </c>
      <c r="E83" s="1681" t="s">
        <v>1704</v>
      </c>
      <c r="F83" s="1681" t="s">
        <v>3072</v>
      </c>
    </row>
    <row r="84" spans="1:6">
      <c r="A84" s="1677" t="s">
        <v>2503</v>
      </c>
      <c r="B84" s="1681" t="s">
        <v>7073</v>
      </c>
      <c r="C84" s="1681" t="s">
        <v>1189</v>
      </c>
      <c r="D84" s="1677" t="s">
        <v>2503</v>
      </c>
      <c r="E84" s="1681" t="s">
        <v>1704</v>
      </c>
      <c r="F84" s="1681" t="s">
        <v>3072</v>
      </c>
    </row>
    <row r="85" spans="1:6">
      <c r="A85" s="1677" t="s">
        <v>2237</v>
      </c>
      <c r="B85" s="1681" t="s">
        <v>7070</v>
      </c>
      <c r="C85" s="1681" t="s">
        <v>1707</v>
      </c>
      <c r="D85" s="1677" t="s">
        <v>2237</v>
      </c>
      <c r="E85" s="1681" t="s">
        <v>1664</v>
      </c>
      <c r="F85" s="1681" t="s">
        <v>3072</v>
      </c>
    </row>
    <row r="86" spans="1:6">
      <c r="A86" s="1677" t="s">
        <v>2170</v>
      </c>
      <c r="B86" s="1681" t="s">
        <v>7072</v>
      </c>
      <c r="C86" s="1681" t="s">
        <v>1453</v>
      </c>
      <c r="D86" s="1677" t="s">
        <v>2170</v>
      </c>
      <c r="E86" s="1681" t="s">
        <v>1662</v>
      </c>
      <c r="F86" s="1681" t="s">
        <v>3072</v>
      </c>
    </row>
    <row r="87" spans="1:6">
      <c r="A87" s="1677" t="s">
        <v>2692</v>
      </c>
      <c r="B87" s="1681" t="s">
        <v>7066</v>
      </c>
      <c r="C87" s="1681" t="s">
        <v>1032</v>
      </c>
      <c r="D87" s="1677" t="s">
        <v>2692</v>
      </c>
      <c r="E87" s="1681" t="s">
        <v>1686</v>
      </c>
      <c r="F87" s="1681" t="s">
        <v>3072</v>
      </c>
    </row>
    <row r="88" spans="1:6">
      <c r="A88" s="1677" t="s">
        <v>2090</v>
      </c>
      <c r="B88" s="1681" t="s">
        <v>7073</v>
      </c>
      <c r="C88" s="1681" t="s">
        <v>1524</v>
      </c>
      <c r="D88" s="1677" t="s">
        <v>2090</v>
      </c>
      <c r="E88" s="1681" t="s">
        <v>1662</v>
      </c>
      <c r="F88" s="1681" t="s">
        <v>3072</v>
      </c>
    </row>
    <row r="89" spans="1:6">
      <c r="A89" s="1677" t="s">
        <v>2734</v>
      </c>
      <c r="B89" s="1681" t="s">
        <v>7067</v>
      </c>
      <c r="C89" s="1681" t="s">
        <v>1708</v>
      </c>
      <c r="D89" s="1677" t="s">
        <v>2734</v>
      </c>
      <c r="E89" s="1681" t="s">
        <v>1972</v>
      </c>
      <c r="F89" s="1681" t="s">
        <v>3072</v>
      </c>
    </row>
    <row r="90" spans="1:6">
      <c r="A90" s="1677" t="s">
        <v>2155</v>
      </c>
      <c r="B90" s="1681" t="s">
        <v>7073</v>
      </c>
      <c r="C90" s="1681" t="s">
        <v>1466</v>
      </c>
      <c r="D90" s="1677" t="s">
        <v>2155</v>
      </c>
      <c r="E90" s="1681" t="s">
        <v>1662</v>
      </c>
      <c r="F90" s="1681" t="s">
        <v>3072</v>
      </c>
    </row>
    <row r="91" spans="1:6">
      <c r="A91" s="1677" t="s">
        <v>1985</v>
      </c>
      <c r="B91" s="1681" t="s">
        <v>7066</v>
      </c>
      <c r="C91" s="1681" t="s">
        <v>1709</v>
      </c>
      <c r="D91" s="1677" t="s">
        <v>1985</v>
      </c>
      <c r="E91" s="1681" t="s">
        <v>1710</v>
      </c>
      <c r="F91" s="1681" t="s">
        <v>3072</v>
      </c>
    </row>
    <row r="92" spans="1:6">
      <c r="A92" s="1677" t="s">
        <v>2012</v>
      </c>
      <c r="B92" s="1681" t="s">
        <v>7066</v>
      </c>
      <c r="C92" s="1681" t="s">
        <v>1591</v>
      </c>
      <c r="D92" s="1677" t="s">
        <v>2012</v>
      </c>
      <c r="E92" s="1681" t="s">
        <v>1703</v>
      </c>
      <c r="F92" s="1681" t="s">
        <v>3072</v>
      </c>
    </row>
    <row r="93" spans="1:6">
      <c r="A93" s="1677" t="s">
        <v>2606</v>
      </c>
      <c r="B93" s="1681" t="s">
        <v>7066</v>
      </c>
      <c r="C93" s="1681" t="s">
        <v>1106</v>
      </c>
      <c r="D93" s="1677" t="s">
        <v>2606</v>
      </c>
      <c r="E93" s="1681" t="s">
        <v>1711</v>
      </c>
      <c r="F93" s="1681" t="s">
        <v>3072</v>
      </c>
    </row>
    <row r="94" spans="1:6">
      <c r="A94" s="1677" t="s">
        <v>2392</v>
      </c>
      <c r="B94" s="1681" t="s">
        <v>7080</v>
      </c>
      <c r="C94" s="1681" t="s">
        <v>1278</v>
      </c>
      <c r="D94" s="1677" t="s">
        <v>2392</v>
      </c>
      <c r="E94" s="1681" t="s">
        <v>1712</v>
      </c>
      <c r="F94" s="1681" t="s">
        <v>3072</v>
      </c>
    </row>
    <row r="95" spans="1:6">
      <c r="A95" s="1677" t="s">
        <v>2616</v>
      </c>
      <c r="B95" s="1681" t="s">
        <v>7066</v>
      </c>
      <c r="C95" s="1681" t="s">
        <v>1097</v>
      </c>
      <c r="D95" s="1677" t="s">
        <v>2616</v>
      </c>
      <c r="E95" s="1681" t="s">
        <v>1713</v>
      </c>
      <c r="F95" s="1681" t="s">
        <v>3072</v>
      </c>
    </row>
    <row r="96" spans="1:6">
      <c r="A96" s="1677" t="s">
        <v>2114</v>
      </c>
      <c r="B96" s="1681" t="s">
        <v>7073</v>
      </c>
      <c r="C96" s="1681" t="s">
        <v>1503</v>
      </c>
      <c r="D96" s="1677" t="s">
        <v>2114</v>
      </c>
      <c r="E96" s="1681" t="s">
        <v>1662</v>
      </c>
      <c r="F96" s="1681" t="s">
        <v>3072</v>
      </c>
    </row>
    <row r="97" spans="1:6">
      <c r="A97" s="1677" t="s">
        <v>2443</v>
      </c>
      <c r="B97" s="1681" t="s">
        <v>7066</v>
      </c>
      <c r="C97" s="1681" t="s">
        <v>1236</v>
      </c>
      <c r="D97" s="1677" t="s">
        <v>2443</v>
      </c>
      <c r="E97" s="1681" t="s">
        <v>1714</v>
      </c>
      <c r="F97" s="1681" t="s">
        <v>3072</v>
      </c>
    </row>
    <row r="98" spans="1:6">
      <c r="A98" s="1677" t="s">
        <v>2145</v>
      </c>
      <c r="B98" s="1681" t="s">
        <v>7073</v>
      </c>
      <c r="C98" s="1681" t="s">
        <v>1476</v>
      </c>
      <c r="D98" s="1677" t="s">
        <v>2145</v>
      </c>
      <c r="E98" s="1681" t="s">
        <v>1662</v>
      </c>
      <c r="F98" s="1681" t="s">
        <v>3072</v>
      </c>
    </row>
    <row r="99" spans="1:6">
      <c r="A99" s="1677" t="s">
        <v>2432</v>
      </c>
      <c r="B99" s="1681" t="s">
        <v>7066</v>
      </c>
      <c r="C99" s="1681" t="s">
        <v>1715</v>
      </c>
      <c r="D99" s="1677" t="s">
        <v>2432</v>
      </c>
      <c r="E99" s="1681" t="s">
        <v>1716</v>
      </c>
      <c r="F99" s="1681" t="s">
        <v>3072</v>
      </c>
    </row>
    <row r="100" spans="1:6">
      <c r="A100" s="1677" t="s">
        <v>2335</v>
      </c>
      <c r="B100" s="1681" t="s">
        <v>7073</v>
      </c>
      <c r="C100" s="1681" t="s">
        <v>1320</v>
      </c>
      <c r="D100" s="1677" t="s">
        <v>2335</v>
      </c>
      <c r="E100" s="1681" t="s">
        <v>1660</v>
      </c>
      <c r="F100" s="1681" t="s">
        <v>3072</v>
      </c>
    </row>
    <row r="101" spans="1:6">
      <c r="A101" s="1677" t="s">
        <v>2672</v>
      </c>
      <c r="B101" s="1681" t="s">
        <v>7066</v>
      </c>
      <c r="C101" s="1681" t="s">
        <v>1049</v>
      </c>
      <c r="D101" s="1677" t="s">
        <v>2672</v>
      </c>
      <c r="E101" s="1681" t="s">
        <v>1717</v>
      </c>
      <c r="F101" s="1681" t="s">
        <v>3072</v>
      </c>
    </row>
    <row r="102" spans="1:6">
      <c r="A102" s="1677" t="s">
        <v>2733</v>
      </c>
      <c r="B102" s="1681" t="s">
        <v>7066</v>
      </c>
      <c r="C102" s="1681" t="s">
        <v>996</v>
      </c>
      <c r="D102" s="1677" t="s">
        <v>2733</v>
      </c>
      <c r="E102" s="1681" t="s">
        <v>1972</v>
      </c>
      <c r="F102" s="1681" t="s">
        <v>3072</v>
      </c>
    </row>
    <row r="103" spans="1:6">
      <c r="A103" s="1677" t="s">
        <v>2458</v>
      </c>
      <c r="B103" s="1681" t="s">
        <v>7067</v>
      </c>
      <c r="C103" s="1681" t="s">
        <v>1224</v>
      </c>
      <c r="D103" s="1677" t="s">
        <v>2458</v>
      </c>
      <c r="E103" s="1681" t="s">
        <v>1718</v>
      </c>
      <c r="F103" s="1681" t="s">
        <v>3072</v>
      </c>
    </row>
    <row r="104" spans="1:6">
      <c r="A104" s="1677" t="s">
        <v>2605</v>
      </c>
      <c r="B104" s="1681" t="s">
        <v>7066</v>
      </c>
      <c r="C104" s="1681" t="s">
        <v>1107</v>
      </c>
      <c r="D104" s="1677" t="s">
        <v>2605</v>
      </c>
      <c r="E104" s="1681" t="s">
        <v>1711</v>
      </c>
      <c r="F104" s="1681" t="s">
        <v>3072</v>
      </c>
    </row>
    <row r="105" spans="1:6">
      <c r="A105" s="1677" t="s">
        <v>2146</v>
      </c>
      <c r="B105" s="1681" t="s">
        <v>7073</v>
      </c>
      <c r="C105" s="1681" t="s">
        <v>1475</v>
      </c>
      <c r="D105" s="1677" t="s">
        <v>2146</v>
      </c>
      <c r="E105" s="1681" t="s">
        <v>1662</v>
      </c>
      <c r="F105" s="1681" t="s">
        <v>3072</v>
      </c>
    </row>
    <row r="106" spans="1:6">
      <c r="A106" s="1677" t="s">
        <v>2126</v>
      </c>
      <c r="B106" s="1681" t="s">
        <v>7073</v>
      </c>
      <c r="C106" s="1681" t="s">
        <v>1719</v>
      </c>
      <c r="D106" s="1677" t="s">
        <v>2126</v>
      </c>
      <c r="E106" s="1681" t="s">
        <v>1662</v>
      </c>
      <c r="F106" s="1681" t="s">
        <v>3072</v>
      </c>
    </row>
    <row r="107" spans="1:6">
      <c r="A107" s="1677" t="s">
        <v>2452</v>
      </c>
      <c r="B107" s="1681" t="s">
        <v>7066</v>
      </c>
      <c r="C107" s="1681" t="s">
        <v>1229</v>
      </c>
      <c r="D107" s="1677" t="s">
        <v>2452</v>
      </c>
      <c r="E107" s="1681" t="s">
        <v>1672</v>
      </c>
      <c r="F107" s="1681" t="s">
        <v>3072</v>
      </c>
    </row>
    <row r="108" spans="1:6">
      <c r="A108" s="1677" t="s">
        <v>2421</v>
      </c>
      <c r="B108" s="1681" t="s">
        <v>7071</v>
      </c>
      <c r="C108" s="1681" t="s">
        <v>1255</v>
      </c>
      <c r="D108" s="1677" t="s">
        <v>2421</v>
      </c>
      <c r="E108" s="1681" t="s">
        <v>1682</v>
      </c>
      <c r="F108" s="1681" t="s">
        <v>3072</v>
      </c>
    </row>
    <row r="109" spans="1:6">
      <c r="A109" s="1677" t="s">
        <v>3027</v>
      </c>
      <c r="B109" s="1681" t="s">
        <v>7100</v>
      </c>
      <c r="C109" s="1681" t="s">
        <v>3028</v>
      </c>
      <c r="D109" s="1677" t="s">
        <v>3027</v>
      </c>
      <c r="E109" s="10" t="s">
        <v>1684</v>
      </c>
      <c r="F109" s="1677" t="s">
        <v>3073</v>
      </c>
    </row>
    <row r="110" spans="1:6">
      <c r="A110" s="1677" t="s">
        <v>2705</v>
      </c>
      <c r="B110" s="1681" t="s">
        <v>7073</v>
      </c>
      <c r="C110" s="1681" t="s">
        <v>1021</v>
      </c>
      <c r="D110" s="1677" t="s">
        <v>2705</v>
      </c>
      <c r="E110" s="1681" t="s">
        <v>1696</v>
      </c>
      <c r="F110" s="1681" t="s">
        <v>3072</v>
      </c>
    </row>
    <row r="111" spans="1:6">
      <c r="A111" s="1677" t="s">
        <v>2464</v>
      </c>
      <c r="B111" s="1681" t="s">
        <v>7072</v>
      </c>
      <c r="C111" s="1681" t="s">
        <v>1219</v>
      </c>
      <c r="D111" s="1677" t="s">
        <v>2464</v>
      </c>
      <c r="E111" s="1681" t="s">
        <v>1720</v>
      </c>
      <c r="F111" s="1681" t="s">
        <v>3072</v>
      </c>
    </row>
    <row r="112" spans="1:6">
      <c r="A112" s="1677" t="s">
        <v>2461</v>
      </c>
      <c r="B112" s="1681" t="s">
        <v>7073</v>
      </c>
      <c r="C112" s="1681" t="s">
        <v>1222</v>
      </c>
      <c r="D112" s="1677" t="s">
        <v>2461</v>
      </c>
      <c r="E112" s="1681" t="s">
        <v>1720</v>
      </c>
      <c r="F112" s="1681" t="s">
        <v>3072</v>
      </c>
    </row>
    <row r="113" spans="1:6">
      <c r="A113" s="1677" t="s">
        <v>2864</v>
      </c>
      <c r="B113" s="1681" t="s">
        <v>7098</v>
      </c>
      <c r="C113" s="1681" t="s">
        <v>2865</v>
      </c>
      <c r="D113" s="1677" t="s">
        <v>2864</v>
      </c>
      <c r="E113" s="10" t="s">
        <v>1763</v>
      </c>
      <c r="F113" s="1677" t="s">
        <v>3073</v>
      </c>
    </row>
    <row r="114" spans="1:6">
      <c r="A114" s="1677" t="s">
        <v>2992</v>
      </c>
      <c r="B114" s="1681" t="s">
        <v>7100</v>
      </c>
      <c r="C114" s="1681" t="s">
        <v>2993</v>
      </c>
      <c r="D114" s="1677" t="s">
        <v>2992</v>
      </c>
      <c r="E114" s="10" t="s">
        <v>1721</v>
      </c>
      <c r="F114" s="1677" t="s">
        <v>3073</v>
      </c>
    </row>
    <row r="115" spans="1:6">
      <c r="A115" s="1677" t="s">
        <v>2853</v>
      </c>
      <c r="B115" s="1681" t="s">
        <v>7097</v>
      </c>
      <c r="C115" s="1681" t="s">
        <v>1626</v>
      </c>
      <c r="D115" s="1677" t="s">
        <v>2853</v>
      </c>
      <c r="E115" s="10" t="s">
        <v>1662</v>
      </c>
      <c r="F115" s="1677" t="s">
        <v>3073</v>
      </c>
    </row>
    <row r="116" spans="1:6">
      <c r="A116" s="1677" t="s">
        <v>2826</v>
      </c>
      <c r="B116" s="1681" t="s">
        <v>7097</v>
      </c>
      <c r="C116" s="1681" t="s">
        <v>2827</v>
      </c>
      <c r="D116" s="1677" t="s">
        <v>2826</v>
      </c>
      <c r="E116" s="10" t="s">
        <v>1971</v>
      </c>
      <c r="F116" s="1677" t="s">
        <v>3073</v>
      </c>
    </row>
    <row r="117" spans="1:6">
      <c r="A117" s="1677" t="s">
        <v>2854</v>
      </c>
      <c r="B117" s="1681" t="s">
        <v>7098</v>
      </c>
      <c r="C117" s="1681" t="s">
        <v>1627</v>
      </c>
      <c r="D117" s="1677" t="s">
        <v>2854</v>
      </c>
      <c r="E117" s="10" t="s">
        <v>1662</v>
      </c>
      <c r="F117" s="1677" t="s">
        <v>3073</v>
      </c>
    </row>
    <row r="118" spans="1:6">
      <c r="A118" s="1677" t="s">
        <v>2611</v>
      </c>
      <c r="B118" s="1681" t="s">
        <v>7066</v>
      </c>
      <c r="C118" s="1681" t="s">
        <v>1101</v>
      </c>
      <c r="D118" s="1677" t="s">
        <v>2611</v>
      </c>
      <c r="E118" s="1681" t="s">
        <v>1713</v>
      </c>
      <c r="F118" s="1681" t="s">
        <v>3072</v>
      </c>
    </row>
    <row r="119" spans="1:6">
      <c r="A119" s="1677" t="s">
        <v>2235</v>
      </c>
      <c r="B119" s="1681" t="s">
        <v>7066</v>
      </c>
      <c r="C119" s="1681" t="s">
        <v>1401</v>
      </c>
      <c r="D119" s="1677" t="s">
        <v>2235</v>
      </c>
      <c r="E119" s="1681" t="s">
        <v>1664</v>
      </c>
      <c r="F119" s="1681" t="s">
        <v>3072</v>
      </c>
    </row>
    <row r="120" spans="1:6">
      <c r="A120" s="1677" t="s">
        <v>2380</v>
      </c>
      <c r="B120" s="1681" t="s">
        <v>7066</v>
      </c>
      <c r="C120" s="1681" t="s">
        <v>1723</v>
      </c>
      <c r="D120" s="1677" t="s">
        <v>2380</v>
      </c>
      <c r="E120" s="1681" t="s">
        <v>1724</v>
      </c>
      <c r="F120" s="1681" t="s">
        <v>3072</v>
      </c>
    </row>
    <row r="121" spans="1:6">
      <c r="A121" s="1677" t="s">
        <v>2366</v>
      </c>
      <c r="B121" s="1681" t="s">
        <v>7066</v>
      </c>
      <c r="C121" s="1681" t="s">
        <v>1300</v>
      </c>
      <c r="D121" s="1677" t="s">
        <v>2366</v>
      </c>
      <c r="E121" s="1681" t="s">
        <v>1725</v>
      </c>
      <c r="F121" s="1681" t="s">
        <v>3072</v>
      </c>
    </row>
    <row r="122" spans="1:6">
      <c r="A122" s="1677" t="s">
        <v>2607</v>
      </c>
      <c r="B122" s="1681" t="s">
        <v>7066</v>
      </c>
      <c r="C122" s="1681" t="s">
        <v>1105</v>
      </c>
      <c r="D122" s="1677" t="s">
        <v>2607</v>
      </c>
      <c r="E122" s="1681" t="s">
        <v>1726</v>
      </c>
      <c r="F122" s="1681" t="s">
        <v>3072</v>
      </c>
    </row>
    <row r="123" spans="1:6">
      <c r="A123" s="1677" t="s">
        <v>2402</v>
      </c>
      <c r="B123" s="1681" t="s">
        <v>7066</v>
      </c>
      <c r="C123" s="1681" t="s">
        <v>1269</v>
      </c>
      <c r="D123" s="1677" t="s">
        <v>2402</v>
      </c>
      <c r="E123" s="1681" t="s">
        <v>1727</v>
      </c>
      <c r="F123" s="1681" t="s">
        <v>3072</v>
      </c>
    </row>
    <row r="124" spans="1:6">
      <c r="A124" s="1677" t="s">
        <v>2425</v>
      </c>
      <c r="B124" s="1681" t="s">
        <v>7070</v>
      </c>
      <c r="C124" s="1681" t="s">
        <v>1252</v>
      </c>
      <c r="D124" s="1677" t="s">
        <v>2425</v>
      </c>
      <c r="E124" s="1681" t="s">
        <v>1728</v>
      </c>
      <c r="F124" s="1681" t="s">
        <v>3072</v>
      </c>
    </row>
    <row r="125" spans="1:6">
      <c r="A125" s="1677" t="s">
        <v>2638</v>
      </c>
      <c r="B125" s="1681" t="s">
        <v>7070</v>
      </c>
      <c r="C125" s="1681" t="s">
        <v>1077</v>
      </c>
      <c r="D125" s="1677" t="s">
        <v>2638</v>
      </c>
      <c r="E125" s="1681" t="s">
        <v>1665</v>
      </c>
      <c r="F125" s="1681" t="s">
        <v>3072</v>
      </c>
    </row>
    <row r="126" spans="1:6">
      <c r="A126" s="1677" t="s">
        <v>925</v>
      </c>
      <c r="B126" s="1681" t="s">
        <v>7066</v>
      </c>
      <c r="C126" s="1681" t="s">
        <v>924</v>
      </c>
      <c r="D126" s="1677" t="s">
        <v>925</v>
      </c>
      <c r="E126" s="1681" t="s">
        <v>1729</v>
      </c>
      <c r="F126" s="1681" t="s">
        <v>3072</v>
      </c>
    </row>
    <row r="127" spans="1:6">
      <c r="A127" s="1677" t="s">
        <v>2340</v>
      </c>
      <c r="B127" s="1681" t="s">
        <v>7073</v>
      </c>
      <c r="C127" s="1681" t="s">
        <v>1316</v>
      </c>
      <c r="D127" s="1677" t="s">
        <v>2340</v>
      </c>
      <c r="E127" s="1681" t="s">
        <v>1660</v>
      </c>
      <c r="F127" s="1681" t="s">
        <v>3072</v>
      </c>
    </row>
    <row r="128" spans="1:6">
      <c r="A128" s="1677" t="s">
        <v>2135</v>
      </c>
      <c r="B128" s="1681" t="s">
        <v>7070</v>
      </c>
      <c r="C128" s="1681" t="s">
        <v>1486</v>
      </c>
      <c r="D128" s="1677" t="s">
        <v>2135</v>
      </c>
      <c r="E128" s="1681" t="s">
        <v>1662</v>
      </c>
      <c r="F128" s="1681" t="s">
        <v>3072</v>
      </c>
    </row>
    <row r="129" spans="1:6">
      <c r="A129" s="1677" t="s">
        <v>2156</v>
      </c>
      <c r="B129" s="1681" t="s">
        <v>7070</v>
      </c>
      <c r="C129" s="1681" t="s">
        <v>1465</v>
      </c>
      <c r="D129" s="1677" t="s">
        <v>2156</v>
      </c>
      <c r="E129" s="1681" t="s">
        <v>1662</v>
      </c>
      <c r="F129" s="1681" t="s">
        <v>3072</v>
      </c>
    </row>
    <row r="130" spans="1:6">
      <c r="A130" s="1677" t="s">
        <v>2352</v>
      </c>
      <c r="B130" s="1681" t="s">
        <v>7070</v>
      </c>
      <c r="C130" s="1681" t="s">
        <v>1730</v>
      </c>
      <c r="D130" s="1677" t="s">
        <v>2352</v>
      </c>
      <c r="E130" s="1681" t="s">
        <v>1660</v>
      </c>
      <c r="F130" s="1681" t="s">
        <v>3072</v>
      </c>
    </row>
    <row r="131" spans="1:6">
      <c r="A131" s="1677" t="s">
        <v>2471</v>
      </c>
      <c r="B131" s="1681" t="s">
        <v>7070</v>
      </c>
      <c r="C131" s="1681" t="s">
        <v>1215</v>
      </c>
      <c r="D131" s="1677" t="s">
        <v>2471</v>
      </c>
      <c r="E131" s="1681" t="s">
        <v>1731</v>
      </c>
      <c r="F131" s="1681" t="s">
        <v>3072</v>
      </c>
    </row>
    <row r="132" spans="1:6">
      <c r="A132" s="1677" t="s">
        <v>2052</v>
      </c>
      <c r="B132" s="1681" t="s">
        <v>7070</v>
      </c>
      <c r="C132" s="1681" t="s">
        <v>1732</v>
      </c>
      <c r="D132" s="1677" t="s">
        <v>2052</v>
      </c>
      <c r="E132" s="1681" t="s">
        <v>1662</v>
      </c>
      <c r="F132" s="1681" t="s">
        <v>3072</v>
      </c>
    </row>
    <row r="133" spans="1:6">
      <c r="A133" s="1677" t="s">
        <v>2346</v>
      </c>
      <c r="B133" s="1681" t="s">
        <v>7070</v>
      </c>
      <c r="C133" s="1681" t="s">
        <v>1312</v>
      </c>
      <c r="D133" s="1677" t="s">
        <v>2346</v>
      </c>
      <c r="E133" s="1681" t="s">
        <v>1660</v>
      </c>
      <c r="F133" s="1681" t="s">
        <v>3072</v>
      </c>
    </row>
    <row r="134" spans="1:6">
      <c r="A134" s="1677" t="s">
        <v>2347</v>
      </c>
      <c r="B134" s="1681" t="s">
        <v>7070</v>
      </c>
      <c r="C134" s="1681" t="s">
        <v>1311</v>
      </c>
      <c r="D134" s="1677" t="s">
        <v>2347</v>
      </c>
      <c r="E134" s="1681" t="s">
        <v>1660</v>
      </c>
      <c r="F134" s="1681" t="s">
        <v>3072</v>
      </c>
    </row>
    <row r="135" spans="1:6">
      <c r="A135" s="1677" t="s">
        <v>2341</v>
      </c>
      <c r="B135" s="1681" t="s">
        <v>7073</v>
      </c>
      <c r="C135" s="1681" t="s">
        <v>1733</v>
      </c>
      <c r="D135" s="1677" t="s">
        <v>2341</v>
      </c>
      <c r="E135" s="1681" t="s">
        <v>1660</v>
      </c>
      <c r="F135" s="1681" t="s">
        <v>3072</v>
      </c>
    </row>
    <row r="136" spans="1:6">
      <c r="A136" s="1677" t="s">
        <v>2223</v>
      </c>
      <c r="B136" s="1681" t="s">
        <v>7066</v>
      </c>
      <c r="C136" s="1681" t="s">
        <v>1734</v>
      </c>
      <c r="D136" s="1677" t="s">
        <v>2223</v>
      </c>
      <c r="E136" s="1681" t="s">
        <v>1735</v>
      </c>
      <c r="F136" s="1681" t="s">
        <v>3072</v>
      </c>
    </row>
    <row r="137" spans="1:6">
      <c r="A137" s="1677" t="s">
        <v>2244</v>
      </c>
      <c r="B137" s="1681" t="s">
        <v>7072</v>
      </c>
      <c r="C137" s="1681" t="s">
        <v>1394</v>
      </c>
      <c r="D137" s="1677" t="s">
        <v>2244</v>
      </c>
      <c r="E137" s="1681" t="s">
        <v>1664</v>
      </c>
      <c r="F137" s="1681" t="s">
        <v>3072</v>
      </c>
    </row>
    <row r="138" spans="1:6">
      <c r="A138" s="1677" t="s">
        <v>2268</v>
      </c>
      <c r="B138" s="1681" t="s">
        <v>7073</v>
      </c>
      <c r="C138" s="1681" t="s">
        <v>1377</v>
      </c>
      <c r="D138" s="1677" t="s">
        <v>2268</v>
      </c>
      <c r="E138" s="1681" t="s">
        <v>1736</v>
      </c>
      <c r="F138" s="1681" t="s">
        <v>3072</v>
      </c>
    </row>
    <row r="139" spans="1:6">
      <c r="A139" s="1677" t="s">
        <v>1982</v>
      </c>
      <c r="B139" s="1681" t="s">
        <v>7066</v>
      </c>
      <c r="C139" s="1681" t="s">
        <v>1616</v>
      </c>
      <c r="D139" s="1677" t="s">
        <v>1982</v>
      </c>
      <c r="E139" s="1681" t="s">
        <v>1737</v>
      </c>
      <c r="F139" s="1681" t="s">
        <v>3072</v>
      </c>
    </row>
    <row r="140" spans="1:6">
      <c r="A140" s="1677" t="s">
        <v>2487</v>
      </c>
      <c r="B140" s="1681" t="s">
        <v>7066</v>
      </c>
      <c r="C140" s="1681" t="s">
        <v>1203</v>
      </c>
      <c r="D140" s="1677" t="s">
        <v>2487</v>
      </c>
      <c r="E140" s="1681" t="s">
        <v>1685</v>
      </c>
      <c r="F140" s="1681" t="s">
        <v>3072</v>
      </c>
    </row>
    <row r="141" spans="1:6">
      <c r="A141" s="1677" t="s">
        <v>2492</v>
      </c>
      <c r="B141" s="1681" t="s">
        <v>7066</v>
      </c>
      <c r="C141" s="1681" t="s">
        <v>1198</v>
      </c>
      <c r="D141" s="1677" t="s">
        <v>2492</v>
      </c>
      <c r="E141" s="1681" t="s">
        <v>1738</v>
      </c>
      <c r="F141" s="1681" t="s">
        <v>3072</v>
      </c>
    </row>
    <row r="142" spans="1:6">
      <c r="A142" s="1677" t="s">
        <v>3035</v>
      </c>
      <c r="B142" s="1681" t="s">
        <v>7098</v>
      </c>
      <c r="C142" s="1681" t="s">
        <v>1649</v>
      </c>
      <c r="D142" s="1677" t="s">
        <v>3035</v>
      </c>
      <c r="E142" s="10" t="s">
        <v>1740</v>
      </c>
      <c r="F142" s="1677" t="s">
        <v>3073</v>
      </c>
    </row>
    <row r="143" spans="1:6">
      <c r="A143" s="1677" t="s">
        <v>2978</v>
      </c>
      <c r="B143" s="1681" t="s">
        <v>7097</v>
      </c>
      <c r="C143" s="1681" t="s">
        <v>2979</v>
      </c>
      <c r="D143" s="1677" t="s">
        <v>2978</v>
      </c>
      <c r="E143" s="10" t="s">
        <v>1739</v>
      </c>
      <c r="F143" s="1677" t="s">
        <v>3073</v>
      </c>
    </row>
    <row r="144" spans="1:6">
      <c r="A144" s="1677" t="s">
        <v>2721</v>
      </c>
      <c r="B144" s="1681" t="s">
        <v>7073</v>
      </c>
      <c r="C144" s="1681" t="s">
        <v>1007</v>
      </c>
      <c r="D144" s="1677" t="s">
        <v>2721</v>
      </c>
      <c r="E144" s="1681" t="s">
        <v>1972</v>
      </c>
      <c r="F144" s="1681" t="s">
        <v>3072</v>
      </c>
    </row>
    <row r="145" spans="1:6">
      <c r="A145" s="1677" t="s">
        <v>2755</v>
      </c>
      <c r="B145" s="1681" t="s">
        <v>7073</v>
      </c>
      <c r="C145" s="1681" t="s">
        <v>977</v>
      </c>
      <c r="D145" s="1677" t="s">
        <v>2755</v>
      </c>
      <c r="E145" s="1681" t="s">
        <v>1741</v>
      </c>
      <c r="F145" s="1681" t="s">
        <v>3072</v>
      </c>
    </row>
    <row r="146" spans="1:6">
      <c r="A146" s="1677" t="s">
        <v>2113</v>
      </c>
      <c r="B146" s="1681" t="s">
        <v>7073</v>
      </c>
      <c r="C146" s="1681" t="s">
        <v>1504</v>
      </c>
      <c r="D146" s="1677" t="s">
        <v>2113</v>
      </c>
      <c r="E146" s="1681" t="s">
        <v>1662</v>
      </c>
      <c r="F146" s="1681" t="s">
        <v>3072</v>
      </c>
    </row>
    <row r="147" spans="1:6">
      <c r="A147" s="1677" t="s">
        <v>2270</v>
      </c>
      <c r="B147" s="1681" t="s">
        <v>7074</v>
      </c>
      <c r="C147" s="1681" t="s">
        <v>1375</v>
      </c>
      <c r="D147" s="1677" t="s">
        <v>2270</v>
      </c>
      <c r="E147" s="1681" t="s">
        <v>1736</v>
      </c>
      <c r="F147" s="1681" t="s">
        <v>3072</v>
      </c>
    </row>
    <row r="148" spans="1:6">
      <c r="A148" s="1677" t="s">
        <v>2269</v>
      </c>
      <c r="B148" s="1681" t="s">
        <v>7073</v>
      </c>
      <c r="C148" s="1681" t="s">
        <v>1376</v>
      </c>
      <c r="D148" s="1677" t="s">
        <v>2269</v>
      </c>
      <c r="E148" s="1681" t="s">
        <v>1736</v>
      </c>
      <c r="F148" s="1681" t="s">
        <v>3072</v>
      </c>
    </row>
    <row r="149" spans="1:6">
      <c r="A149" s="1677" t="s">
        <v>2473</v>
      </c>
      <c r="B149" s="1681" t="s">
        <v>7066</v>
      </c>
      <c r="C149" s="1681" t="s">
        <v>1214</v>
      </c>
      <c r="D149" s="1677" t="s">
        <v>2473</v>
      </c>
      <c r="E149" s="1681" t="s">
        <v>1742</v>
      </c>
      <c r="F149" s="1681" t="s">
        <v>3072</v>
      </c>
    </row>
    <row r="150" spans="1:6">
      <c r="A150" s="1677" t="s">
        <v>2604</v>
      </c>
      <c r="B150" s="1681" t="s">
        <v>7066</v>
      </c>
      <c r="C150" s="1681" t="s">
        <v>1743</v>
      </c>
      <c r="D150" s="1677" t="s">
        <v>2604</v>
      </c>
      <c r="E150" s="1681" t="s">
        <v>1691</v>
      </c>
      <c r="F150" s="1681" t="s">
        <v>3072</v>
      </c>
    </row>
    <row r="151" spans="1:6">
      <c r="A151" s="1677" t="s">
        <v>2177</v>
      </c>
      <c r="B151" s="1681" t="s">
        <v>7066</v>
      </c>
      <c r="C151" s="1681" t="s">
        <v>1448</v>
      </c>
      <c r="D151" s="1677" t="s">
        <v>2177</v>
      </c>
      <c r="E151" s="1681" t="s">
        <v>1744</v>
      </c>
      <c r="F151" s="1681" t="s">
        <v>3072</v>
      </c>
    </row>
    <row r="152" spans="1:6">
      <c r="A152" s="1677" t="s">
        <v>2191</v>
      </c>
      <c r="B152" s="1681" t="s">
        <v>7066</v>
      </c>
      <c r="C152" s="1681" t="s">
        <v>1438</v>
      </c>
      <c r="D152" s="1677" t="s">
        <v>2191</v>
      </c>
      <c r="E152" s="1681" t="s">
        <v>1745</v>
      </c>
      <c r="F152" s="1681" t="s">
        <v>3072</v>
      </c>
    </row>
    <row r="153" spans="1:6">
      <c r="A153" s="1677" t="s">
        <v>2796</v>
      </c>
      <c r="B153" s="1681" t="s">
        <v>7073</v>
      </c>
      <c r="C153" s="1681" t="s">
        <v>944</v>
      </c>
      <c r="D153" s="1677" t="s">
        <v>2796</v>
      </c>
      <c r="E153" s="1681" t="s">
        <v>1689</v>
      </c>
      <c r="F153" s="1681" t="s">
        <v>3072</v>
      </c>
    </row>
    <row r="154" spans="1:6">
      <c r="A154" s="1677" t="s">
        <v>2792</v>
      </c>
      <c r="B154" s="1681" t="s">
        <v>7073</v>
      </c>
      <c r="C154" s="1681" t="s">
        <v>948</v>
      </c>
      <c r="D154" s="1677" t="s">
        <v>2792</v>
      </c>
      <c r="E154" s="1681" t="s">
        <v>1689</v>
      </c>
      <c r="F154" s="1681" t="s">
        <v>3072</v>
      </c>
    </row>
    <row r="155" spans="1:6">
      <c r="A155" s="1677" t="s">
        <v>2205</v>
      </c>
      <c r="B155" s="1681" t="s">
        <v>7066</v>
      </c>
      <c r="C155" s="1681" t="s">
        <v>1426</v>
      </c>
      <c r="D155" s="1677" t="s">
        <v>2205</v>
      </c>
      <c r="E155" s="1681" t="s">
        <v>1746</v>
      </c>
      <c r="F155" s="1681" t="s">
        <v>3072</v>
      </c>
    </row>
    <row r="156" spans="1:6">
      <c r="A156" s="1677" t="s">
        <v>2658</v>
      </c>
      <c r="B156" s="1681" t="s">
        <v>7066</v>
      </c>
      <c r="C156" s="1681" t="s">
        <v>1062</v>
      </c>
      <c r="D156" s="1677" t="s">
        <v>2658</v>
      </c>
      <c r="E156" s="1681" t="s">
        <v>1747</v>
      </c>
      <c r="F156" s="1681" t="s">
        <v>3072</v>
      </c>
    </row>
    <row r="157" spans="1:6">
      <c r="A157" s="1677" t="s">
        <v>2654</v>
      </c>
      <c r="B157" s="1681" t="s">
        <v>7088</v>
      </c>
      <c r="C157" s="1681" t="s">
        <v>1748</v>
      </c>
      <c r="D157" s="1677" t="s">
        <v>2654</v>
      </c>
      <c r="E157" s="1681" t="s">
        <v>1747</v>
      </c>
      <c r="F157" s="1681" t="s">
        <v>3072</v>
      </c>
    </row>
    <row r="158" spans="1:6">
      <c r="A158" s="1677" t="s">
        <v>2306</v>
      </c>
      <c r="B158" s="1681" t="s">
        <v>7070</v>
      </c>
      <c r="C158" s="1681" t="s">
        <v>1749</v>
      </c>
      <c r="D158" s="1677" t="s">
        <v>2306</v>
      </c>
      <c r="E158" s="1681" t="s">
        <v>1750</v>
      </c>
      <c r="F158" s="1681" t="s">
        <v>3072</v>
      </c>
    </row>
    <row r="159" spans="1:6">
      <c r="A159" s="1677" t="s">
        <v>2158</v>
      </c>
      <c r="B159" s="1681" t="s">
        <v>7073</v>
      </c>
      <c r="C159" s="1681" t="s">
        <v>1463</v>
      </c>
      <c r="D159" s="1677" t="s">
        <v>2158</v>
      </c>
      <c r="E159" s="1681" t="s">
        <v>1662</v>
      </c>
      <c r="F159" s="1681" t="s">
        <v>3072</v>
      </c>
    </row>
    <row r="160" spans="1:6">
      <c r="A160" s="1677" t="s">
        <v>2281</v>
      </c>
      <c r="B160" s="1681" t="s">
        <v>7071</v>
      </c>
      <c r="C160" s="1681" t="s">
        <v>7081</v>
      </c>
      <c r="D160" s="1677" t="s">
        <v>2281</v>
      </c>
      <c r="E160" s="1681" t="s">
        <v>1662</v>
      </c>
      <c r="F160" s="1681" t="s">
        <v>3072</v>
      </c>
    </row>
    <row r="161" spans="1:6">
      <c r="A161" s="1677" t="s">
        <v>2123</v>
      </c>
      <c r="B161" s="1681" t="s">
        <v>7073</v>
      </c>
      <c r="C161" s="1681" t="s">
        <v>1495</v>
      </c>
      <c r="D161" s="1677" t="s">
        <v>2123</v>
      </c>
      <c r="E161" s="1681" t="s">
        <v>1662</v>
      </c>
      <c r="F161" s="1681" t="s">
        <v>3072</v>
      </c>
    </row>
    <row r="162" spans="1:6">
      <c r="A162" s="1677" t="s">
        <v>2383</v>
      </c>
      <c r="B162" s="1681" t="s">
        <v>7066</v>
      </c>
      <c r="C162" s="1681" t="s">
        <v>1285</v>
      </c>
      <c r="D162" s="1677" t="s">
        <v>2383</v>
      </c>
      <c r="E162" s="1681" t="s">
        <v>1663</v>
      </c>
      <c r="F162" s="1681" t="s">
        <v>3072</v>
      </c>
    </row>
    <row r="163" spans="1:6">
      <c r="A163" s="1677" t="s">
        <v>2553</v>
      </c>
      <c r="B163" s="1681" t="s">
        <v>7072</v>
      </c>
      <c r="C163" s="1681" t="s">
        <v>1147</v>
      </c>
      <c r="D163" s="1677" t="s">
        <v>2553</v>
      </c>
      <c r="E163" s="1681" t="s">
        <v>1661</v>
      </c>
      <c r="F163" s="1681" t="s">
        <v>3072</v>
      </c>
    </row>
    <row r="164" spans="1:6">
      <c r="A164" s="1677" t="s">
        <v>2561</v>
      </c>
      <c r="B164" s="1681" t="s">
        <v>7072</v>
      </c>
      <c r="C164" s="1681" t="s">
        <v>1140</v>
      </c>
      <c r="D164" s="1677" t="s">
        <v>2561</v>
      </c>
      <c r="E164" s="1681" t="s">
        <v>1661</v>
      </c>
      <c r="F164" s="1681" t="s">
        <v>3072</v>
      </c>
    </row>
    <row r="165" spans="1:6">
      <c r="A165" s="1677" t="s">
        <v>2644</v>
      </c>
      <c r="B165" s="1681" t="s">
        <v>7072</v>
      </c>
      <c r="C165" s="1681" t="s">
        <v>1072</v>
      </c>
      <c r="D165" s="1677" t="s">
        <v>2644</v>
      </c>
      <c r="E165" s="1681" t="s">
        <v>1665</v>
      </c>
      <c r="F165" s="1681" t="s">
        <v>3072</v>
      </c>
    </row>
    <row r="166" spans="1:6">
      <c r="A166" s="1677" t="s">
        <v>2167</v>
      </c>
      <c r="B166" s="1681" t="s">
        <v>7072</v>
      </c>
      <c r="C166" s="1681" t="s">
        <v>1751</v>
      </c>
      <c r="D166" s="1677" t="s">
        <v>2167</v>
      </c>
      <c r="E166" s="1681" t="s">
        <v>1662</v>
      </c>
      <c r="F166" s="1681" t="s">
        <v>3072</v>
      </c>
    </row>
    <row r="167" spans="1:6">
      <c r="A167" s="1677" t="s">
        <v>2348</v>
      </c>
      <c r="B167" s="1681" t="s">
        <v>7072</v>
      </c>
      <c r="C167" s="1681" t="s">
        <v>1310</v>
      </c>
      <c r="D167" s="1677" t="s">
        <v>2348</v>
      </c>
      <c r="E167" s="1681" t="s">
        <v>1660</v>
      </c>
      <c r="F167" s="1681" t="s">
        <v>3072</v>
      </c>
    </row>
    <row r="168" spans="1:6">
      <c r="A168" s="1677" t="s">
        <v>2349</v>
      </c>
      <c r="B168" s="1681" t="s">
        <v>7072</v>
      </c>
      <c r="C168" s="1681" t="s">
        <v>1309</v>
      </c>
      <c r="D168" s="1677" t="s">
        <v>2349</v>
      </c>
      <c r="E168" s="1681" t="s">
        <v>1660</v>
      </c>
      <c r="F168" s="1681" t="s">
        <v>3072</v>
      </c>
    </row>
    <row r="169" spans="1:6">
      <c r="A169" s="1677" t="s">
        <v>2094</v>
      </c>
      <c r="B169" s="1681" t="s">
        <v>7073</v>
      </c>
      <c r="C169" s="1681" t="s">
        <v>1520</v>
      </c>
      <c r="D169" s="1677" t="s">
        <v>2094</v>
      </c>
      <c r="E169" s="1681" t="s">
        <v>1662</v>
      </c>
      <c r="F169" s="1681" t="s">
        <v>3072</v>
      </c>
    </row>
    <row r="170" spans="1:6">
      <c r="A170" s="1677" t="s">
        <v>2493</v>
      </c>
      <c r="B170" s="1681" t="s">
        <v>7066</v>
      </c>
      <c r="C170" s="1681" t="s">
        <v>1197</v>
      </c>
      <c r="D170" s="1677" t="s">
        <v>2493</v>
      </c>
      <c r="E170" s="1681" t="s">
        <v>1738</v>
      </c>
      <c r="F170" s="1681" t="s">
        <v>3072</v>
      </c>
    </row>
    <row r="171" spans="1:6">
      <c r="A171" s="1677" t="s">
        <v>2224</v>
      </c>
      <c r="B171" s="1681" t="s">
        <v>7066</v>
      </c>
      <c r="C171" s="1681" t="s">
        <v>1409</v>
      </c>
      <c r="D171" s="1677" t="s">
        <v>2224</v>
      </c>
      <c r="E171" s="1681" t="s">
        <v>1752</v>
      </c>
      <c r="F171" s="1681" t="s">
        <v>3072</v>
      </c>
    </row>
    <row r="172" spans="1:6">
      <c r="A172" s="1677" t="s">
        <v>2877</v>
      </c>
      <c r="B172" s="1681" t="s">
        <v>7097</v>
      </c>
      <c r="C172" s="1681" t="s">
        <v>2878</v>
      </c>
      <c r="D172" s="1677" t="s">
        <v>2877</v>
      </c>
      <c r="E172" s="10" t="s">
        <v>1752</v>
      </c>
      <c r="F172" s="1677" t="s">
        <v>3073</v>
      </c>
    </row>
    <row r="173" spans="1:6">
      <c r="A173" s="1677" t="s">
        <v>2290</v>
      </c>
      <c r="B173" s="1681" t="s">
        <v>7066</v>
      </c>
      <c r="C173" s="1681" t="s">
        <v>1359</v>
      </c>
      <c r="D173" s="1677" t="s">
        <v>2290</v>
      </c>
      <c r="E173" s="1681" t="s">
        <v>1698</v>
      </c>
      <c r="F173" s="1681" t="s">
        <v>3072</v>
      </c>
    </row>
    <row r="174" spans="1:6">
      <c r="A174" s="1677" t="s">
        <v>2403</v>
      </c>
      <c r="B174" s="1681" t="s">
        <v>7066</v>
      </c>
      <c r="C174" s="1681" t="s">
        <v>1268</v>
      </c>
      <c r="D174" s="1677" t="s">
        <v>2403</v>
      </c>
      <c r="E174" s="1681" t="s">
        <v>1705</v>
      </c>
      <c r="F174" s="1681" t="s">
        <v>3072</v>
      </c>
    </row>
    <row r="175" spans="1:6">
      <c r="A175" s="1677" t="s">
        <v>2476</v>
      </c>
      <c r="B175" s="1681" t="s">
        <v>7067</v>
      </c>
      <c r="C175" s="1681" t="s">
        <v>1753</v>
      </c>
      <c r="D175" s="1677" t="s">
        <v>2476</v>
      </c>
      <c r="E175" s="1681" t="s">
        <v>1674</v>
      </c>
      <c r="F175" s="1681" t="s">
        <v>3072</v>
      </c>
    </row>
    <row r="176" spans="1:6">
      <c r="A176" s="1677" t="s">
        <v>2984</v>
      </c>
      <c r="B176" s="1681" t="s">
        <v>7096</v>
      </c>
      <c r="C176" s="1681" t="s">
        <v>1646</v>
      </c>
      <c r="D176" s="1677" t="s">
        <v>2984</v>
      </c>
      <c r="E176" s="10" t="s">
        <v>1670</v>
      </c>
      <c r="F176" s="1677" t="s">
        <v>3073</v>
      </c>
    </row>
    <row r="177" spans="1:6">
      <c r="A177" s="1677" t="s">
        <v>2626</v>
      </c>
      <c r="B177" s="1681" t="s">
        <v>7066</v>
      </c>
      <c r="C177" s="1681" t="s">
        <v>1087</v>
      </c>
      <c r="D177" s="1677" t="s">
        <v>2626</v>
      </c>
      <c r="E177" s="1681" t="s">
        <v>1670</v>
      </c>
      <c r="F177" s="1681" t="s">
        <v>3072</v>
      </c>
    </row>
    <row r="178" spans="1:6">
      <c r="A178" s="1677" t="s">
        <v>2447</v>
      </c>
      <c r="B178" s="1681" t="s">
        <v>7073</v>
      </c>
      <c r="C178" s="1681" t="s">
        <v>1233</v>
      </c>
      <c r="D178" s="1677" t="s">
        <v>2447</v>
      </c>
      <c r="E178" s="1681" t="s">
        <v>1672</v>
      </c>
      <c r="F178" s="1681" t="s">
        <v>3072</v>
      </c>
    </row>
    <row r="179" spans="1:6">
      <c r="A179" s="1677" t="s">
        <v>2651</v>
      </c>
      <c r="B179" s="1681" t="s">
        <v>7066</v>
      </c>
      <c r="C179" s="1681" t="s">
        <v>1754</v>
      </c>
      <c r="D179" s="1677" t="s">
        <v>2651</v>
      </c>
      <c r="E179" s="1681" t="s">
        <v>1721</v>
      </c>
      <c r="F179" s="1681" t="s">
        <v>3072</v>
      </c>
    </row>
    <row r="180" spans="1:6">
      <c r="A180" s="1677" t="s">
        <v>2051</v>
      </c>
      <c r="B180" s="1681" t="s">
        <v>7070</v>
      </c>
      <c r="C180" s="1681" t="s">
        <v>1755</v>
      </c>
      <c r="D180" s="1677" t="s">
        <v>2051</v>
      </c>
      <c r="E180" s="1681" t="s">
        <v>1662</v>
      </c>
      <c r="F180" s="1681" t="s">
        <v>3072</v>
      </c>
    </row>
    <row r="181" spans="1:6">
      <c r="A181" s="1677" t="s">
        <v>2736</v>
      </c>
      <c r="B181" s="1681" t="s">
        <v>7066</v>
      </c>
      <c r="C181" s="1681" t="s">
        <v>7089</v>
      </c>
      <c r="D181" s="1677" t="s">
        <v>2736</v>
      </c>
      <c r="E181" s="1681" t="s">
        <v>1972</v>
      </c>
      <c r="F181" s="1681" t="s">
        <v>3072</v>
      </c>
    </row>
    <row r="182" spans="1:6">
      <c r="A182" s="1677" t="s">
        <v>2172</v>
      </c>
      <c r="B182" s="1681" t="s">
        <v>256</v>
      </c>
      <c r="C182" s="1681" t="s">
        <v>1756</v>
      </c>
      <c r="D182" s="1677" t="s">
        <v>2172</v>
      </c>
      <c r="E182" s="1681" t="s">
        <v>1662</v>
      </c>
      <c r="F182" s="1681" t="s">
        <v>3072</v>
      </c>
    </row>
    <row r="183" spans="1:6">
      <c r="A183" s="1677" t="s">
        <v>2125</v>
      </c>
      <c r="B183" s="1681" t="s">
        <v>7073</v>
      </c>
      <c r="C183" s="1681" t="s">
        <v>1757</v>
      </c>
      <c r="D183" s="1677" t="s">
        <v>2125</v>
      </c>
      <c r="E183" s="1681" t="s">
        <v>1662</v>
      </c>
      <c r="F183" s="1681" t="s">
        <v>3072</v>
      </c>
    </row>
    <row r="184" spans="1:6">
      <c r="A184" s="10" t="s">
        <v>2909</v>
      </c>
      <c r="B184" s="10" t="s">
        <v>7090</v>
      </c>
      <c r="C184" s="10" t="s">
        <v>2910</v>
      </c>
      <c r="D184" s="10" t="s">
        <v>2909</v>
      </c>
      <c r="E184" s="10" t="s">
        <v>1660</v>
      </c>
      <c r="F184" s="1677" t="s">
        <v>3073</v>
      </c>
    </row>
    <row r="185" spans="1:6">
      <c r="A185" s="1677" t="s">
        <v>2299</v>
      </c>
      <c r="B185" s="1681" t="s">
        <v>7070</v>
      </c>
      <c r="C185" s="1681" t="s">
        <v>1758</v>
      </c>
      <c r="D185" s="1677" t="s">
        <v>2299</v>
      </c>
      <c r="E185" s="1681" t="s">
        <v>1759</v>
      </c>
      <c r="F185" s="1681" t="s">
        <v>3072</v>
      </c>
    </row>
    <row r="186" spans="1:6">
      <c r="A186" s="1677" t="s">
        <v>2653</v>
      </c>
      <c r="B186" s="1681" t="s">
        <v>7067</v>
      </c>
      <c r="C186" s="1681" t="s">
        <v>1066</v>
      </c>
      <c r="D186" s="1677" t="s">
        <v>2653</v>
      </c>
      <c r="E186" s="1681" t="s">
        <v>1747</v>
      </c>
      <c r="F186" s="1681" t="s">
        <v>3072</v>
      </c>
    </row>
    <row r="187" spans="1:6">
      <c r="A187" s="1677" t="s">
        <v>2151</v>
      </c>
      <c r="B187" s="1681" t="s">
        <v>7073</v>
      </c>
      <c r="C187" s="1681" t="s">
        <v>1470</v>
      </c>
      <c r="D187" s="1677" t="s">
        <v>2151</v>
      </c>
      <c r="E187" s="1681" t="s">
        <v>1662</v>
      </c>
      <c r="F187" s="1681" t="s">
        <v>3072</v>
      </c>
    </row>
    <row r="188" spans="1:6">
      <c r="A188" s="1677" t="s">
        <v>2478</v>
      </c>
      <c r="B188" s="1681" t="s">
        <v>7070</v>
      </c>
      <c r="C188" s="1681" t="s">
        <v>1760</v>
      </c>
      <c r="D188" s="1677" t="s">
        <v>2478</v>
      </c>
      <c r="E188" s="1681" t="s">
        <v>1674</v>
      </c>
      <c r="F188" s="1681" t="s">
        <v>3072</v>
      </c>
    </row>
    <row r="189" spans="1:6">
      <c r="A189" s="1677" t="s">
        <v>2029</v>
      </c>
      <c r="B189" s="1681" t="s">
        <v>7066</v>
      </c>
      <c r="C189" s="1681" t="s">
        <v>1761</v>
      </c>
      <c r="D189" s="1677" t="s">
        <v>2029</v>
      </c>
      <c r="E189" s="1681" t="s">
        <v>1722</v>
      </c>
      <c r="F189" s="1681" t="s">
        <v>3072</v>
      </c>
    </row>
    <row r="190" spans="1:6">
      <c r="A190" s="1677" t="s">
        <v>2779</v>
      </c>
      <c r="B190" s="1681" t="s">
        <v>7074</v>
      </c>
      <c r="C190" s="1681" t="s">
        <v>1762</v>
      </c>
      <c r="D190" s="1677" t="s">
        <v>2779</v>
      </c>
      <c r="E190" s="1681" t="s">
        <v>1740</v>
      </c>
      <c r="F190" s="1681" t="s">
        <v>3072</v>
      </c>
    </row>
    <row r="191" spans="1:6">
      <c r="A191" s="1677" t="s">
        <v>923</v>
      </c>
      <c r="B191" s="1681" t="s">
        <v>7066</v>
      </c>
      <c r="C191" s="1681" t="s">
        <v>922</v>
      </c>
      <c r="D191" s="1677" t="s">
        <v>923</v>
      </c>
      <c r="E191" s="1681" t="s">
        <v>1735</v>
      </c>
      <c r="F191" s="1681" t="s">
        <v>3072</v>
      </c>
    </row>
    <row r="192" spans="1:6">
      <c r="A192" s="1677" t="s">
        <v>2400</v>
      </c>
      <c r="B192" s="1681" t="s">
        <v>7066</v>
      </c>
      <c r="C192" s="1681" t="s">
        <v>1271</v>
      </c>
      <c r="D192" s="1677" t="s">
        <v>2400</v>
      </c>
      <c r="E192" s="1681" t="s">
        <v>1727</v>
      </c>
      <c r="F192" s="1681" t="s">
        <v>3072</v>
      </c>
    </row>
    <row r="193" spans="1:6">
      <c r="A193" s="1677" t="s">
        <v>2497</v>
      </c>
      <c r="B193" s="1681" t="s">
        <v>7066</v>
      </c>
      <c r="C193" s="1681" t="s">
        <v>1195</v>
      </c>
      <c r="D193" s="1677" t="s">
        <v>2497</v>
      </c>
      <c r="E193" s="1681" t="s">
        <v>1738</v>
      </c>
      <c r="F193" s="1681" t="s">
        <v>3072</v>
      </c>
    </row>
    <row r="194" spans="1:6">
      <c r="A194" s="1677" t="s">
        <v>2666</v>
      </c>
      <c r="B194" s="1681" t="s">
        <v>7070</v>
      </c>
      <c r="C194" s="1681" t="s">
        <v>1055</v>
      </c>
      <c r="D194" s="1677" t="s">
        <v>2666</v>
      </c>
      <c r="E194" s="1681" t="s">
        <v>1717</v>
      </c>
      <c r="F194" s="1681" t="s">
        <v>3072</v>
      </c>
    </row>
    <row r="195" spans="1:6">
      <c r="A195" s="1677" t="s">
        <v>900</v>
      </c>
      <c r="B195" s="1681" t="s">
        <v>7066</v>
      </c>
      <c r="C195" s="1681" t="s">
        <v>899</v>
      </c>
      <c r="D195" s="1677" t="s">
        <v>900</v>
      </c>
      <c r="E195" s="1681" t="s">
        <v>1689</v>
      </c>
      <c r="F195" s="1681" t="s">
        <v>3072</v>
      </c>
    </row>
    <row r="196" spans="1:6">
      <c r="A196" s="1677" t="s">
        <v>2757</v>
      </c>
      <c r="B196" s="1681" t="s">
        <v>7073</v>
      </c>
      <c r="C196" s="1681" t="s">
        <v>975</v>
      </c>
      <c r="D196" s="1677" t="s">
        <v>2757</v>
      </c>
      <c r="E196" s="1681" t="s">
        <v>1741</v>
      </c>
      <c r="F196" s="1681" t="s">
        <v>3072</v>
      </c>
    </row>
    <row r="197" spans="1:6">
      <c r="A197" s="1677" t="s">
        <v>2641</v>
      </c>
      <c r="B197" s="1681" t="s">
        <v>7070</v>
      </c>
      <c r="C197" s="1681" t="s">
        <v>1075</v>
      </c>
      <c r="D197" s="1677" t="s">
        <v>2641</v>
      </c>
      <c r="E197" s="1681" t="s">
        <v>1665</v>
      </c>
      <c r="F197" s="1681" t="s">
        <v>3072</v>
      </c>
    </row>
    <row r="198" spans="1:6">
      <c r="A198" s="1677" t="s">
        <v>2209</v>
      </c>
      <c r="B198" s="1681" t="s">
        <v>7066</v>
      </c>
      <c r="C198" s="1681" t="s">
        <v>1422</v>
      </c>
      <c r="D198" s="1677" t="s">
        <v>2209</v>
      </c>
      <c r="E198" s="1681" t="s">
        <v>1764</v>
      </c>
      <c r="F198" s="1681" t="s">
        <v>3072</v>
      </c>
    </row>
    <row r="199" spans="1:6">
      <c r="A199" s="1677" t="s">
        <v>2354</v>
      </c>
      <c r="B199" s="1681" t="s">
        <v>7066</v>
      </c>
      <c r="C199" s="1681" t="s">
        <v>1307</v>
      </c>
      <c r="D199" s="1677" t="s">
        <v>2354</v>
      </c>
      <c r="E199" s="1681" t="s">
        <v>1660</v>
      </c>
      <c r="F199" s="1681" t="s">
        <v>3072</v>
      </c>
    </row>
    <row r="200" spans="1:6">
      <c r="A200" s="1677" t="s">
        <v>2355</v>
      </c>
      <c r="B200" s="1681" t="s">
        <v>7066</v>
      </c>
      <c r="C200" s="1681" t="s">
        <v>1306</v>
      </c>
      <c r="D200" s="1677" t="s">
        <v>2355</v>
      </c>
      <c r="E200" s="1681" t="s">
        <v>1660</v>
      </c>
      <c r="F200" s="1681" t="s">
        <v>3072</v>
      </c>
    </row>
    <row r="201" spans="1:6">
      <c r="A201" s="1677" t="s">
        <v>2419</v>
      </c>
      <c r="B201" s="1681" t="s">
        <v>7066</v>
      </c>
      <c r="C201" s="1681" t="s">
        <v>1765</v>
      </c>
      <c r="D201" s="1677" t="s">
        <v>2419</v>
      </c>
      <c r="E201" s="1681" t="s">
        <v>1682</v>
      </c>
      <c r="F201" s="1681" t="s">
        <v>3072</v>
      </c>
    </row>
    <row r="202" spans="1:6">
      <c r="A202" s="1677" t="s">
        <v>2486</v>
      </c>
      <c r="B202" s="1681" t="s">
        <v>7066</v>
      </c>
      <c r="C202" s="1681" t="s">
        <v>1204</v>
      </c>
      <c r="D202" s="1677" t="s">
        <v>2486</v>
      </c>
      <c r="E202" s="1681" t="s">
        <v>1685</v>
      </c>
      <c r="F202" s="1681" t="s">
        <v>3072</v>
      </c>
    </row>
    <row r="203" spans="1:6">
      <c r="A203" s="1677" t="s">
        <v>2416</v>
      </c>
      <c r="B203" s="1681" t="s">
        <v>7066</v>
      </c>
      <c r="C203" s="1681" t="s">
        <v>1766</v>
      </c>
      <c r="D203" s="1677" t="s">
        <v>2416</v>
      </c>
      <c r="E203" s="1681" t="s">
        <v>1767</v>
      </c>
      <c r="F203" s="1681" t="s">
        <v>3072</v>
      </c>
    </row>
    <row r="204" spans="1:6">
      <c r="A204" s="1677" t="s">
        <v>1983</v>
      </c>
      <c r="B204" s="1681" t="s">
        <v>7066</v>
      </c>
      <c r="C204" s="1681" t="s">
        <v>1768</v>
      </c>
      <c r="D204" s="1677" t="s">
        <v>1983</v>
      </c>
      <c r="E204" s="1681" t="s">
        <v>1737</v>
      </c>
      <c r="F204" s="1681" t="s">
        <v>3072</v>
      </c>
    </row>
    <row r="205" spans="1:6">
      <c r="A205" s="1677" t="s">
        <v>2394</v>
      </c>
      <c r="B205" s="1681" t="s">
        <v>7073</v>
      </c>
      <c r="C205" s="1681" t="s">
        <v>1276</v>
      </c>
      <c r="D205" s="1677" t="s">
        <v>2394</v>
      </c>
      <c r="E205" s="1681" t="s">
        <v>1712</v>
      </c>
      <c r="F205" s="1681" t="s">
        <v>3072</v>
      </c>
    </row>
    <row r="206" spans="1:6">
      <c r="A206" s="1677" t="s">
        <v>2186</v>
      </c>
      <c r="B206" s="1681" t="s">
        <v>7066</v>
      </c>
      <c r="C206" s="1681" t="s">
        <v>1440</v>
      </c>
      <c r="D206" s="1677" t="s">
        <v>2186</v>
      </c>
      <c r="E206" s="1681" t="s">
        <v>1763</v>
      </c>
      <c r="F206" s="1681" t="s">
        <v>3072</v>
      </c>
    </row>
    <row r="207" spans="1:6">
      <c r="A207" s="1677" t="s">
        <v>2427</v>
      </c>
      <c r="B207" s="1681" t="s">
        <v>7070</v>
      </c>
      <c r="C207" s="1681" t="s">
        <v>1250</v>
      </c>
      <c r="D207" s="1677" t="s">
        <v>2427</v>
      </c>
      <c r="E207" s="1681" t="s">
        <v>1728</v>
      </c>
      <c r="F207" s="1681" t="s">
        <v>3072</v>
      </c>
    </row>
    <row r="208" spans="1:6">
      <c r="A208" s="1677" t="s">
        <v>2438</v>
      </c>
      <c r="B208" s="1681" t="s">
        <v>7073</v>
      </c>
      <c r="C208" s="1681" t="s">
        <v>1241</v>
      </c>
      <c r="D208" s="1677" t="s">
        <v>2438</v>
      </c>
      <c r="E208" s="1681" t="s">
        <v>1714</v>
      </c>
      <c r="F208" s="1681" t="s">
        <v>3072</v>
      </c>
    </row>
    <row r="209" spans="1:6">
      <c r="A209" s="1677" t="s">
        <v>2242</v>
      </c>
      <c r="B209" s="1681" t="s">
        <v>7073</v>
      </c>
      <c r="C209" s="1681" t="s">
        <v>1769</v>
      </c>
      <c r="D209" s="1677" t="s">
        <v>2242</v>
      </c>
      <c r="E209" s="1681" t="s">
        <v>1664</v>
      </c>
      <c r="F209" s="1681" t="s">
        <v>3072</v>
      </c>
    </row>
    <row r="210" spans="1:6">
      <c r="A210" s="1677" t="s">
        <v>2789</v>
      </c>
      <c r="B210" s="1681" t="s">
        <v>7069</v>
      </c>
      <c r="C210" s="1681" t="s">
        <v>950</v>
      </c>
      <c r="D210" s="1677" t="s">
        <v>2789</v>
      </c>
      <c r="E210" s="1681" t="s">
        <v>1679</v>
      </c>
      <c r="F210" s="1681" t="s">
        <v>3072</v>
      </c>
    </row>
    <row r="211" spans="1:6">
      <c r="A211" s="1677" t="s">
        <v>2338</v>
      </c>
      <c r="B211" s="1681" t="s">
        <v>7073</v>
      </c>
      <c r="C211" s="1681" t="s">
        <v>1318</v>
      </c>
      <c r="D211" s="1677" t="s">
        <v>2338</v>
      </c>
      <c r="E211" s="1681" t="s">
        <v>1660</v>
      </c>
      <c r="F211" s="1681" t="s">
        <v>3072</v>
      </c>
    </row>
    <row r="212" spans="1:6">
      <c r="A212" s="1677" t="s">
        <v>2600</v>
      </c>
      <c r="B212" s="1681" t="s">
        <v>7071</v>
      </c>
      <c r="C212" s="1681" t="s">
        <v>1110</v>
      </c>
      <c r="D212" s="1677" t="s">
        <v>2600</v>
      </c>
      <c r="E212" s="1681" t="s">
        <v>1678</v>
      </c>
      <c r="F212" s="1681" t="s">
        <v>3072</v>
      </c>
    </row>
    <row r="213" spans="1:6">
      <c r="A213" s="1677" t="s">
        <v>2768</v>
      </c>
      <c r="B213" s="1681" t="s">
        <v>7066</v>
      </c>
      <c r="C213" s="1681" t="s">
        <v>966</v>
      </c>
      <c r="D213" s="1677" t="s">
        <v>2768</v>
      </c>
      <c r="E213" s="1681" t="s">
        <v>1741</v>
      </c>
      <c r="F213" s="1681" t="s">
        <v>3072</v>
      </c>
    </row>
    <row r="214" spans="1:6">
      <c r="A214" s="1677" t="s">
        <v>2573</v>
      </c>
      <c r="B214" s="1681" t="s">
        <v>7070</v>
      </c>
      <c r="C214" s="1681" t="s">
        <v>1130</v>
      </c>
      <c r="D214" s="1677" t="s">
        <v>2573</v>
      </c>
      <c r="E214" s="1681" t="s">
        <v>1667</v>
      </c>
      <c r="F214" s="1681" t="s">
        <v>3072</v>
      </c>
    </row>
    <row r="215" spans="1:6">
      <c r="A215" s="1677" t="s">
        <v>2547</v>
      </c>
      <c r="B215" s="1681" t="s">
        <v>7073</v>
      </c>
      <c r="C215" s="1681" t="s">
        <v>1152</v>
      </c>
      <c r="D215" s="1677" t="s">
        <v>2547</v>
      </c>
      <c r="E215" s="1681" t="s">
        <v>1661</v>
      </c>
      <c r="F215" s="1681" t="s">
        <v>3072</v>
      </c>
    </row>
    <row r="216" spans="1:6">
      <c r="A216" s="1677" t="s">
        <v>2286</v>
      </c>
      <c r="B216" s="1681" t="s">
        <v>7066</v>
      </c>
      <c r="C216" s="1681" t="s">
        <v>1363</v>
      </c>
      <c r="D216" s="1677" t="s">
        <v>2286</v>
      </c>
      <c r="E216" s="1681" t="s">
        <v>1770</v>
      </c>
      <c r="F216" s="1681" t="s">
        <v>3072</v>
      </c>
    </row>
    <row r="217" spans="1:6">
      <c r="A217" s="1677" t="s">
        <v>2963</v>
      </c>
      <c r="B217" s="1681" t="s">
        <v>7098</v>
      </c>
      <c r="C217" s="1681" t="s">
        <v>1639</v>
      </c>
      <c r="D217" s="1677" t="s">
        <v>2963</v>
      </c>
      <c r="E217" s="10" t="s">
        <v>1771</v>
      </c>
      <c r="F217" s="1677" t="s">
        <v>3073</v>
      </c>
    </row>
    <row r="218" spans="1:6">
      <c r="A218" s="1677" t="s">
        <v>2603</v>
      </c>
      <c r="B218" s="1681" t="s">
        <v>7066</v>
      </c>
      <c r="C218" s="1681" t="s">
        <v>1772</v>
      </c>
      <c r="D218" s="1677" t="s">
        <v>2603</v>
      </c>
      <c r="E218" s="1681" t="s">
        <v>1691</v>
      </c>
      <c r="F218" s="1681" t="s">
        <v>3072</v>
      </c>
    </row>
    <row r="219" spans="1:6">
      <c r="A219" s="1677" t="s">
        <v>2770</v>
      </c>
      <c r="B219" s="1681" t="s">
        <v>7066</v>
      </c>
      <c r="C219" s="1681" t="s">
        <v>964</v>
      </c>
      <c r="D219" s="1677" t="s">
        <v>2770</v>
      </c>
      <c r="E219" s="1681" t="s">
        <v>1741</v>
      </c>
      <c r="F219" s="1681" t="s">
        <v>3072</v>
      </c>
    </row>
    <row r="220" spans="1:6">
      <c r="A220" s="1677" t="s">
        <v>2440</v>
      </c>
      <c r="B220" s="1681" t="s">
        <v>7067</v>
      </c>
      <c r="C220" s="1681" t="s">
        <v>1239</v>
      </c>
      <c r="D220" s="1677" t="s">
        <v>2440</v>
      </c>
      <c r="E220" s="1681" t="s">
        <v>1714</v>
      </c>
      <c r="F220" s="1681" t="s">
        <v>3072</v>
      </c>
    </row>
    <row r="221" spans="1:6">
      <c r="A221" s="1677" t="s">
        <v>2846</v>
      </c>
      <c r="B221" s="1681" t="s">
        <v>7097</v>
      </c>
      <c r="C221" s="1681" t="s">
        <v>1622</v>
      </c>
      <c r="D221" s="1677" t="s">
        <v>2846</v>
      </c>
      <c r="E221" s="10" t="s">
        <v>1662</v>
      </c>
      <c r="F221" s="1677" t="s">
        <v>3073</v>
      </c>
    </row>
    <row r="222" spans="1:6">
      <c r="A222" s="1677" t="s">
        <v>2460</v>
      </c>
      <c r="B222" s="1681" t="s">
        <v>7080</v>
      </c>
      <c r="C222" s="1681" t="s">
        <v>1773</v>
      </c>
      <c r="D222" s="1677" t="s">
        <v>2460</v>
      </c>
      <c r="E222" s="1681" t="s">
        <v>1720</v>
      </c>
      <c r="F222" s="1681" t="s">
        <v>3072</v>
      </c>
    </row>
    <row r="223" spans="1:6">
      <c r="A223" s="1677" t="s">
        <v>2540</v>
      </c>
      <c r="B223" s="1681" t="s">
        <v>7073</v>
      </c>
      <c r="C223" s="1681" t="s">
        <v>1159</v>
      </c>
      <c r="D223" s="1677" t="s">
        <v>2540</v>
      </c>
      <c r="E223" s="1681" t="s">
        <v>1661</v>
      </c>
      <c r="F223" s="1681" t="s">
        <v>3072</v>
      </c>
    </row>
    <row r="224" spans="1:6">
      <c r="A224" s="1677" t="s">
        <v>2009</v>
      </c>
      <c r="B224" s="1681" t="s">
        <v>7066</v>
      </c>
      <c r="C224" s="1681" t="s">
        <v>1594</v>
      </c>
      <c r="D224" s="1677" t="s">
        <v>2009</v>
      </c>
      <c r="E224" s="1681" t="s">
        <v>1669</v>
      </c>
      <c r="F224" s="1681" t="s">
        <v>3072</v>
      </c>
    </row>
    <row r="225" spans="1:6">
      <c r="A225" s="1677" t="s">
        <v>2567</v>
      </c>
      <c r="B225" s="1681" t="s">
        <v>7070</v>
      </c>
      <c r="C225" s="1681" t="s">
        <v>2568</v>
      </c>
      <c r="D225" s="1677" t="s">
        <v>2567</v>
      </c>
      <c r="E225" s="1681" t="s">
        <v>1667</v>
      </c>
      <c r="F225" s="1681" t="s">
        <v>3072</v>
      </c>
    </row>
    <row r="226" spans="1:6">
      <c r="A226" s="1677" t="s">
        <v>2754</v>
      </c>
      <c r="B226" s="1681" t="s">
        <v>7073</v>
      </c>
      <c r="C226" s="1681" t="s">
        <v>978</v>
      </c>
      <c r="D226" s="1677" t="s">
        <v>2754</v>
      </c>
      <c r="E226" s="1681" t="s">
        <v>1741</v>
      </c>
      <c r="F226" s="1681" t="s">
        <v>3072</v>
      </c>
    </row>
    <row r="227" spans="1:6">
      <c r="A227" s="1677" t="s">
        <v>2660</v>
      </c>
      <c r="B227" s="1681" t="s">
        <v>7067</v>
      </c>
      <c r="C227" s="1681" t="s">
        <v>1060</v>
      </c>
      <c r="D227" s="1677" t="s">
        <v>2660</v>
      </c>
      <c r="E227" s="1681" t="s">
        <v>1673</v>
      </c>
      <c r="F227" s="1681" t="s">
        <v>3072</v>
      </c>
    </row>
    <row r="228" spans="1:6">
      <c r="A228" s="1677" t="s">
        <v>2137</v>
      </c>
      <c r="B228" s="1681" t="s">
        <v>7073</v>
      </c>
      <c r="C228" s="1681" t="s">
        <v>1484</v>
      </c>
      <c r="D228" s="1677" t="s">
        <v>2137</v>
      </c>
      <c r="E228" s="1681" t="s">
        <v>1662</v>
      </c>
      <c r="F228" s="1681" t="s">
        <v>3072</v>
      </c>
    </row>
    <row r="229" spans="1:6">
      <c r="A229" s="1677" t="s">
        <v>2138</v>
      </c>
      <c r="B229" s="1681" t="s">
        <v>7073</v>
      </c>
      <c r="C229" s="1681" t="s">
        <v>1483</v>
      </c>
      <c r="D229" s="1677" t="s">
        <v>2138</v>
      </c>
      <c r="E229" s="1681" t="s">
        <v>1662</v>
      </c>
      <c r="F229" s="1681" t="s">
        <v>3072</v>
      </c>
    </row>
    <row r="230" spans="1:6">
      <c r="A230" s="1677" t="s">
        <v>2479</v>
      </c>
      <c r="B230" s="1681" t="s">
        <v>7067</v>
      </c>
      <c r="C230" s="1681" t="s">
        <v>1210</v>
      </c>
      <c r="D230" s="1677" t="s">
        <v>2479</v>
      </c>
      <c r="E230" s="1681" t="s">
        <v>1674</v>
      </c>
      <c r="F230" s="1681" t="s">
        <v>3072</v>
      </c>
    </row>
    <row r="231" spans="1:6">
      <c r="A231" s="1677" t="s">
        <v>2491</v>
      </c>
      <c r="B231" s="1681" t="s">
        <v>7066</v>
      </c>
      <c r="C231" s="1681" t="s">
        <v>1199</v>
      </c>
      <c r="D231" s="1677" t="s">
        <v>2491</v>
      </c>
      <c r="E231" s="1681" t="s">
        <v>1738</v>
      </c>
      <c r="F231" s="1681" t="s">
        <v>3072</v>
      </c>
    </row>
    <row r="232" spans="1:6">
      <c r="A232" s="1677" t="s">
        <v>2336</v>
      </c>
      <c r="B232" s="1681" t="s">
        <v>7073</v>
      </c>
      <c r="C232" s="1681" t="s">
        <v>1774</v>
      </c>
      <c r="D232" s="1677" t="s">
        <v>2336</v>
      </c>
      <c r="E232" s="1681" t="s">
        <v>1660</v>
      </c>
      <c r="F232" s="1681" t="s">
        <v>3072</v>
      </c>
    </row>
    <row r="233" spans="1:6">
      <c r="A233" s="1677" t="s">
        <v>2472</v>
      </c>
      <c r="B233" s="1681" t="s">
        <v>7066</v>
      </c>
      <c r="C233" s="1681" t="s">
        <v>1775</v>
      </c>
      <c r="D233" s="1677" t="s">
        <v>2472</v>
      </c>
      <c r="E233" s="1681" t="s">
        <v>1731</v>
      </c>
      <c r="F233" s="1681" t="s">
        <v>3072</v>
      </c>
    </row>
    <row r="234" spans="1:6">
      <c r="A234" s="1677" t="s">
        <v>2697</v>
      </c>
      <c r="B234" s="1681" t="s">
        <v>7066</v>
      </c>
      <c r="C234" s="1681" t="s">
        <v>1028</v>
      </c>
      <c r="D234" s="1677" t="s">
        <v>2697</v>
      </c>
      <c r="E234" s="1681" t="s">
        <v>1686</v>
      </c>
      <c r="F234" s="1681" t="s">
        <v>3072</v>
      </c>
    </row>
    <row r="235" spans="1:6">
      <c r="A235" s="1677" t="s">
        <v>2911</v>
      </c>
      <c r="B235" s="1681" t="s">
        <v>7097</v>
      </c>
      <c r="C235" s="1681" t="s">
        <v>2912</v>
      </c>
      <c r="D235" s="1677" t="s">
        <v>2911</v>
      </c>
      <c r="E235" s="10" t="s">
        <v>1660</v>
      </c>
      <c r="F235" s="1677" t="s">
        <v>3073</v>
      </c>
    </row>
    <row r="236" spans="1:6">
      <c r="A236" s="1677" t="s">
        <v>2345</v>
      </c>
      <c r="B236" s="1681" t="s">
        <v>7072</v>
      </c>
      <c r="C236" s="1681" t="s">
        <v>1776</v>
      </c>
      <c r="D236" s="1677" t="s">
        <v>2345</v>
      </c>
      <c r="E236" s="1681" t="s">
        <v>1660</v>
      </c>
      <c r="F236" s="1681" t="s">
        <v>3072</v>
      </c>
    </row>
    <row r="237" spans="1:6">
      <c r="A237" s="1677" t="s">
        <v>2031</v>
      </c>
      <c r="B237" s="1681" t="s">
        <v>7066</v>
      </c>
      <c r="C237" s="1681" t="s">
        <v>1575</v>
      </c>
      <c r="D237" s="1677" t="s">
        <v>2031</v>
      </c>
      <c r="E237" s="1681" t="s">
        <v>1722</v>
      </c>
      <c r="F237" s="1681" t="s">
        <v>3072</v>
      </c>
    </row>
    <row r="238" spans="1:6">
      <c r="A238" s="1677" t="s">
        <v>2297</v>
      </c>
      <c r="B238" s="1681" t="s">
        <v>7073</v>
      </c>
      <c r="C238" s="1681" t="s">
        <v>1353</v>
      </c>
      <c r="D238" s="1677" t="s">
        <v>2297</v>
      </c>
      <c r="E238" s="1681" t="s">
        <v>1759</v>
      </c>
      <c r="F238" s="1681" t="s">
        <v>3072</v>
      </c>
    </row>
    <row r="239" spans="1:6">
      <c r="A239" s="1677" t="s">
        <v>2296</v>
      </c>
      <c r="B239" s="1681" t="s">
        <v>7074</v>
      </c>
      <c r="C239" s="1681" t="s">
        <v>1354</v>
      </c>
      <c r="D239" s="1677" t="s">
        <v>2296</v>
      </c>
      <c r="E239" s="1681" t="s">
        <v>1759</v>
      </c>
      <c r="F239" s="1681" t="s">
        <v>3072</v>
      </c>
    </row>
    <row r="240" spans="1:6">
      <c r="A240" s="10" t="s">
        <v>3015</v>
      </c>
      <c r="B240" s="10" t="s">
        <v>7090</v>
      </c>
      <c r="C240" s="10" t="s">
        <v>3016</v>
      </c>
      <c r="D240" s="10" t="s">
        <v>3015</v>
      </c>
      <c r="E240" s="10" t="s">
        <v>1972</v>
      </c>
      <c r="F240" s="1677" t="s">
        <v>3073</v>
      </c>
    </row>
    <row r="241" spans="1:6">
      <c r="A241" s="1677" t="s">
        <v>2859</v>
      </c>
      <c r="B241" s="1681" t="s">
        <v>7097</v>
      </c>
      <c r="C241" s="1681" t="s">
        <v>2860</v>
      </c>
      <c r="D241" s="1677" t="s">
        <v>2859</v>
      </c>
      <c r="E241" s="10" t="s">
        <v>1777</v>
      </c>
      <c r="F241" s="1677" t="s">
        <v>3073</v>
      </c>
    </row>
    <row r="242" spans="1:6">
      <c r="A242" s="1677" t="s">
        <v>2566</v>
      </c>
      <c r="B242" s="1681" t="s">
        <v>7066</v>
      </c>
      <c r="C242" s="1681" t="s">
        <v>1135</v>
      </c>
      <c r="D242" s="1677" t="s">
        <v>2566</v>
      </c>
      <c r="E242" s="1681" t="s">
        <v>1667</v>
      </c>
      <c r="F242" s="1681" t="s">
        <v>3072</v>
      </c>
    </row>
    <row r="243" spans="1:6">
      <c r="A243" s="1677" t="s">
        <v>2629</v>
      </c>
      <c r="B243" s="1681" t="s">
        <v>7073</v>
      </c>
      <c r="C243" s="1681" t="s">
        <v>1084</v>
      </c>
      <c r="D243" s="1677" t="s">
        <v>2629</v>
      </c>
      <c r="E243" s="1681" t="s">
        <v>1670</v>
      </c>
      <c r="F243" s="1681" t="s">
        <v>3072</v>
      </c>
    </row>
    <row r="244" spans="1:6">
      <c r="A244" s="1677" t="s">
        <v>2630</v>
      </c>
      <c r="B244" s="1681" t="s">
        <v>7072</v>
      </c>
      <c r="C244" s="1681" t="s">
        <v>1083</v>
      </c>
      <c r="D244" s="1677" t="s">
        <v>2630</v>
      </c>
      <c r="E244" s="1681" t="s">
        <v>1670</v>
      </c>
      <c r="F244" s="1681" t="s">
        <v>3072</v>
      </c>
    </row>
    <row r="245" spans="1:6">
      <c r="A245" s="1677" t="s">
        <v>2681</v>
      </c>
      <c r="B245" s="1681" t="s">
        <v>7073</v>
      </c>
      <c r="C245" s="1681" t="s">
        <v>1778</v>
      </c>
      <c r="D245" s="1677" t="s">
        <v>2681</v>
      </c>
      <c r="E245" s="1681" t="s">
        <v>1694</v>
      </c>
      <c r="F245" s="1681" t="s">
        <v>3072</v>
      </c>
    </row>
    <row r="246" spans="1:6">
      <c r="A246" s="1677" t="s">
        <v>2178</v>
      </c>
      <c r="B246" s="1681" t="s">
        <v>7067</v>
      </c>
      <c r="C246" s="1681" t="s">
        <v>1447</v>
      </c>
      <c r="D246" s="1677" t="s">
        <v>2178</v>
      </c>
      <c r="E246" s="1681" t="s">
        <v>1777</v>
      </c>
      <c r="F246" s="1681" t="s">
        <v>3072</v>
      </c>
    </row>
    <row r="247" spans="1:6">
      <c r="A247" s="1677" t="s">
        <v>2053</v>
      </c>
      <c r="B247" s="1681" t="s">
        <v>7073</v>
      </c>
      <c r="C247" s="1681" t="s">
        <v>1556</v>
      </c>
      <c r="D247" s="1677" t="s">
        <v>2053</v>
      </c>
      <c r="E247" s="1681" t="s">
        <v>1662</v>
      </c>
      <c r="F247" s="1681" t="s">
        <v>3072</v>
      </c>
    </row>
    <row r="248" spans="1:6">
      <c r="A248" s="1677" t="s">
        <v>2706</v>
      </c>
      <c r="B248" s="1681" t="s">
        <v>7073</v>
      </c>
      <c r="C248" s="1681" t="s">
        <v>1020</v>
      </c>
      <c r="D248" s="1677" t="s">
        <v>2706</v>
      </c>
      <c r="E248" s="1681" t="s">
        <v>1696</v>
      </c>
      <c r="F248" s="1681" t="s">
        <v>3072</v>
      </c>
    </row>
    <row r="249" spans="1:6">
      <c r="A249" s="1677" t="s">
        <v>2766</v>
      </c>
      <c r="B249" s="1681" t="s">
        <v>7072</v>
      </c>
      <c r="C249" s="1681" t="s">
        <v>968</v>
      </c>
      <c r="D249" s="1677" t="s">
        <v>2766</v>
      </c>
      <c r="E249" s="1681" t="s">
        <v>1741</v>
      </c>
      <c r="F249" s="1681" t="s">
        <v>3072</v>
      </c>
    </row>
    <row r="250" spans="1:6">
      <c r="A250" s="1677" t="s">
        <v>2759</v>
      </c>
      <c r="B250" s="1681" t="s">
        <v>7073</v>
      </c>
      <c r="C250" s="1681" t="s">
        <v>973</v>
      </c>
      <c r="D250" s="1677" t="s">
        <v>2759</v>
      </c>
      <c r="E250" s="1681" t="s">
        <v>1741</v>
      </c>
      <c r="F250" s="1681" t="s">
        <v>3072</v>
      </c>
    </row>
    <row r="251" spans="1:6">
      <c r="A251" s="1677" t="s">
        <v>2062</v>
      </c>
      <c r="B251" s="1681" t="s">
        <v>7073</v>
      </c>
      <c r="C251" s="1681" t="s">
        <v>1547</v>
      </c>
      <c r="D251" s="1677" t="s">
        <v>2062</v>
      </c>
      <c r="E251" s="1681" t="s">
        <v>1662</v>
      </c>
      <c r="F251" s="1681" t="s">
        <v>3072</v>
      </c>
    </row>
    <row r="252" spans="1:6">
      <c r="A252" s="1677" t="s">
        <v>2735</v>
      </c>
      <c r="B252" s="1681" t="s">
        <v>7067</v>
      </c>
      <c r="C252" s="1681" t="s">
        <v>995</v>
      </c>
      <c r="D252" s="1677" t="s">
        <v>2735</v>
      </c>
      <c r="E252" s="1681" t="s">
        <v>1972</v>
      </c>
      <c r="F252" s="1681" t="s">
        <v>3072</v>
      </c>
    </row>
    <row r="253" spans="1:6">
      <c r="A253" s="10" t="s">
        <v>2873</v>
      </c>
      <c r="B253" s="10" t="s">
        <v>7091</v>
      </c>
      <c r="C253" s="10" t="s">
        <v>2874</v>
      </c>
      <c r="D253" s="10" t="s">
        <v>2873</v>
      </c>
      <c r="E253" s="10" t="s">
        <v>1746</v>
      </c>
      <c r="F253" s="1677" t="s">
        <v>3073</v>
      </c>
    </row>
    <row r="254" spans="1:6">
      <c r="A254" s="1677" t="s">
        <v>2872</v>
      </c>
      <c r="B254" s="1681" t="s">
        <v>7098</v>
      </c>
      <c r="C254" s="1681" t="s">
        <v>1629</v>
      </c>
      <c r="D254" s="1677" t="s">
        <v>2872</v>
      </c>
      <c r="E254" s="10" t="s">
        <v>1746</v>
      </c>
      <c r="F254" s="1677" t="s">
        <v>3073</v>
      </c>
    </row>
    <row r="255" spans="1:6">
      <c r="A255" s="1677" t="s">
        <v>2175</v>
      </c>
      <c r="B255" s="1681" t="s">
        <v>7066</v>
      </c>
      <c r="C255" s="1681" t="s">
        <v>1449</v>
      </c>
      <c r="D255" s="1677" t="s">
        <v>2175</v>
      </c>
      <c r="E255" s="1681" t="s">
        <v>1744</v>
      </c>
      <c r="F255" s="1681" t="s">
        <v>3072</v>
      </c>
    </row>
    <row r="256" spans="1:6">
      <c r="A256" s="1677" t="s">
        <v>2217</v>
      </c>
      <c r="B256" s="1681" t="s">
        <v>7066</v>
      </c>
      <c r="C256" s="1681" t="s">
        <v>1779</v>
      </c>
      <c r="D256" s="1677" t="s">
        <v>2217</v>
      </c>
      <c r="E256" s="1681" t="s">
        <v>1780</v>
      </c>
      <c r="F256" s="1681" t="s">
        <v>3072</v>
      </c>
    </row>
    <row r="257" spans="1:6">
      <c r="A257" s="1677" t="s">
        <v>2004</v>
      </c>
      <c r="B257" s="1681" t="s">
        <v>7066</v>
      </c>
      <c r="C257" s="1681" t="s">
        <v>1599</v>
      </c>
      <c r="D257" s="1677" t="s">
        <v>2004</v>
      </c>
      <c r="E257" s="1681" t="s">
        <v>1781</v>
      </c>
      <c r="F257" s="1681" t="s">
        <v>3072</v>
      </c>
    </row>
    <row r="258" spans="1:6">
      <c r="A258" s="1677" t="s">
        <v>2866</v>
      </c>
      <c r="B258" s="1681" t="s">
        <v>7097</v>
      </c>
      <c r="C258" s="1681" t="s">
        <v>2867</v>
      </c>
      <c r="D258" s="1677" t="s">
        <v>2866</v>
      </c>
      <c r="E258" s="10" t="s">
        <v>1745</v>
      </c>
      <c r="F258" s="1677" t="s">
        <v>3073</v>
      </c>
    </row>
    <row r="259" spans="1:6">
      <c r="A259" s="1677" t="s">
        <v>2360</v>
      </c>
      <c r="B259" s="1681" t="s">
        <v>7066</v>
      </c>
      <c r="C259" s="1681" t="s">
        <v>1782</v>
      </c>
      <c r="D259" s="1677" t="s">
        <v>2360</v>
      </c>
      <c r="E259" s="1681" t="s">
        <v>1783</v>
      </c>
      <c r="F259" s="1681" t="s">
        <v>3072</v>
      </c>
    </row>
    <row r="260" spans="1:6">
      <c r="A260" s="1677" t="s">
        <v>2623</v>
      </c>
      <c r="B260" s="1681" t="s">
        <v>7066</v>
      </c>
      <c r="C260" s="1681" t="s">
        <v>1090</v>
      </c>
      <c r="D260" s="1677" t="s">
        <v>2623</v>
      </c>
      <c r="E260" s="1681" t="s">
        <v>1670</v>
      </c>
      <c r="F260" s="1681" t="s">
        <v>3072</v>
      </c>
    </row>
    <row r="261" spans="1:6">
      <c r="A261" s="1677" t="s">
        <v>2010</v>
      </c>
      <c r="B261" s="1681" t="s">
        <v>7066</v>
      </c>
      <c r="C261" s="1681" t="s">
        <v>1593</v>
      </c>
      <c r="D261" s="1677" t="s">
        <v>2010</v>
      </c>
      <c r="E261" s="1681" t="s">
        <v>1669</v>
      </c>
      <c r="F261" s="1681" t="s">
        <v>3072</v>
      </c>
    </row>
    <row r="262" spans="1:6">
      <c r="A262" s="1677" t="s">
        <v>2459</v>
      </c>
      <c r="B262" s="1681" t="s">
        <v>7066</v>
      </c>
      <c r="C262" s="1681" t="s">
        <v>1223</v>
      </c>
      <c r="D262" s="1677" t="s">
        <v>2459</v>
      </c>
      <c r="E262" s="1681" t="s">
        <v>1718</v>
      </c>
      <c r="F262" s="1681" t="s">
        <v>3072</v>
      </c>
    </row>
    <row r="263" spans="1:6">
      <c r="A263" s="10" t="s">
        <v>2848</v>
      </c>
      <c r="B263" s="10" t="s">
        <v>7090</v>
      </c>
      <c r="C263" s="10" t="s">
        <v>2849</v>
      </c>
      <c r="D263" s="10" t="s">
        <v>2848</v>
      </c>
      <c r="E263" s="10" t="s">
        <v>1662</v>
      </c>
      <c r="F263" s="1677" t="s">
        <v>3073</v>
      </c>
    </row>
    <row r="264" spans="1:6">
      <c r="A264" s="1677" t="s">
        <v>2775</v>
      </c>
      <c r="B264" s="1681" t="s">
        <v>7066</v>
      </c>
      <c r="C264" s="1681" t="s">
        <v>959</v>
      </c>
      <c r="D264" s="1677" t="s">
        <v>2775</v>
      </c>
      <c r="E264" s="1681" t="s">
        <v>1740</v>
      </c>
      <c r="F264" s="1681" t="s">
        <v>3072</v>
      </c>
    </row>
    <row r="265" spans="1:6">
      <c r="A265" s="1677" t="s">
        <v>2368</v>
      </c>
      <c r="B265" s="1681" t="s">
        <v>7066</v>
      </c>
      <c r="C265" s="1681" t="s">
        <v>1298</v>
      </c>
      <c r="D265" s="1677" t="s">
        <v>2368</v>
      </c>
      <c r="E265" s="1681" t="s">
        <v>1725</v>
      </c>
      <c r="F265" s="1681" t="s">
        <v>3072</v>
      </c>
    </row>
    <row r="266" spans="1:6">
      <c r="A266" s="1677" t="s">
        <v>2359</v>
      </c>
      <c r="B266" s="1681" t="s">
        <v>7066</v>
      </c>
      <c r="C266" s="1681" t="s">
        <v>1784</v>
      </c>
      <c r="D266" s="1677" t="s">
        <v>2359</v>
      </c>
      <c r="E266" s="1681" t="s">
        <v>1660</v>
      </c>
      <c r="F266" s="1681" t="s">
        <v>3072</v>
      </c>
    </row>
    <row r="267" spans="1:6">
      <c r="A267" s="1677" t="s">
        <v>2696</v>
      </c>
      <c r="B267" s="1681" t="s">
        <v>7066</v>
      </c>
      <c r="C267" s="1681" t="s">
        <v>1029</v>
      </c>
      <c r="D267" s="1677" t="s">
        <v>2696</v>
      </c>
      <c r="E267" s="1681" t="s">
        <v>1686</v>
      </c>
      <c r="F267" s="1681" t="s">
        <v>3072</v>
      </c>
    </row>
    <row r="268" spans="1:6">
      <c r="A268" s="1677" t="s">
        <v>2109</v>
      </c>
      <c r="B268" s="1681" t="s">
        <v>7066</v>
      </c>
      <c r="C268" s="1681" t="s">
        <v>1508</v>
      </c>
      <c r="D268" s="1677" t="s">
        <v>2109</v>
      </c>
      <c r="E268" s="1681" t="s">
        <v>1662</v>
      </c>
      <c r="F268" s="1681" t="s">
        <v>3072</v>
      </c>
    </row>
    <row r="269" spans="1:6">
      <c r="A269" s="1677" t="s">
        <v>2467</v>
      </c>
      <c r="B269" s="1681" t="s">
        <v>7066</v>
      </c>
      <c r="C269" s="1681" t="s">
        <v>1217</v>
      </c>
      <c r="D269" s="1677" t="s">
        <v>2467</v>
      </c>
      <c r="E269" s="1681" t="s">
        <v>1720</v>
      </c>
      <c r="F269" s="1681" t="s">
        <v>3072</v>
      </c>
    </row>
    <row r="270" spans="1:6">
      <c r="A270" s="1677" t="s">
        <v>2806</v>
      </c>
      <c r="B270" s="1681" t="s">
        <v>7070</v>
      </c>
      <c r="C270" s="1681" t="s">
        <v>935</v>
      </c>
      <c r="D270" s="1677" t="s">
        <v>2806</v>
      </c>
      <c r="E270" s="1681" t="s">
        <v>1689</v>
      </c>
      <c r="F270" s="1681" t="s">
        <v>3072</v>
      </c>
    </row>
    <row r="271" spans="1:6">
      <c r="A271" s="1677" t="s">
        <v>2523</v>
      </c>
      <c r="B271" s="1681" t="s">
        <v>7073</v>
      </c>
      <c r="C271" s="1681" t="s">
        <v>1175</v>
      </c>
      <c r="D271" s="1677" t="s">
        <v>2523</v>
      </c>
      <c r="E271" s="1681" t="s">
        <v>1661</v>
      </c>
      <c r="F271" s="1681" t="s">
        <v>3072</v>
      </c>
    </row>
    <row r="272" spans="1:6">
      <c r="A272" s="1677" t="s">
        <v>2675</v>
      </c>
      <c r="B272" s="1681" t="s">
        <v>7066</v>
      </c>
      <c r="C272" s="1681" t="s">
        <v>1046</v>
      </c>
      <c r="D272" s="1677" t="s">
        <v>2675</v>
      </c>
      <c r="E272" s="1681" t="s">
        <v>1694</v>
      </c>
      <c r="F272" s="1681" t="s">
        <v>3072</v>
      </c>
    </row>
    <row r="273" spans="1:6">
      <c r="A273" s="1677" t="s">
        <v>2150</v>
      </c>
      <c r="B273" s="1681" t="s">
        <v>7073</v>
      </c>
      <c r="C273" s="1681" t="s">
        <v>1471</v>
      </c>
      <c r="D273" s="1677" t="s">
        <v>2150</v>
      </c>
      <c r="E273" s="1681" t="s">
        <v>1662</v>
      </c>
      <c r="F273" s="1681" t="s">
        <v>3072</v>
      </c>
    </row>
    <row r="274" spans="1:6">
      <c r="A274" s="1677" t="s">
        <v>3019</v>
      </c>
      <c r="B274" s="1681" t="s">
        <v>7098</v>
      </c>
      <c r="C274" s="1681" t="s">
        <v>3020</v>
      </c>
      <c r="D274" s="1677" t="s">
        <v>3019</v>
      </c>
      <c r="E274" s="10" t="s">
        <v>1972</v>
      </c>
      <c r="F274" s="1677" t="s">
        <v>3073</v>
      </c>
    </row>
    <row r="275" spans="1:6">
      <c r="A275" s="1677" t="s">
        <v>2674</v>
      </c>
      <c r="B275" s="1681" t="s">
        <v>7070</v>
      </c>
      <c r="C275" s="1681" t="s">
        <v>1047</v>
      </c>
      <c r="D275" s="1677" t="s">
        <v>2674</v>
      </c>
      <c r="E275" s="1681" t="s">
        <v>1717</v>
      </c>
      <c r="F275" s="1681" t="s">
        <v>3072</v>
      </c>
    </row>
    <row r="276" spans="1:6">
      <c r="A276" s="1677" t="s">
        <v>2780</v>
      </c>
      <c r="B276" s="1681" t="s">
        <v>7066</v>
      </c>
      <c r="C276" s="1681" t="s">
        <v>955</v>
      </c>
      <c r="D276" s="1677" t="s">
        <v>2780</v>
      </c>
      <c r="E276" s="1681" t="s">
        <v>1740</v>
      </c>
      <c r="F276" s="1681" t="s">
        <v>3072</v>
      </c>
    </row>
    <row r="277" spans="1:6">
      <c r="A277" s="1677" t="s">
        <v>2055</v>
      </c>
      <c r="B277" s="1681" t="s">
        <v>7070</v>
      </c>
      <c r="C277" s="1681" t="s">
        <v>1554</v>
      </c>
      <c r="D277" s="1677" t="s">
        <v>2055</v>
      </c>
      <c r="E277" s="1681" t="s">
        <v>1662</v>
      </c>
      <c r="F277" s="1681" t="s">
        <v>3072</v>
      </c>
    </row>
    <row r="278" spans="1:6">
      <c r="A278" s="10" t="s">
        <v>2832</v>
      </c>
      <c r="B278" s="10" t="s">
        <v>7090</v>
      </c>
      <c r="C278" s="10" t="s">
        <v>2833</v>
      </c>
      <c r="D278" s="10" t="s">
        <v>2832</v>
      </c>
      <c r="E278" s="10" t="s">
        <v>1662</v>
      </c>
      <c r="F278" s="1677" t="s">
        <v>3073</v>
      </c>
    </row>
    <row r="279" spans="1:6">
      <c r="A279" s="1677" t="s">
        <v>2065</v>
      </c>
      <c r="B279" s="1681" t="s">
        <v>7074</v>
      </c>
      <c r="C279" s="1681" t="s">
        <v>1544</v>
      </c>
      <c r="D279" s="1677" t="s">
        <v>2065</v>
      </c>
      <c r="E279" s="1681" t="s">
        <v>1662</v>
      </c>
      <c r="F279" s="1681" t="s">
        <v>3072</v>
      </c>
    </row>
    <row r="280" spans="1:6">
      <c r="A280" s="1677" t="s">
        <v>2173</v>
      </c>
      <c r="B280" s="1681" t="s">
        <v>7072</v>
      </c>
      <c r="C280" s="1681" t="s">
        <v>1451</v>
      </c>
      <c r="D280" s="1677" t="s">
        <v>2173</v>
      </c>
      <c r="E280" s="1681" t="s">
        <v>1662</v>
      </c>
      <c r="F280" s="1681" t="s">
        <v>3072</v>
      </c>
    </row>
    <row r="281" spans="1:6">
      <c r="A281" s="1677" t="s">
        <v>2119</v>
      </c>
      <c r="B281" s="1681" t="s">
        <v>7073</v>
      </c>
      <c r="C281" s="1681" t="s">
        <v>1498</v>
      </c>
      <c r="D281" s="1677" t="s">
        <v>2119</v>
      </c>
      <c r="E281" s="1681" t="s">
        <v>1662</v>
      </c>
      <c r="F281" s="1681" t="s">
        <v>3072</v>
      </c>
    </row>
    <row r="282" spans="1:6">
      <c r="A282" s="1677" t="s">
        <v>2385</v>
      </c>
      <c r="B282" s="1681" t="s">
        <v>7070</v>
      </c>
      <c r="C282" s="1681" t="s">
        <v>1284</v>
      </c>
      <c r="D282" s="1677" t="s">
        <v>2385</v>
      </c>
      <c r="E282" s="1681" t="s">
        <v>1663</v>
      </c>
      <c r="F282" s="1681" t="s">
        <v>3072</v>
      </c>
    </row>
    <row r="283" spans="1:6">
      <c r="A283" s="10" t="s">
        <v>3076</v>
      </c>
      <c r="B283" s="10" t="s">
        <v>7090</v>
      </c>
      <c r="C283" s="10" t="s">
        <v>2851</v>
      </c>
      <c r="D283" s="10" t="s">
        <v>3076</v>
      </c>
      <c r="E283" s="10" t="s">
        <v>1662</v>
      </c>
      <c r="F283" s="1677" t="s">
        <v>3073</v>
      </c>
    </row>
    <row r="284" spans="1:6">
      <c r="A284" s="10" t="s">
        <v>2966</v>
      </c>
      <c r="B284" s="10" t="s">
        <v>7091</v>
      </c>
      <c r="C284" s="10" t="s">
        <v>1640</v>
      </c>
      <c r="D284" s="10" t="s">
        <v>2966</v>
      </c>
      <c r="E284" s="10" t="s">
        <v>1661</v>
      </c>
      <c r="F284" s="1677" t="s">
        <v>3073</v>
      </c>
    </row>
    <row r="285" spans="1:6">
      <c r="A285" s="1677" t="s">
        <v>2377</v>
      </c>
      <c r="B285" s="1681" t="s">
        <v>7072</v>
      </c>
      <c r="C285" s="1681" t="s">
        <v>1785</v>
      </c>
      <c r="D285" s="1677" t="s">
        <v>2377</v>
      </c>
      <c r="E285" s="1681" t="s">
        <v>1786</v>
      </c>
      <c r="F285" s="1681" t="s">
        <v>3072</v>
      </c>
    </row>
    <row r="286" spans="1:6">
      <c r="A286" s="1677" t="s">
        <v>2375</v>
      </c>
      <c r="B286" s="1681" t="s">
        <v>7070</v>
      </c>
      <c r="C286" s="1681" t="s">
        <v>1291</v>
      </c>
      <c r="D286" s="1677" t="s">
        <v>2375</v>
      </c>
      <c r="E286" s="1681" t="s">
        <v>1786</v>
      </c>
      <c r="F286" s="1681" t="s">
        <v>3072</v>
      </c>
    </row>
    <row r="287" spans="1:6">
      <c r="A287" s="1677" t="s">
        <v>2797</v>
      </c>
      <c r="B287" s="1681" t="s">
        <v>7073</v>
      </c>
      <c r="C287" s="1681" t="s">
        <v>943</v>
      </c>
      <c r="D287" s="1677" t="s">
        <v>2797</v>
      </c>
      <c r="E287" s="1681" t="s">
        <v>1689</v>
      </c>
      <c r="F287" s="1681" t="s">
        <v>3072</v>
      </c>
    </row>
    <row r="288" spans="1:6">
      <c r="A288" s="1677" t="s">
        <v>2061</v>
      </c>
      <c r="B288" s="1681" t="s">
        <v>7073</v>
      </c>
      <c r="C288" s="1681" t="s">
        <v>1548</v>
      </c>
      <c r="D288" s="1677" t="s">
        <v>2061</v>
      </c>
      <c r="E288" s="1681" t="s">
        <v>1662</v>
      </c>
      <c r="F288" s="1681" t="s">
        <v>3072</v>
      </c>
    </row>
    <row r="289" spans="1:6">
      <c r="A289" s="1677" t="s">
        <v>2691</v>
      </c>
      <c r="B289" s="1681" t="s">
        <v>7066</v>
      </c>
      <c r="C289" s="1681" t="s">
        <v>1033</v>
      </c>
      <c r="D289" s="1677" t="s">
        <v>2691</v>
      </c>
      <c r="E289" s="1681" t="s">
        <v>1686</v>
      </c>
      <c r="F289" s="1681" t="s">
        <v>3072</v>
      </c>
    </row>
    <row r="290" spans="1:6">
      <c r="A290" s="1677" t="s">
        <v>2256</v>
      </c>
      <c r="B290" s="1681" t="s">
        <v>7070</v>
      </c>
      <c r="C290" s="1681" t="s">
        <v>1383</v>
      </c>
      <c r="D290" s="1677" t="s">
        <v>2256</v>
      </c>
      <c r="E290" s="1681" t="s">
        <v>1693</v>
      </c>
      <c r="F290" s="1681" t="s">
        <v>3072</v>
      </c>
    </row>
    <row r="291" spans="1:6">
      <c r="A291" s="1677" t="s">
        <v>2350</v>
      </c>
      <c r="B291" s="1681" t="s">
        <v>7072</v>
      </c>
      <c r="C291" s="1681" t="s">
        <v>1308</v>
      </c>
      <c r="D291" s="1677" t="s">
        <v>2350</v>
      </c>
      <c r="E291" s="1681" t="s">
        <v>1660</v>
      </c>
      <c r="F291" s="1681" t="s">
        <v>3072</v>
      </c>
    </row>
    <row r="292" spans="1:6">
      <c r="A292" s="1677" t="s">
        <v>2249</v>
      </c>
      <c r="B292" s="1681" t="s">
        <v>7070</v>
      </c>
      <c r="C292" s="1681" t="s">
        <v>1389</v>
      </c>
      <c r="D292" s="1677" t="s">
        <v>2249</v>
      </c>
      <c r="E292" s="1681" t="s">
        <v>1693</v>
      </c>
      <c r="F292" s="1681" t="s">
        <v>3072</v>
      </c>
    </row>
    <row r="293" spans="1:6">
      <c r="A293" s="1677" t="s">
        <v>2774</v>
      </c>
      <c r="B293" s="1681" t="s">
        <v>7066</v>
      </c>
      <c r="C293" s="1681" t="s">
        <v>960</v>
      </c>
      <c r="D293" s="1677" t="s">
        <v>2774</v>
      </c>
      <c r="E293" s="1681" t="s">
        <v>1740</v>
      </c>
      <c r="F293" s="1681" t="s">
        <v>3072</v>
      </c>
    </row>
    <row r="294" spans="1:6">
      <c r="A294" s="1677" t="s">
        <v>2189</v>
      </c>
      <c r="B294" s="1681" t="s">
        <v>7066</v>
      </c>
      <c r="C294" s="1681" t="s">
        <v>1787</v>
      </c>
      <c r="D294" s="1677" t="s">
        <v>2189</v>
      </c>
      <c r="E294" s="1681" t="s">
        <v>1745</v>
      </c>
      <c r="F294" s="1681" t="s">
        <v>3072</v>
      </c>
    </row>
    <row r="295" spans="1:6">
      <c r="A295" s="1677" t="s">
        <v>3058</v>
      </c>
      <c r="B295" s="1681" t="s">
        <v>7100</v>
      </c>
      <c r="C295" s="1681" t="s">
        <v>3059</v>
      </c>
      <c r="D295" s="1677" t="s">
        <v>3058</v>
      </c>
      <c r="E295" s="10" t="s">
        <v>1718</v>
      </c>
      <c r="F295" s="1677" t="s">
        <v>3073</v>
      </c>
    </row>
    <row r="296" spans="1:6">
      <c r="A296" s="1677" t="s">
        <v>2938</v>
      </c>
      <c r="B296" s="1681" t="s">
        <v>7098</v>
      </c>
      <c r="C296" s="1681" t="s">
        <v>2939</v>
      </c>
      <c r="D296" s="1677" t="s">
        <v>2938</v>
      </c>
      <c r="E296" s="10" t="s">
        <v>1718</v>
      </c>
      <c r="F296" s="1677" t="s">
        <v>3073</v>
      </c>
    </row>
    <row r="297" spans="1:6">
      <c r="A297" s="1677" t="s">
        <v>2294</v>
      </c>
      <c r="B297" s="1681" t="s">
        <v>7079</v>
      </c>
      <c r="C297" s="1681" t="s">
        <v>1356</v>
      </c>
      <c r="D297" s="1677" t="s">
        <v>2294</v>
      </c>
      <c r="E297" s="1681" t="s">
        <v>1759</v>
      </c>
      <c r="F297" s="1681" t="s">
        <v>3072</v>
      </c>
    </row>
    <row r="298" spans="1:6">
      <c r="A298" s="1677" t="s">
        <v>2226</v>
      </c>
      <c r="B298" s="1681" t="s">
        <v>7066</v>
      </c>
      <c r="C298" s="1681" t="s">
        <v>1407</v>
      </c>
      <c r="D298" s="1677" t="s">
        <v>2226</v>
      </c>
      <c r="E298" s="1681" t="s">
        <v>1752</v>
      </c>
      <c r="F298" s="1681" t="s">
        <v>3072</v>
      </c>
    </row>
    <row r="299" spans="1:6">
      <c r="A299" s="1677" t="s">
        <v>2152</v>
      </c>
      <c r="B299" s="1681" t="s">
        <v>7073</v>
      </c>
      <c r="C299" s="1681" t="s">
        <v>1469</v>
      </c>
      <c r="D299" s="1677" t="s">
        <v>2152</v>
      </c>
      <c r="E299" s="1681" t="s">
        <v>1662</v>
      </c>
      <c r="F299" s="1681" t="s">
        <v>3072</v>
      </c>
    </row>
    <row r="300" spans="1:6">
      <c r="A300" s="1677" t="s">
        <v>2157</v>
      </c>
      <c r="B300" s="1681" t="s">
        <v>7073</v>
      </c>
      <c r="C300" s="1681" t="s">
        <v>1464</v>
      </c>
      <c r="D300" s="1677" t="s">
        <v>2157</v>
      </c>
      <c r="E300" s="1681" t="s">
        <v>1662</v>
      </c>
      <c r="F300" s="1681" t="s">
        <v>3072</v>
      </c>
    </row>
    <row r="301" spans="1:6">
      <c r="A301" s="10" t="s">
        <v>2870</v>
      </c>
      <c r="B301" s="10" t="s">
        <v>7090</v>
      </c>
      <c r="C301" s="10" t="s">
        <v>2871</v>
      </c>
      <c r="D301" s="10" t="s">
        <v>2870</v>
      </c>
      <c r="E301" s="10" t="s">
        <v>1788</v>
      </c>
      <c r="F301" s="1677" t="s">
        <v>3073</v>
      </c>
    </row>
    <row r="302" spans="1:6">
      <c r="A302" s="1677" t="s">
        <v>2085</v>
      </c>
      <c r="B302" s="1681" t="s">
        <v>7073</v>
      </c>
      <c r="C302" s="1681" t="s">
        <v>1529</v>
      </c>
      <c r="D302" s="1677" t="s">
        <v>2085</v>
      </c>
      <c r="E302" s="1681" t="s">
        <v>1662</v>
      </c>
      <c r="F302" s="1681" t="s">
        <v>3072</v>
      </c>
    </row>
    <row r="303" spans="1:6">
      <c r="A303" s="1677" t="s">
        <v>2130</v>
      </c>
      <c r="B303" s="1681" t="s">
        <v>7073</v>
      </c>
      <c r="C303" s="1681" t="s">
        <v>1789</v>
      </c>
      <c r="D303" s="1677" t="s">
        <v>2130</v>
      </c>
      <c r="E303" s="1681" t="s">
        <v>1662</v>
      </c>
      <c r="F303" s="1681" t="s">
        <v>3072</v>
      </c>
    </row>
    <row r="304" spans="1:6">
      <c r="A304" s="1677" t="s">
        <v>2669</v>
      </c>
      <c r="B304" s="1681" t="s">
        <v>7066</v>
      </c>
      <c r="C304" s="1681" t="s">
        <v>1052</v>
      </c>
      <c r="D304" s="1677" t="s">
        <v>2669</v>
      </c>
      <c r="E304" s="1681" t="s">
        <v>1717</v>
      </c>
      <c r="F304" s="1681" t="s">
        <v>3072</v>
      </c>
    </row>
    <row r="305" spans="1:6">
      <c r="A305" s="10" t="s">
        <v>2817</v>
      </c>
      <c r="B305" s="10" t="s">
        <v>7091</v>
      </c>
      <c r="C305" s="10" t="s">
        <v>2818</v>
      </c>
      <c r="D305" s="10" t="s">
        <v>2817</v>
      </c>
      <c r="E305" s="10" t="s">
        <v>1790</v>
      </c>
      <c r="F305" s="1677" t="s">
        <v>3073</v>
      </c>
    </row>
    <row r="306" spans="1:6">
      <c r="A306" s="1677" t="s">
        <v>2550</v>
      </c>
      <c r="B306" s="1681" t="s">
        <v>7073</v>
      </c>
      <c r="C306" s="1681" t="s">
        <v>1150</v>
      </c>
      <c r="D306" s="1677" t="s">
        <v>2550</v>
      </c>
      <c r="E306" s="1681" t="s">
        <v>1661</v>
      </c>
      <c r="F306" s="1681" t="s">
        <v>3072</v>
      </c>
    </row>
    <row r="307" spans="1:6">
      <c r="A307" s="1677" t="s">
        <v>2633</v>
      </c>
      <c r="B307" s="1681" t="s">
        <v>7080</v>
      </c>
      <c r="C307" s="1681" t="s">
        <v>1791</v>
      </c>
      <c r="D307" s="1677" t="s">
        <v>2633</v>
      </c>
      <c r="E307" s="1681" t="s">
        <v>1665</v>
      </c>
      <c r="F307" s="1681" t="s">
        <v>3072</v>
      </c>
    </row>
    <row r="308" spans="1:6">
      <c r="A308" s="1677" t="s">
        <v>2948</v>
      </c>
      <c r="B308" s="1681" t="s">
        <v>7096</v>
      </c>
      <c r="C308" s="1681" t="s">
        <v>2949</v>
      </c>
      <c r="D308" s="1677" t="s">
        <v>2948</v>
      </c>
      <c r="E308" s="10" t="s">
        <v>1685</v>
      </c>
      <c r="F308" s="1677" t="s">
        <v>3073</v>
      </c>
    </row>
    <row r="309" spans="1:6">
      <c r="A309" s="1677" t="s">
        <v>903</v>
      </c>
      <c r="B309" s="1681" t="s">
        <v>7070</v>
      </c>
      <c r="C309" s="1681" t="s">
        <v>902</v>
      </c>
      <c r="D309" s="1677" t="s">
        <v>903</v>
      </c>
      <c r="E309" s="1681" t="s">
        <v>1689</v>
      </c>
      <c r="F309" s="1681" t="s">
        <v>3072</v>
      </c>
    </row>
    <row r="310" spans="1:6">
      <c r="A310" s="1677" t="s">
        <v>2386</v>
      </c>
      <c r="B310" s="1681" t="s">
        <v>7066</v>
      </c>
      <c r="C310" s="1681" t="s">
        <v>1283</v>
      </c>
      <c r="D310" s="1677" t="s">
        <v>2386</v>
      </c>
      <c r="E310" s="1681" t="s">
        <v>1663</v>
      </c>
      <c r="F310" s="1681" t="s">
        <v>3072</v>
      </c>
    </row>
    <row r="311" spans="1:6">
      <c r="A311" s="1677" t="s">
        <v>3056</v>
      </c>
      <c r="B311" s="1681" t="s">
        <v>7097</v>
      </c>
      <c r="C311" s="1681" t="s">
        <v>3057</v>
      </c>
      <c r="D311" s="1677" t="s">
        <v>3056</v>
      </c>
      <c r="E311" s="1677" t="s">
        <v>1663</v>
      </c>
      <c r="F311" s="1677" t="s">
        <v>3073</v>
      </c>
    </row>
    <row r="312" spans="1:6">
      <c r="A312" s="1677" t="s">
        <v>1989</v>
      </c>
      <c r="B312" s="1681" t="s">
        <v>7066</v>
      </c>
      <c r="C312" s="1681" t="s">
        <v>1612</v>
      </c>
      <c r="D312" s="1677" t="s">
        <v>1989</v>
      </c>
      <c r="E312" s="1681" t="s">
        <v>1790</v>
      </c>
      <c r="F312" s="1681" t="s">
        <v>3072</v>
      </c>
    </row>
    <row r="313" spans="1:6">
      <c r="A313" s="1677" t="s">
        <v>2077</v>
      </c>
      <c r="B313" s="1681" t="s">
        <v>7073</v>
      </c>
      <c r="C313" s="1681" t="s">
        <v>1536</v>
      </c>
      <c r="D313" s="1677" t="s">
        <v>2077</v>
      </c>
      <c r="E313" s="1681" t="s">
        <v>1662</v>
      </c>
      <c r="F313" s="1681" t="s">
        <v>3072</v>
      </c>
    </row>
    <row r="314" spans="1:6">
      <c r="A314" s="10" t="s">
        <v>2885</v>
      </c>
      <c r="B314" s="10" t="s">
        <v>7091</v>
      </c>
      <c r="C314" s="10" t="s">
        <v>2886</v>
      </c>
      <c r="D314" s="10" t="s">
        <v>2885</v>
      </c>
      <c r="E314" s="10" t="s">
        <v>1693</v>
      </c>
      <c r="F314" s="1677" t="s">
        <v>3073</v>
      </c>
    </row>
    <row r="315" spans="1:6">
      <c r="A315" s="1677" t="s">
        <v>2717</v>
      </c>
      <c r="B315" s="1681" t="s">
        <v>7070</v>
      </c>
      <c r="C315" s="1681" t="s">
        <v>1010</v>
      </c>
      <c r="D315" s="1677" t="s">
        <v>2717</v>
      </c>
      <c r="E315" s="1681" t="s">
        <v>1972</v>
      </c>
      <c r="F315" s="1681" t="s">
        <v>3072</v>
      </c>
    </row>
    <row r="316" spans="1:6">
      <c r="A316" s="1677" t="s">
        <v>2718</v>
      </c>
      <c r="B316" s="1681" t="s">
        <v>7072</v>
      </c>
      <c r="C316" s="1681" t="s">
        <v>1009</v>
      </c>
      <c r="D316" s="1677" t="s">
        <v>2718</v>
      </c>
      <c r="E316" s="1681" t="s">
        <v>1972</v>
      </c>
      <c r="F316" s="1681" t="s">
        <v>3072</v>
      </c>
    </row>
    <row r="317" spans="1:6">
      <c r="A317" s="1677" t="s">
        <v>2184</v>
      </c>
      <c r="B317" s="1681" t="s">
        <v>7067</v>
      </c>
      <c r="C317" s="1681" t="s">
        <v>1442</v>
      </c>
      <c r="D317" s="1677" t="s">
        <v>2184</v>
      </c>
      <c r="E317" s="1681" t="s">
        <v>1763</v>
      </c>
      <c r="F317" s="1681" t="s">
        <v>3072</v>
      </c>
    </row>
    <row r="318" spans="1:6">
      <c r="A318" s="1677" t="s">
        <v>2541</v>
      </c>
      <c r="B318" s="1681" t="s">
        <v>7073</v>
      </c>
      <c r="C318" s="1681" t="s">
        <v>1158</v>
      </c>
      <c r="D318" s="1677" t="s">
        <v>2541</v>
      </c>
      <c r="E318" s="1681" t="s">
        <v>1661</v>
      </c>
      <c r="F318" s="1681" t="s">
        <v>3072</v>
      </c>
    </row>
    <row r="319" spans="1:6">
      <c r="A319" s="1677" t="s">
        <v>2365</v>
      </c>
      <c r="B319" s="1681" t="s">
        <v>7066</v>
      </c>
      <c r="C319" s="1681" t="s">
        <v>1301</v>
      </c>
      <c r="D319" s="1677" t="s">
        <v>2365</v>
      </c>
      <c r="E319" s="1681" t="s">
        <v>1725</v>
      </c>
      <c r="F319" s="1681" t="s">
        <v>3072</v>
      </c>
    </row>
    <row r="320" spans="1:6">
      <c r="A320" s="1677" t="s">
        <v>2179</v>
      </c>
      <c r="B320" s="1681" t="s">
        <v>7067</v>
      </c>
      <c r="C320" s="1681" t="s">
        <v>1446</v>
      </c>
      <c r="D320" s="1677" t="s">
        <v>2179</v>
      </c>
      <c r="E320" s="1681" t="s">
        <v>1777</v>
      </c>
      <c r="F320" s="1681" t="s">
        <v>3072</v>
      </c>
    </row>
    <row r="321" spans="1:6">
      <c r="A321" s="1677" t="s">
        <v>2960</v>
      </c>
      <c r="B321" s="1681" t="s">
        <v>7096</v>
      </c>
      <c r="C321" s="1681" t="s">
        <v>1638</v>
      </c>
      <c r="D321" s="1677" t="s">
        <v>2960</v>
      </c>
      <c r="E321" s="10" t="s">
        <v>1657</v>
      </c>
      <c r="F321" s="1677" t="s">
        <v>3073</v>
      </c>
    </row>
    <row r="322" spans="1:6">
      <c r="A322" s="1677" t="s">
        <v>2512</v>
      </c>
      <c r="B322" s="1681" t="s">
        <v>7066</v>
      </c>
      <c r="C322" s="1681" t="s">
        <v>1183</v>
      </c>
      <c r="D322" s="1677" t="s">
        <v>2512</v>
      </c>
      <c r="E322" s="1681" t="s">
        <v>1657</v>
      </c>
      <c r="F322" s="1681" t="s">
        <v>3072</v>
      </c>
    </row>
    <row r="323" spans="1:6">
      <c r="A323" s="1677" t="s">
        <v>2361</v>
      </c>
      <c r="B323" s="1681" t="s">
        <v>7066</v>
      </c>
      <c r="C323" s="1681" t="s">
        <v>1302</v>
      </c>
      <c r="D323" s="1677" t="s">
        <v>2361</v>
      </c>
      <c r="E323" s="1681" t="s">
        <v>1792</v>
      </c>
      <c r="F323" s="1681" t="s">
        <v>3072</v>
      </c>
    </row>
    <row r="324" spans="1:6">
      <c r="A324" s="1677" t="s">
        <v>2449</v>
      </c>
      <c r="B324" s="1681" t="s">
        <v>7066</v>
      </c>
      <c r="C324" s="1681" t="s">
        <v>1231</v>
      </c>
      <c r="D324" s="1677" t="s">
        <v>2449</v>
      </c>
      <c r="E324" s="1681" t="s">
        <v>1672</v>
      </c>
      <c r="F324" s="1681" t="s">
        <v>3072</v>
      </c>
    </row>
    <row r="325" spans="1:6">
      <c r="A325" s="1677" t="s">
        <v>913</v>
      </c>
      <c r="B325" s="1681" t="s">
        <v>7070</v>
      </c>
      <c r="C325" s="1681" t="s">
        <v>912</v>
      </c>
      <c r="D325" s="1677" t="s">
        <v>913</v>
      </c>
      <c r="E325" s="1681" t="s">
        <v>1705</v>
      </c>
      <c r="F325" s="1681" t="s">
        <v>3072</v>
      </c>
    </row>
    <row r="326" spans="1:6">
      <c r="A326" s="1677" t="s">
        <v>2405</v>
      </c>
      <c r="B326" s="1681" t="s">
        <v>7074</v>
      </c>
      <c r="C326" s="1681" t="s">
        <v>1266</v>
      </c>
      <c r="D326" s="1677" t="s">
        <v>2405</v>
      </c>
      <c r="E326" s="1681" t="s">
        <v>1705</v>
      </c>
      <c r="F326" s="1681" t="s">
        <v>3072</v>
      </c>
    </row>
    <row r="327" spans="1:6">
      <c r="A327" s="1677" t="s">
        <v>2526</v>
      </c>
      <c r="B327" s="1681" t="s">
        <v>7073</v>
      </c>
      <c r="C327" s="1681" t="s">
        <v>1172</v>
      </c>
      <c r="D327" s="1677" t="s">
        <v>2526</v>
      </c>
      <c r="E327" s="1681" t="s">
        <v>1661</v>
      </c>
      <c r="F327" s="1681" t="s">
        <v>3072</v>
      </c>
    </row>
    <row r="328" spans="1:6">
      <c r="A328" s="1677" t="s">
        <v>2372</v>
      </c>
      <c r="B328" s="1681" t="s">
        <v>7070</v>
      </c>
      <c r="C328" s="1681" t="s">
        <v>1294</v>
      </c>
      <c r="D328" s="1677" t="s">
        <v>2372</v>
      </c>
      <c r="E328" s="1681" t="s">
        <v>1786</v>
      </c>
      <c r="F328" s="1681" t="s">
        <v>3072</v>
      </c>
    </row>
    <row r="329" spans="1:6">
      <c r="A329" s="1677" t="s">
        <v>2127</v>
      </c>
      <c r="B329" s="1681" t="s">
        <v>7073</v>
      </c>
      <c r="C329" s="1681" t="s">
        <v>1493</v>
      </c>
      <c r="D329" s="1677" t="s">
        <v>2127</v>
      </c>
      <c r="E329" s="1681" t="s">
        <v>1662</v>
      </c>
      <c r="F329" s="1681" t="s">
        <v>3072</v>
      </c>
    </row>
    <row r="330" spans="1:6">
      <c r="A330" s="1677" t="s">
        <v>2453</v>
      </c>
      <c r="B330" s="1681" t="s">
        <v>7066</v>
      </c>
      <c r="C330" s="1681" t="s">
        <v>1228</v>
      </c>
      <c r="D330" s="1677" t="s">
        <v>2453</v>
      </c>
      <c r="E330" s="1681" t="s">
        <v>1672</v>
      </c>
      <c r="F330" s="1681" t="s">
        <v>3072</v>
      </c>
    </row>
    <row r="331" spans="1:6">
      <c r="A331" s="1677" t="s">
        <v>2490</v>
      </c>
      <c r="B331" s="1681" t="s">
        <v>7066</v>
      </c>
      <c r="C331" s="1681" t="s">
        <v>1200</v>
      </c>
      <c r="D331" s="1677" t="s">
        <v>2490</v>
      </c>
      <c r="E331" s="1681" t="s">
        <v>1685</v>
      </c>
      <c r="F331" s="1681" t="s">
        <v>3072</v>
      </c>
    </row>
    <row r="332" spans="1:6">
      <c r="A332" s="1677" t="s">
        <v>2282</v>
      </c>
      <c r="B332" s="1681" t="s">
        <v>7066</v>
      </c>
      <c r="C332" s="1681" t="s">
        <v>1793</v>
      </c>
      <c r="D332" s="1677" t="s">
        <v>2282</v>
      </c>
      <c r="E332" s="1681" t="s">
        <v>1770</v>
      </c>
      <c r="F332" s="1681" t="s">
        <v>3072</v>
      </c>
    </row>
    <row r="333" spans="1:6">
      <c r="A333" s="1677" t="s">
        <v>2783</v>
      </c>
      <c r="B333" s="1681" t="s">
        <v>7066</v>
      </c>
      <c r="C333" s="1681" t="s">
        <v>1794</v>
      </c>
      <c r="D333" s="1677" t="s">
        <v>2783</v>
      </c>
      <c r="E333" s="1681" t="s">
        <v>1679</v>
      </c>
      <c r="F333" s="1681" t="s">
        <v>3072</v>
      </c>
    </row>
    <row r="334" spans="1:6">
      <c r="A334" s="1677" t="s">
        <v>2778</v>
      </c>
      <c r="B334" s="1681" t="s">
        <v>7073</v>
      </c>
      <c r="C334" s="1681" t="s">
        <v>956</v>
      </c>
      <c r="D334" s="1677" t="s">
        <v>2778</v>
      </c>
      <c r="E334" s="1681" t="s">
        <v>1740</v>
      </c>
      <c r="F334" s="1681" t="s">
        <v>3072</v>
      </c>
    </row>
    <row r="335" spans="1:6">
      <c r="A335" s="1677" t="s">
        <v>2241</v>
      </c>
      <c r="B335" s="1681" t="s">
        <v>7073</v>
      </c>
      <c r="C335" s="1681" t="s">
        <v>1396</v>
      </c>
      <c r="D335" s="1677" t="s">
        <v>2241</v>
      </c>
      <c r="E335" s="1681" t="s">
        <v>1664</v>
      </c>
      <c r="F335" s="1681" t="s">
        <v>3072</v>
      </c>
    </row>
    <row r="336" spans="1:6">
      <c r="A336" s="1677" t="s">
        <v>2462</v>
      </c>
      <c r="B336" s="1681" t="s">
        <v>7070</v>
      </c>
      <c r="C336" s="1681" t="s">
        <v>1221</v>
      </c>
      <c r="D336" s="1677" t="s">
        <v>2462</v>
      </c>
      <c r="E336" s="1681" t="s">
        <v>1720</v>
      </c>
      <c r="F336" s="1681" t="s">
        <v>3072</v>
      </c>
    </row>
    <row r="337" spans="1:6">
      <c r="A337" s="1677" t="s">
        <v>2203</v>
      </c>
      <c r="B337" s="1681" t="s">
        <v>7066</v>
      </c>
      <c r="C337" s="1681" t="s">
        <v>1428</v>
      </c>
      <c r="D337" s="1677" t="s">
        <v>2203</v>
      </c>
      <c r="E337" s="1681" t="s">
        <v>1788</v>
      </c>
      <c r="F337" s="1681" t="s">
        <v>3072</v>
      </c>
    </row>
    <row r="338" spans="1:6">
      <c r="A338" s="1677" t="s">
        <v>2199</v>
      </c>
      <c r="B338" s="1681" t="s">
        <v>7070</v>
      </c>
      <c r="C338" s="1681" t="s">
        <v>1431</v>
      </c>
      <c r="D338" s="1677" t="s">
        <v>2199</v>
      </c>
      <c r="E338" s="1681" t="s">
        <v>1745</v>
      </c>
      <c r="F338" s="1681" t="s">
        <v>3072</v>
      </c>
    </row>
    <row r="339" spans="1:6">
      <c r="A339" s="1677" t="s">
        <v>2615</v>
      </c>
      <c r="B339" s="1681" t="s">
        <v>7066</v>
      </c>
      <c r="C339" s="1681" t="s">
        <v>1098</v>
      </c>
      <c r="D339" s="1677" t="s">
        <v>2615</v>
      </c>
      <c r="E339" s="1681" t="s">
        <v>1713</v>
      </c>
      <c r="F339" s="1681" t="s">
        <v>3072</v>
      </c>
    </row>
    <row r="340" spans="1:6">
      <c r="A340" s="1677" t="s">
        <v>2331</v>
      </c>
      <c r="B340" s="1681" t="s">
        <v>7073</v>
      </c>
      <c r="C340" s="1681" t="s">
        <v>1323</v>
      </c>
      <c r="D340" s="1677" t="s">
        <v>2331</v>
      </c>
      <c r="E340" s="1681" t="s">
        <v>1660</v>
      </c>
      <c r="F340" s="1681" t="s">
        <v>3072</v>
      </c>
    </row>
    <row r="341" spans="1:6">
      <c r="A341" s="1677" t="s">
        <v>2344</v>
      </c>
      <c r="B341" s="1681" t="s">
        <v>7074</v>
      </c>
      <c r="C341" s="1681" t="s">
        <v>1313</v>
      </c>
      <c r="D341" s="1677" t="s">
        <v>2344</v>
      </c>
      <c r="E341" s="1681" t="s">
        <v>1660</v>
      </c>
      <c r="F341" s="1681" t="s">
        <v>3072</v>
      </c>
    </row>
    <row r="342" spans="1:6">
      <c r="A342" s="1677" t="s">
        <v>2071</v>
      </c>
      <c r="B342" s="1681" t="s">
        <v>7074</v>
      </c>
      <c r="C342" s="1681" t="s">
        <v>7075</v>
      </c>
      <c r="D342" s="1677" t="s">
        <v>2071</v>
      </c>
      <c r="E342" s="1681" t="s">
        <v>1662</v>
      </c>
      <c r="F342" s="1681" t="s">
        <v>3072</v>
      </c>
    </row>
    <row r="343" spans="1:6">
      <c r="A343" s="1677" t="s">
        <v>2044</v>
      </c>
      <c r="B343" s="1681" t="s">
        <v>7073</v>
      </c>
      <c r="C343" s="1681" t="s">
        <v>1562</v>
      </c>
      <c r="D343" s="1677" t="s">
        <v>2044</v>
      </c>
      <c r="E343" s="1681" t="s">
        <v>1662</v>
      </c>
      <c r="F343" s="1681" t="s">
        <v>3072</v>
      </c>
    </row>
    <row r="344" spans="1:6">
      <c r="A344" s="1677" t="s">
        <v>2043</v>
      </c>
      <c r="B344" s="1681" t="s">
        <v>7070</v>
      </c>
      <c r="C344" s="1681" t="s">
        <v>1563</v>
      </c>
      <c r="D344" s="1677" t="s">
        <v>2043</v>
      </c>
      <c r="E344" s="1681" t="s">
        <v>1662</v>
      </c>
      <c r="F344" s="1681" t="s">
        <v>3072</v>
      </c>
    </row>
    <row r="345" spans="1:6">
      <c r="A345" s="1677" t="s">
        <v>2056</v>
      </c>
      <c r="B345" s="1681" t="s">
        <v>7073</v>
      </c>
      <c r="C345" s="1681" t="s">
        <v>1553</v>
      </c>
      <c r="D345" s="1677" t="s">
        <v>2056</v>
      </c>
      <c r="E345" s="1681" t="s">
        <v>1662</v>
      </c>
      <c r="F345" s="1681" t="s">
        <v>3072</v>
      </c>
    </row>
    <row r="346" spans="1:6">
      <c r="A346" s="1677" t="s">
        <v>2390</v>
      </c>
      <c r="B346" s="1681" t="s">
        <v>7066</v>
      </c>
      <c r="C346" s="1681" t="s">
        <v>1795</v>
      </c>
      <c r="D346" s="1677" t="s">
        <v>2390</v>
      </c>
      <c r="E346" s="1681" t="s">
        <v>1712</v>
      </c>
      <c r="F346" s="1681" t="s">
        <v>3072</v>
      </c>
    </row>
    <row r="347" spans="1:6">
      <c r="A347" s="1677" t="s">
        <v>2339</v>
      </c>
      <c r="B347" s="1681" t="s">
        <v>7073</v>
      </c>
      <c r="C347" s="1681" t="s">
        <v>1317</v>
      </c>
      <c r="D347" s="1677" t="s">
        <v>2339</v>
      </c>
      <c r="E347" s="1681" t="s">
        <v>1660</v>
      </c>
      <c r="F347" s="1681" t="s">
        <v>3072</v>
      </c>
    </row>
    <row r="348" spans="1:6">
      <c r="A348" s="1677" t="s">
        <v>2251</v>
      </c>
      <c r="B348" s="1681" t="s">
        <v>7070</v>
      </c>
      <c r="C348" s="1681" t="s">
        <v>1387</v>
      </c>
      <c r="D348" s="1677" t="s">
        <v>2251</v>
      </c>
      <c r="E348" s="1681" t="s">
        <v>1693</v>
      </c>
      <c r="F348" s="1681" t="s">
        <v>3072</v>
      </c>
    </row>
    <row r="349" spans="1:6">
      <c r="A349" s="1677" t="s">
        <v>2574</v>
      </c>
      <c r="B349" s="1681" t="s">
        <v>7070</v>
      </c>
      <c r="C349" s="1681" t="s">
        <v>1129</v>
      </c>
      <c r="D349" s="1677" t="s">
        <v>2574</v>
      </c>
      <c r="E349" s="1681" t="s">
        <v>1667</v>
      </c>
      <c r="F349" s="1681" t="s">
        <v>3072</v>
      </c>
    </row>
    <row r="350" spans="1:6">
      <c r="A350" s="1677" t="s">
        <v>2625</v>
      </c>
      <c r="B350" s="1681" t="s">
        <v>7066</v>
      </c>
      <c r="C350" s="1681" t="s">
        <v>1088</v>
      </c>
      <c r="D350" s="1677" t="s">
        <v>2625</v>
      </c>
      <c r="E350" s="1681" t="s">
        <v>1670</v>
      </c>
      <c r="F350" s="1681" t="s">
        <v>3072</v>
      </c>
    </row>
    <row r="351" spans="1:6">
      <c r="A351" s="1677" t="s">
        <v>2723</v>
      </c>
      <c r="B351" s="1681" t="s">
        <v>7070</v>
      </c>
      <c r="C351" s="1681" t="s">
        <v>1006</v>
      </c>
      <c r="D351" s="1677" t="s">
        <v>2723</v>
      </c>
      <c r="E351" s="1681" t="s">
        <v>1972</v>
      </c>
      <c r="F351" s="1681" t="s">
        <v>3072</v>
      </c>
    </row>
    <row r="352" spans="1:6">
      <c r="A352" s="1677" t="s">
        <v>2557</v>
      </c>
      <c r="B352" s="1681" t="s">
        <v>7072</v>
      </c>
      <c r="C352" s="1681" t="s">
        <v>1144</v>
      </c>
      <c r="D352" s="1677" t="s">
        <v>2557</v>
      </c>
      <c r="E352" s="1681" t="s">
        <v>1661</v>
      </c>
      <c r="F352" s="1681" t="s">
        <v>3072</v>
      </c>
    </row>
    <row r="353" spans="1:6">
      <c r="A353" s="1677" t="s">
        <v>2501</v>
      </c>
      <c r="B353" s="1681" t="s">
        <v>7066</v>
      </c>
      <c r="C353" s="1681" t="s">
        <v>1191</v>
      </c>
      <c r="D353" s="1677" t="s">
        <v>2501</v>
      </c>
      <c r="E353" s="1681" t="s">
        <v>1704</v>
      </c>
      <c r="F353" s="1681" t="s">
        <v>3072</v>
      </c>
    </row>
    <row r="354" spans="1:6">
      <c r="A354" s="1677" t="s">
        <v>2525</v>
      </c>
      <c r="B354" s="1681" t="s">
        <v>7073</v>
      </c>
      <c r="C354" s="1681" t="s">
        <v>1173</v>
      </c>
      <c r="D354" s="1677" t="s">
        <v>2525</v>
      </c>
      <c r="E354" s="1681" t="s">
        <v>1661</v>
      </c>
      <c r="F354" s="1681" t="s">
        <v>3072</v>
      </c>
    </row>
    <row r="355" spans="1:6">
      <c r="A355" s="1677" t="s">
        <v>2529</v>
      </c>
      <c r="B355" s="1681" t="s">
        <v>7070</v>
      </c>
      <c r="C355" s="1681" t="s">
        <v>1170</v>
      </c>
      <c r="D355" s="1677" t="s">
        <v>2529</v>
      </c>
      <c r="E355" s="1681" t="s">
        <v>1661</v>
      </c>
      <c r="F355" s="1681" t="s">
        <v>3072</v>
      </c>
    </row>
    <row r="356" spans="1:6">
      <c r="A356" s="1677" t="s">
        <v>2560</v>
      </c>
      <c r="B356" s="1681" t="s">
        <v>7072</v>
      </c>
      <c r="C356" s="1681" t="s">
        <v>1141</v>
      </c>
      <c r="D356" s="1677" t="s">
        <v>2560</v>
      </c>
      <c r="E356" s="1681" t="s">
        <v>1661</v>
      </c>
      <c r="F356" s="1681" t="s">
        <v>3072</v>
      </c>
    </row>
    <row r="357" spans="1:6">
      <c r="A357" s="1677" t="s">
        <v>2378</v>
      </c>
      <c r="B357" s="1681" t="s">
        <v>7066</v>
      </c>
      <c r="C357" s="1681" t="s">
        <v>1289</v>
      </c>
      <c r="D357" s="1677" t="s">
        <v>2378</v>
      </c>
      <c r="E357" s="1681" t="s">
        <v>1724</v>
      </c>
      <c r="F357" s="1681" t="s">
        <v>3072</v>
      </c>
    </row>
    <row r="358" spans="1:6">
      <c r="A358" s="1677" t="s">
        <v>2609</v>
      </c>
      <c r="B358" s="1681" t="s">
        <v>7066</v>
      </c>
      <c r="C358" s="1681" t="s">
        <v>1103</v>
      </c>
      <c r="D358" s="1677" t="s">
        <v>2609</v>
      </c>
      <c r="E358" s="1681" t="s">
        <v>1726</v>
      </c>
      <c r="F358" s="1681" t="s">
        <v>3072</v>
      </c>
    </row>
    <row r="359" spans="1:6">
      <c r="A359" s="1677" t="s">
        <v>2739</v>
      </c>
      <c r="B359" s="1681" t="s">
        <v>7066</v>
      </c>
      <c r="C359" s="1681" t="s">
        <v>993</v>
      </c>
      <c r="D359" s="1677" t="s">
        <v>2739</v>
      </c>
      <c r="E359" s="1681" t="s">
        <v>1683</v>
      </c>
      <c r="F359" s="1681" t="s">
        <v>3072</v>
      </c>
    </row>
    <row r="360" spans="1:6">
      <c r="A360" s="1677" t="s">
        <v>1995</v>
      </c>
      <c r="B360" s="1681" t="s">
        <v>7066</v>
      </c>
      <c r="C360" s="1681" t="s">
        <v>1607</v>
      </c>
      <c r="D360" s="1677" t="s">
        <v>1995</v>
      </c>
      <c r="E360" s="1681" t="s">
        <v>1796</v>
      </c>
      <c r="F360" s="1681" t="s">
        <v>3072</v>
      </c>
    </row>
    <row r="361" spans="1:6">
      <c r="A361" s="1677" t="s">
        <v>2927</v>
      </c>
      <c r="B361" s="1681" t="s">
        <v>7100</v>
      </c>
      <c r="C361" s="1681" t="s">
        <v>2928</v>
      </c>
      <c r="D361" s="1677" t="s">
        <v>2927</v>
      </c>
      <c r="E361" s="10" t="s">
        <v>1705</v>
      </c>
      <c r="F361" s="1677" t="s">
        <v>3073</v>
      </c>
    </row>
    <row r="362" spans="1:6">
      <c r="A362" s="10" t="s">
        <v>2925</v>
      </c>
      <c r="B362" s="10" t="s">
        <v>7090</v>
      </c>
      <c r="C362" s="10" t="s">
        <v>2926</v>
      </c>
      <c r="D362" s="10" t="s">
        <v>2925</v>
      </c>
      <c r="E362" s="10" t="s">
        <v>1705</v>
      </c>
      <c r="F362" s="1677" t="s">
        <v>3073</v>
      </c>
    </row>
    <row r="363" spans="1:6">
      <c r="A363" s="1677" t="s">
        <v>2531</v>
      </c>
      <c r="B363" s="1681" t="s">
        <v>7073</v>
      </c>
      <c r="C363" s="1681" t="s">
        <v>1168</v>
      </c>
      <c r="D363" s="1677" t="s">
        <v>2531</v>
      </c>
      <c r="E363" s="1681" t="s">
        <v>1661</v>
      </c>
      <c r="F363" s="1681" t="s">
        <v>3072</v>
      </c>
    </row>
    <row r="364" spans="1:6">
      <c r="A364" s="1677" t="s">
        <v>2445</v>
      </c>
      <c r="B364" s="1681" t="s">
        <v>7074</v>
      </c>
      <c r="C364" s="1681" t="s">
        <v>1235</v>
      </c>
      <c r="D364" s="1677" t="s">
        <v>2445</v>
      </c>
      <c r="E364" s="1681" t="s">
        <v>1714</v>
      </c>
      <c r="F364" s="1681" t="s">
        <v>3072</v>
      </c>
    </row>
    <row r="365" spans="1:6">
      <c r="A365" s="1677" t="s">
        <v>2428</v>
      </c>
      <c r="B365" s="1681" t="s">
        <v>7069</v>
      </c>
      <c r="C365" s="1681" t="s">
        <v>1249</v>
      </c>
      <c r="D365" s="1677" t="s">
        <v>2428</v>
      </c>
      <c r="E365" s="1681" t="s">
        <v>1728</v>
      </c>
      <c r="F365" s="1681" t="s">
        <v>3072</v>
      </c>
    </row>
    <row r="366" spans="1:6">
      <c r="A366" s="1677" t="s">
        <v>2362</v>
      </c>
      <c r="B366" s="1681" t="s">
        <v>7066</v>
      </c>
      <c r="C366" s="1681" t="s">
        <v>1797</v>
      </c>
      <c r="D366" s="1677" t="s">
        <v>2362</v>
      </c>
      <c r="E366" s="1681" t="s">
        <v>1798</v>
      </c>
      <c r="F366" s="1681" t="s">
        <v>3072</v>
      </c>
    </row>
    <row r="367" spans="1:6">
      <c r="A367" s="1677" t="s">
        <v>2702</v>
      </c>
      <c r="B367" s="1681" t="s">
        <v>7073</v>
      </c>
      <c r="C367" s="1681" t="s">
        <v>1024</v>
      </c>
      <c r="D367" s="1677" t="s">
        <v>2702</v>
      </c>
      <c r="E367" s="1681" t="s">
        <v>1696</v>
      </c>
      <c r="F367" s="1681" t="s">
        <v>3072</v>
      </c>
    </row>
    <row r="368" spans="1:6">
      <c r="A368" s="1677" t="s">
        <v>2363</v>
      </c>
      <c r="B368" s="1681" t="s">
        <v>7066</v>
      </c>
      <c r="C368" s="1681" t="s">
        <v>1799</v>
      </c>
      <c r="D368" s="1677" t="s">
        <v>2363</v>
      </c>
      <c r="E368" s="1681" t="s">
        <v>7082</v>
      </c>
      <c r="F368" s="1681" t="s">
        <v>3072</v>
      </c>
    </row>
    <row r="369" spans="1:6">
      <c r="A369" s="1677" t="s">
        <v>2022</v>
      </c>
      <c r="B369" s="1681" t="s">
        <v>7067</v>
      </c>
      <c r="C369" s="1681" t="s">
        <v>1800</v>
      </c>
      <c r="D369" s="1677" t="s">
        <v>2022</v>
      </c>
      <c r="E369" s="1681" t="s">
        <v>1722</v>
      </c>
      <c r="F369" s="1681" t="s">
        <v>3072</v>
      </c>
    </row>
    <row r="370" spans="1:6">
      <c r="A370" s="1677" t="s">
        <v>2731</v>
      </c>
      <c r="B370" s="1681" t="s">
        <v>7073</v>
      </c>
      <c r="C370" s="1681" t="s">
        <v>998</v>
      </c>
      <c r="D370" s="1677" t="s">
        <v>2731</v>
      </c>
      <c r="E370" s="1681" t="s">
        <v>1972</v>
      </c>
      <c r="F370" s="1681" t="s">
        <v>3072</v>
      </c>
    </row>
    <row r="371" spans="1:6">
      <c r="A371" s="1677" t="s">
        <v>2367</v>
      </c>
      <c r="B371" s="1681" t="s">
        <v>7066</v>
      </c>
      <c r="C371" s="1681" t="s">
        <v>1299</v>
      </c>
      <c r="D371" s="1677" t="s">
        <v>2367</v>
      </c>
      <c r="E371" s="1681" t="s">
        <v>1725</v>
      </c>
      <c r="F371" s="1681" t="s">
        <v>3072</v>
      </c>
    </row>
    <row r="372" spans="1:6">
      <c r="A372" s="1677" t="s">
        <v>2639</v>
      </c>
      <c r="B372" s="1681" t="s">
        <v>7073</v>
      </c>
      <c r="C372" s="1681" t="s">
        <v>1801</v>
      </c>
      <c r="D372" s="1677" t="s">
        <v>2639</v>
      </c>
      <c r="E372" s="1681" t="s">
        <v>1665</v>
      </c>
      <c r="F372" s="1681" t="s">
        <v>3072</v>
      </c>
    </row>
    <row r="373" spans="1:6">
      <c r="A373" s="1677" t="s">
        <v>2303</v>
      </c>
      <c r="B373" s="1681" t="s">
        <v>7066</v>
      </c>
      <c r="C373" s="1681" t="s">
        <v>1348</v>
      </c>
      <c r="D373" s="1677" t="s">
        <v>2303</v>
      </c>
      <c r="E373" s="1681" t="s">
        <v>1750</v>
      </c>
      <c r="F373" s="1681" t="s">
        <v>3072</v>
      </c>
    </row>
    <row r="374" spans="1:6">
      <c r="A374" s="1677" t="s">
        <v>2642</v>
      </c>
      <c r="B374" s="1681" t="s">
        <v>7066</v>
      </c>
      <c r="C374" s="1681" t="s">
        <v>1074</v>
      </c>
      <c r="D374" s="1677" t="s">
        <v>2642</v>
      </c>
      <c r="E374" s="1681" t="s">
        <v>1665</v>
      </c>
      <c r="F374" s="1681" t="s">
        <v>3072</v>
      </c>
    </row>
    <row r="375" spans="1:6">
      <c r="A375" s="1677" t="s">
        <v>2141</v>
      </c>
      <c r="B375" s="1681" t="s">
        <v>7073</v>
      </c>
      <c r="C375" s="1681" t="s">
        <v>1480</v>
      </c>
      <c r="D375" s="1677" t="s">
        <v>2141</v>
      </c>
      <c r="E375" s="1681" t="s">
        <v>1662</v>
      </c>
      <c r="F375" s="1681" t="s">
        <v>3072</v>
      </c>
    </row>
    <row r="376" spans="1:6">
      <c r="A376" s="1677" t="s">
        <v>2751</v>
      </c>
      <c r="B376" s="1681" t="s">
        <v>7066</v>
      </c>
      <c r="C376" s="1681" t="s">
        <v>981</v>
      </c>
      <c r="D376" s="1677" t="s">
        <v>2751</v>
      </c>
      <c r="E376" s="1681" t="s">
        <v>1802</v>
      </c>
      <c r="F376" s="1681" t="s">
        <v>3072</v>
      </c>
    </row>
    <row r="377" spans="1:6">
      <c r="A377" s="1677" t="s">
        <v>2538</v>
      </c>
      <c r="B377" s="1681" t="s">
        <v>7070</v>
      </c>
      <c r="C377" s="1681" t="s">
        <v>1161</v>
      </c>
      <c r="D377" s="1677" t="s">
        <v>2538</v>
      </c>
      <c r="E377" s="1681" t="s">
        <v>1661</v>
      </c>
      <c r="F377" s="1681" t="s">
        <v>3072</v>
      </c>
    </row>
    <row r="378" spans="1:6">
      <c r="A378" s="1677" t="s">
        <v>2142</v>
      </c>
      <c r="B378" s="1681" t="s">
        <v>7073</v>
      </c>
      <c r="C378" s="1681" t="s">
        <v>1479</v>
      </c>
      <c r="D378" s="1677" t="s">
        <v>2142</v>
      </c>
      <c r="E378" s="1681" t="s">
        <v>1662</v>
      </c>
      <c r="F378" s="1681" t="s">
        <v>3072</v>
      </c>
    </row>
    <row r="379" spans="1:6">
      <c r="A379" s="10" t="s">
        <v>3052</v>
      </c>
      <c r="B379" s="10" t="s">
        <v>7092</v>
      </c>
      <c r="C379" s="10" t="s">
        <v>3053</v>
      </c>
      <c r="D379" s="10" t="s">
        <v>3052</v>
      </c>
      <c r="E379" s="10" t="s">
        <v>1697</v>
      </c>
      <c r="F379" s="1677" t="s">
        <v>3073</v>
      </c>
    </row>
    <row r="380" spans="1:6">
      <c r="A380" s="1677" t="s">
        <v>2975</v>
      </c>
      <c r="B380" s="1681" t="s">
        <v>7097</v>
      </c>
      <c r="C380" s="1681" t="s">
        <v>1644</v>
      </c>
      <c r="D380" s="1677" t="s">
        <v>2975</v>
      </c>
      <c r="E380" s="10" t="s">
        <v>1803</v>
      </c>
      <c r="F380" s="1677" t="s">
        <v>3073</v>
      </c>
    </row>
    <row r="381" spans="1:6">
      <c r="A381" s="1677" t="s">
        <v>3062</v>
      </c>
      <c r="B381" s="1681" t="s">
        <v>7096</v>
      </c>
      <c r="C381" s="1681" t="s">
        <v>1645</v>
      </c>
      <c r="D381" s="1677" t="s">
        <v>3062</v>
      </c>
      <c r="E381" s="10" t="s">
        <v>1678</v>
      </c>
      <c r="F381" s="1677" t="s">
        <v>3073</v>
      </c>
    </row>
    <row r="382" spans="1:6">
      <c r="A382" s="1677" t="s">
        <v>2591</v>
      </c>
      <c r="B382" s="1681" t="s">
        <v>7066</v>
      </c>
      <c r="C382" s="1681" t="s">
        <v>1113</v>
      </c>
      <c r="D382" s="1677" t="s">
        <v>2591</v>
      </c>
      <c r="E382" s="1681" t="s">
        <v>1700</v>
      </c>
      <c r="F382" s="1681" t="s">
        <v>3072</v>
      </c>
    </row>
    <row r="383" spans="1:6">
      <c r="A383" s="10" t="s">
        <v>2934</v>
      </c>
      <c r="B383" s="10" t="s">
        <v>7091</v>
      </c>
      <c r="C383" s="10" t="s">
        <v>2935</v>
      </c>
      <c r="D383" s="10" t="s">
        <v>2934</v>
      </c>
      <c r="E383" s="10" t="s">
        <v>1672</v>
      </c>
      <c r="F383" s="1677" t="s">
        <v>3073</v>
      </c>
    </row>
    <row r="384" spans="1:6">
      <c r="A384" s="1677" t="s">
        <v>2193</v>
      </c>
      <c r="B384" s="1681" t="s">
        <v>7066</v>
      </c>
      <c r="C384" s="1681" t="s">
        <v>1804</v>
      </c>
      <c r="D384" s="1677" t="s">
        <v>2193</v>
      </c>
      <c r="E384" s="1681" t="s">
        <v>1745</v>
      </c>
      <c r="F384" s="1681" t="s">
        <v>3072</v>
      </c>
    </row>
    <row r="385" spans="1:6">
      <c r="A385" s="1677" t="s">
        <v>2401</v>
      </c>
      <c r="B385" s="1681" t="s">
        <v>7066</v>
      </c>
      <c r="C385" s="1681" t="s">
        <v>1270</v>
      </c>
      <c r="D385" s="1677" t="s">
        <v>2401</v>
      </c>
      <c r="E385" s="1681" t="s">
        <v>1727</v>
      </c>
      <c r="F385" s="1681" t="s">
        <v>3072</v>
      </c>
    </row>
    <row r="386" spans="1:6">
      <c r="A386" s="1677" t="s">
        <v>2499</v>
      </c>
      <c r="B386" s="1681" t="s">
        <v>7066</v>
      </c>
      <c r="C386" s="1681" t="s">
        <v>1193</v>
      </c>
      <c r="D386" s="1677" t="s">
        <v>2499</v>
      </c>
      <c r="E386" s="1681" t="s">
        <v>1704</v>
      </c>
      <c r="F386" s="1681" t="s">
        <v>3072</v>
      </c>
    </row>
    <row r="387" spans="1:6">
      <c r="A387" s="1677" t="s">
        <v>2312</v>
      </c>
      <c r="B387" s="1681" t="s">
        <v>7066</v>
      </c>
      <c r="C387" s="1681" t="s">
        <v>1341</v>
      </c>
      <c r="D387" s="1677" t="s">
        <v>2312</v>
      </c>
      <c r="E387" s="1681" t="s">
        <v>1697</v>
      </c>
      <c r="F387" s="1681" t="s">
        <v>3072</v>
      </c>
    </row>
    <row r="388" spans="1:6">
      <c r="A388" s="1677" t="s">
        <v>2284</v>
      </c>
      <c r="B388" s="1681" t="s">
        <v>7066</v>
      </c>
      <c r="C388" s="1681" t="s">
        <v>1365</v>
      </c>
      <c r="D388" s="1677" t="s">
        <v>2284</v>
      </c>
      <c r="E388" s="1681" t="s">
        <v>1770</v>
      </c>
      <c r="F388" s="1681" t="s">
        <v>3072</v>
      </c>
    </row>
    <row r="389" spans="1:6">
      <c r="A389" s="1677" t="s">
        <v>2726</v>
      </c>
      <c r="B389" s="1681" t="s">
        <v>7073</v>
      </c>
      <c r="C389" s="1681" t="s">
        <v>1003</v>
      </c>
      <c r="D389" s="1677" t="s">
        <v>2726</v>
      </c>
      <c r="E389" s="1681" t="s">
        <v>1972</v>
      </c>
      <c r="F389" s="1681" t="s">
        <v>3072</v>
      </c>
    </row>
    <row r="390" spans="1:6">
      <c r="A390" s="1677" t="s">
        <v>2622</v>
      </c>
      <c r="B390" s="1681" t="s">
        <v>7066</v>
      </c>
      <c r="C390" s="1681" t="s">
        <v>1091</v>
      </c>
      <c r="D390" s="1677" t="s">
        <v>2622</v>
      </c>
      <c r="E390" s="1681" t="s">
        <v>1670</v>
      </c>
      <c r="F390" s="1681" t="s">
        <v>3072</v>
      </c>
    </row>
    <row r="391" spans="1:6">
      <c r="A391" s="1677" t="s">
        <v>2017</v>
      </c>
      <c r="B391" s="1681" t="s">
        <v>7066</v>
      </c>
      <c r="C391" s="1681" t="s">
        <v>1586</v>
      </c>
      <c r="D391" s="1677" t="s">
        <v>2017</v>
      </c>
      <c r="E391" s="1681" t="s">
        <v>1805</v>
      </c>
      <c r="F391" s="1681" t="s">
        <v>3072</v>
      </c>
    </row>
    <row r="392" spans="1:6">
      <c r="A392" s="1677" t="s">
        <v>2088</v>
      </c>
      <c r="B392" s="1681" t="s">
        <v>7073</v>
      </c>
      <c r="C392" s="1681" t="s">
        <v>1526</v>
      </c>
      <c r="D392" s="1677" t="s">
        <v>2088</v>
      </c>
      <c r="E392" s="1681" t="s">
        <v>1662</v>
      </c>
      <c r="F392" s="1681" t="s">
        <v>3072</v>
      </c>
    </row>
    <row r="393" spans="1:6">
      <c r="A393" s="1677" t="s">
        <v>2287</v>
      </c>
      <c r="B393" s="1681" t="s">
        <v>7066</v>
      </c>
      <c r="C393" s="1681" t="s">
        <v>1362</v>
      </c>
      <c r="D393" s="1677" t="s">
        <v>2287</v>
      </c>
      <c r="E393" s="1681" t="s">
        <v>1770</v>
      </c>
      <c r="F393" s="1681" t="s">
        <v>3072</v>
      </c>
    </row>
    <row r="394" spans="1:6">
      <c r="A394" s="1677" t="s">
        <v>2353</v>
      </c>
      <c r="B394" s="1681" t="s">
        <v>7070</v>
      </c>
      <c r="C394" s="1681" t="s">
        <v>1806</v>
      </c>
      <c r="D394" s="1677" t="s">
        <v>2353</v>
      </c>
      <c r="E394" s="1681" t="s">
        <v>1660</v>
      </c>
      <c r="F394" s="1681" t="s">
        <v>3072</v>
      </c>
    </row>
    <row r="395" spans="1:6">
      <c r="A395" s="1677" t="s">
        <v>2343</v>
      </c>
      <c r="B395" s="1681" t="s">
        <v>7074</v>
      </c>
      <c r="C395" s="1681" t="s">
        <v>1314</v>
      </c>
      <c r="D395" s="1677" t="s">
        <v>2343</v>
      </c>
      <c r="E395" s="1681" t="s">
        <v>1660</v>
      </c>
      <c r="F395" s="1681" t="s">
        <v>3072</v>
      </c>
    </row>
    <row r="396" spans="1:6">
      <c r="A396" s="1677" t="s">
        <v>2701</v>
      </c>
      <c r="B396" s="1681" t="s">
        <v>7080</v>
      </c>
      <c r="C396" s="1681" t="s">
        <v>1807</v>
      </c>
      <c r="D396" s="1677" t="s">
        <v>2701</v>
      </c>
      <c r="E396" s="1681" t="s">
        <v>1686</v>
      </c>
      <c r="F396" s="1681" t="s">
        <v>3072</v>
      </c>
    </row>
    <row r="397" spans="1:6">
      <c r="A397" s="1677" t="s">
        <v>908</v>
      </c>
      <c r="B397" s="1681" t="s">
        <v>7070</v>
      </c>
      <c r="C397" s="1681" t="s">
        <v>907</v>
      </c>
      <c r="D397" s="1677" t="s">
        <v>908</v>
      </c>
      <c r="E397" s="1681" t="s">
        <v>1689</v>
      </c>
      <c r="F397" s="1681" t="s">
        <v>3072</v>
      </c>
    </row>
    <row r="398" spans="1:6">
      <c r="A398" s="1677" t="s">
        <v>2174</v>
      </c>
      <c r="B398" s="1681" t="s">
        <v>7072</v>
      </c>
      <c r="C398" s="1681" t="s">
        <v>1450</v>
      </c>
      <c r="D398" s="1677" t="s">
        <v>2174</v>
      </c>
      <c r="E398" s="1681" t="s">
        <v>1662</v>
      </c>
      <c r="F398" s="1681" t="s">
        <v>3072</v>
      </c>
    </row>
    <row r="399" spans="1:6">
      <c r="A399" s="1677" t="s">
        <v>2143</v>
      </c>
      <c r="B399" s="1681" t="s">
        <v>7073</v>
      </c>
      <c r="C399" s="1681" t="s">
        <v>1478</v>
      </c>
      <c r="D399" s="1677" t="s">
        <v>2143</v>
      </c>
      <c r="E399" s="1681" t="s">
        <v>1662</v>
      </c>
      <c r="F399" s="1681" t="s">
        <v>3072</v>
      </c>
    </row>
    <row r="400" spans="1:6">
      <c r="A400" s="1677" t="s">
        <v>2028</v>
      </c>
      <c r="B400" s="1681" t="s">
        <v>7072</v>
      </c>
      <c r="C400" s="1681" t="s">
        <v>1577</v>
      </c>
      <c r="D400" s="1677" t="s">
        <v>2028</v>
      </c>
      <c r="E400" s="1681" t="s">
        <v>1722</v>
      </c>
      <c r="F400" s="1681" t="s">
        <v>3072</v>
      </c>
    </row>
    <row r="401" spans="1:6">
      <c r="A401" s="1677" t="s">
        <v>2786</v>
      </c>
      <c r="B401" s="1681" t="s">
        <v>7066</v>
      </c>
      <c r="C401" s="1681" t="s">
        <v>952</v>
      </c>
      <c r="D401" s="1677" t="s">
        <v>2786</v>
      </c>
      <c r="E401" s="1681" t="s">
        <v>1679</v>
      </c>
      <c r="F401" s="1681" t="s">
        <v>3072</v>
      </c>
    </row>
    <row r="402" spans="1:6">
      <c r="A402" s="1677" t="s">
        <v>2148</v>
      </c>
      <c r="B402" s="1681" t="s">
        <v>7073</v>
      </c>
      <c r="C402" s="1681" t="s">
        <v>1473</v>
      </c>
      <c r="D402" s="1677" t="s">
        <v>2148</v>
      </c>
      <c r="E402" s="1681" t="s">
        <v>1662</v>
      </c>
      <c r="F402" s="1681" t="s">
        <v>3072</v>
      </c>
    </row>
    <row r="403" spans="1:6">
      <c r="A403" s="1677" t="s">
        <v>2647</v>
      </c>
      <c r="B403" s="1681" t="s">
        <v>7067</v>
      </c>
      <c r="C403" s="1681" t="s">
        <v>1808</v>
      </c>
      <c r="D403" s="1677" t="s">
        <v>2647</v>
      </c>
      <c r="E403" s="1681" t="s">
        <v>1665</v>
      </c>
      <c r="F403" s="1681" t="s">
        <v>3072</v>
      </c>
    </row>
    <row r="404" spans="1:6">
      <c r="A404" s="1677" t="s">
        <v>2227</v>
      </c>
      <c r="B404" s="1681" t="s">
        <v>7066</v>
      </c>
      <c r="C404" s="1681" t="s">
        <v>1406</v>
      </c>
      <c r="D404" s="1677" t="s">
        <v>2227</v>
      </c>
      <c r="E404" s="1681" t="s">
        <v>1809</v>
      </c>
      <c r="F404" s="1681" t="s">
        <v>3072</v>
      </c>
    </row>
    <row r="405" spans="1:6">
      <c r="A405" s="10" t="s">
        <v>2889</v>
      </c>
      <c r="B405" s="10" t="s">
        <v>7090</v>
      </c>
      <c r="C405" s="10" t="s">
        <v>1631</v>
      </c>
      <c r="D405" s="10" t="s">
        <v>2889</v>
      </c>
      <c r="E405" s="10" t="s">
        <v>1662</v>
      </c>
      <c r="F405" s="1677" t="s">
        <v>3073</v>
      </c>
    </row>
    <row r="406" spans="1:6">
      <c r="A406" s="1677" t="s">
        <v>2695</v>
      </c>
      <c r="B406" s="1681" t="s">
        <v>7066</v>
      </c>
      <c r="C406" s="1681" t="s">
        <v>1810</v>
      </c>
      <c r="D406" s="1677" t="s">
        <v>2695</v>
      </c>
      <c r="E406" s="1681" t="s">
        <v>1686</v>
      </c>
      <c r="F406" s="1681" t="s">
        <v>3072</v>
      </c>
    </row>
    <row r="407" spans="1:6">
      <c r="A407" s="1677" t="s">
        <v>2700</v>
      </c>
      <c r="B407" s="1681" t="s">
        <v>7066</v>
      </c>
      <c r="C407" s="1681" t="s">
        <v>1025</v>
      </c>
      <c r="D407" s="1677" t="s">
        <v>2700</v>
      </c>
      <c r="E407" s="1681" t="s">
        <v>1686</v>
      </c>
      <c r="F407" s="1681" t="s">
        <v>3072</v>
      </c>
    </row>
    <row r="408" spans="1:6">
      <c r="A408" s="1677" t="s">
        <v>2752</v>
      </c>
      <c r="B408" s="1681" t="s">
        <v>7066</v>
      </c>
      <c r="C408" s="1681" t="s">
        <v>980</v>
      </c>
      <c r="D408" s="1677" t="s">
        <v>2752</v>
      </c>
      <c r="E408" s="1681" t="s">
        <v>1802</v>
      </c>
      <c r="F408" s="1681" t="s">
        <v>3072</v>
      </c>
    </row>
    <row r="409" spans="1:6">
      <c r="A409" s="1677" t="s">
        <v>2423</v>
      </c>
      <c r="B409" s="1681" t="s">
        <v>7072</v>
      </c>
      <c r="C409" s="1681" t="s">
        <v>1811</v>
      </c>
      <c r="D409" s="1677" t="s">
        <v>2423</v>
      </c>
      <c r="E409" s="1681" t="s">
        <v>1728</v>
      </c>
      <c r="F409" s="1681" t="s">
        <v>3072</v>
      </c>
    </row>
    <row r="410" spans="1:6">
      <c r="A410" s="1677" t="s">
        <v>2283</v>
      </c>
      <c r="B410" s="1681" t="s">
        <v>7066</v>
      </c>
      <c r="C410" s="1681" t="s">
        <v>1366</v>
      </c>
      <c r="D410" s="1677" t="s">
        <v>2283</v>
      </c>
      <c r="E410" s="1681" t="s">
        <v>1770</v>
      </c>
      <c r="F410" s="1681" t="s">
        <v>3072</v>
      </c>
    </row>
    <row r="411" spans="1:6">
      <c r="A411" s="1677" t="s">
        <v>2358</v>
      </c>
      <c r="B411" s="1681" t="s">
        <v>7066</v>
      </c>
      <c r="C411" s="1681" t="s">
        <v>1303</v>
      </c>
      <c r="D411" s="1677" t="s">
        <v>2358</v>
      </c>
      <c r="E411" s="1681" t="s">
        <v>1660</v>
      </c>
      <c r="F411" s="1681" t="s">
        <v>3072</v>
      </c>
    </row>
    <row r="412" spans="1:6">
      <c r="A412" s="1677" t="s">
        <v>2112</v>
      </c>
      <c r="B412" s="1681" t="s">
        <v>7073</v>
      </c>
      <c r="C412" s="1681" t="s">
        <v>1505</v>
      </c>
      <c r="D412" s="1677" t="s">
        <v>2112</v>
      </c>
      <c r="E412" s="1681" t="s">
        <v>1662</v>
      </c>
      <c r="F412" s="1681" t="s">
        <v>3072</v>
      </c>
    </row>
    <row r="413" spans="1:6">
      <c r="A413" s="1677" t="s">
        <v>2894</v>
      </c>
      <c r="B413" s="1681" t="s">
        <v>7100</v>
      </c>
      <c r="C413" s="1681" t="s">
        <v>1632</v>
      </c>
      <c r="D413" s="1677" t="s">
        <v>2894</v>
      </c>
      <c r="E413" s="10" t="s">
        <v>1770</v>
      </c>
      <c r="F413" s="1677" t="s">
        <v>3073</v>
      </c>
    </row>
    <row r="414" spans="1:6">
      <c r="A414" s="1677" t="s">
        <v>2955</v>
      </c>
      <c r="B414" s="1681" t="s">
        <v>7103</v>
      </c>
      <c r="C414" s="1681" t="s">
        <v>1637</v>
      </c>
      <c r="D414" s="1677" t="s">
        <v>2955</v>
      </c>
      <c r="E414" s="10" t="s">
        <v>1738</v>
      </c>
      <c r="F414" s="1677" t="s">
        <v>3073</v>
      </c>
    </row>
    <row r="415" spans="1:6">
      <c r="A415" s="1677" t="s">
        <v>2494</v>
      </c>
      <c r="B415" s="1681" t="s">
        <v>7066</v>
      </c>
      <c r="C415" s="1681" t="s">
        <v>1812</v>
      </c>
      <c r="D415" s="1677" t="s">
        <v>2494</v>
      </c>
      <c r="E415" s="1681" t="s">
        <v>1738</v>
      </c>
      <c r="F415" s="1681" t="s">
        <v>3072</v>
      </c>
    </row>
    <row r="416" spans="1:6">
      <c r="A416" s="10" t="s">
        <v>2956</v>
      </c>
      <c r="B416" s="10" t="s">
        <v>7091</v>
      </c>
      <c r="C416" s="10" t="s">
        <v>2957</v>
      </c>
      <c r="D416" s="10" t="s">
        <v>2956</v>
      </c>
      <c r="E416" s="10" t="s">
        <v>1738</v>
      </c>
      <c r="F416" s="1677" t="s">
        <v>3073</v>
      </c>
    </row>
    <row r="417" spans="1:6">
      <c r="A417" s="1677" t="s">
        <v>2495</v>
      </c>
      <c r="B417" s="1681" t="s">
        <v>7066</v>
      </c>
      <c r="C417" s="1681" t="s">
        <v>1196</v>
      </c>
      <c r="D417" s="1677" t="s">
        <v>2495</v>
      </c>
      <c r="E417" s="1681" t="s">
        <v>1738</v>
      </c>
      <c r="F417" s="1681" t="s">
        <v>3072</v>
      </c>
    </row>
    <row r="418" spans="1:6">
      <c r="A418" s="1677" t="s">
        <v>2277</v>
      </c>
      <c r="B418" s="1681" t="s">
        <v>7070</v>
      </c>
      <c r="C418" s="1681" t="s">
        <v>1370</v>
      </c>
      <c r="D418" s="1677" t="s">
        <v>2277</v>
      </c>
      <c r="E418" s="1681" t="s">
        <v>1681</v>
      </c>
      <c r="F418" s="1681" t="s">
        <v>3072</v>
      </c>
    </row>
    <row r="419" spans="1:6">
      <c r="A419" s="1677" t="s">
        <v>2321</v>
      </c>
      <c r="B419" s="1681" t="s">
        <v>7073</v>
      </c>
      <c r="C419" s="1681" t="s">
        <v>1333</v>
      </c>
      <c r="D419" s="1677" t="s">
        <v>2321</v>
      </c>
      <c r="E419" s="1681" t="s">
        <v>1660</v>
      </c>
      <c r="F419" s="1681" t="s">
        <v>3072</v>
      </c>
    </row>
    <row r="420" spans="1:6">
      <c r="A420" s="1677" t="s">
        <v>2264</v>
      </c>
      <c r="B420" s="1681" t="s">
        <v>7070</v>
      </c>
      <c r="C420" s="1681" t="s">
        <v>1381</v>
      </c>
      <c r="D420" s="1677" t="s">
        <v>2264</v>
      </c>
      <c r="E420" s="1681" t="s">
        <v>1736</v>
      </c>
      <c r="F420" s="1681" t="s">
        <v>3072</v>
      </c>
    </row>
    <row r="421" spans="1:6">
      <c r="A421" s="1677" t="s">
        <v>2103</v>
      </c>
      <c r="B421" s="1681" t="s">
        <v>7074</v>
      </c>
      <c r="C421" s="1681" t="s">
        <v>1512</v>
      </c>
      <c r="D421" s="1677" t="s">
        <v>2103</v>
      </c>
      <c r="E421" s="1681" t="s">
        <v>1662</v>
      </c>
      <c r="F421" s="1681" t="s">
        <v>3072</v>
      </c>
    </row>
    <row r="422" spans="1:6">
      <c r="A422" s="1677" t="s">
        <v>2936</v>
      </c>
      <c r="B422" s="1681" t="s">
        <v>7097</v>
      </c>
      <c r="C422" s="1681" t="s">
        <v>2937</v>
      </c>
      <c r="D422" s="1677" t="s">
        <v>2936</v>
      </c>
      <c r="E422" s="10" t="s">
        <v>1813</v>
      </c>
      <c r="F422" s="1677" t="s">
        <v>3073</v>
      </c>
    </row>
    <row r="423" spans="1:6">
      <c r="A423" s="1677" t="s">
        <v>1993</v>
      </c>
      <c r="B423" s="1681" t="s">
        <v>7067</v>
      </c>
      <c r="C423" s="1681" t="s">
        <v>1608</v>
      </c>
      <c r="D423" s="1677" t="s">
        <v>1993</v>
      </c>
      <c r="E423" s="1681" t="s">
        <v>1790</v>
      </c>
      <c r="F423" s="1681" t="s">
        <v>3072</v>
      </c>
    </row>
    <row r="424" spans="1:6">
      <c r="A424" s="10" t="s">
        <v>2942</v>
      </c>
      <c r="B424" s="10" t="s">
        <v>7091</v>
      </c>
      <c r="C424" s="10" t="s">
        <v>2943</v>
      </c>
      <c r="D424" s="10" t="s">
        <v>2942</v>
      </c>
      <c r="E424" s="10" t="s">
        <v>1742</v>
      </c>
      <c r="F424" s="1677" t="s">
        <v>3073</v>
      </c>
    </row>
    <row r="425" spans="1:6">
      <c r="A425" s="1677" t="s">
        <v>2373</v>
      </c>
      <c r="B425" s="1681" t="s">
        <v>7070</v>
      </c>
      <c r="C425" s="1681" t="s">
        <v>1293</v>
      </c>
      <c r="D425" s="1677" t="s">
        <v>2373</v>
      </c>
      <c r="E425" s="1681" t="s">
        <v>1786</v>
      </c>
      <c r="F425" s="1681" t="s">
        <v>3072</v>
      </c>
    </row>
    <row r="426" spans="1:6">
      <c r="A426" s="1677" t="s">
        <v>2231</v>
      </c>
      <c r="B426" s="1681" t="s">
        <v>7066</v>
      </c>
      <c r="C426" s="1681" t="s">
        <v>1814</v>
      </c>
      <c r="D426" s="1677" t="s">
        <v>2231</v>
      </c>
      <c r="E426" s="1681" t="s">
        <v>1815</v>
      </c>
      <c r="F426" s="1681" t="s">
        <v>3072</v>
      </c>
    </row>
    <row r="427" spans="1:6">
      <c r="A427" s="1677" t="s">
        <v>2610</v>
      </c>
      <c r="B427" s="1681" t="s">
        <v>7066</v>
      </c>
      <c r="C427" s="1681" t="s">
        <v>1102</v>
      </c>
      <c r="D427" s="1677" t="s">
        <v>2610</v>
      </c>
      <c r="E427" s="1681" t="s">
        <v>1816</v>
      </c>
      <c r="F427" s="1681" t="s">
        <v>3072</v>
      </c>
    </row>
    <row r="428" spans="1:6">
      <c r="A428" s="1677" t="s">
        <v>2863</v>
      </c>
      <c r="B428" s="1681" t="s">
        <v>7100</v>
      </c>
      <c r="C428" s="1681" t="s">
        <v>1628</v>
      </c>
      <c r="D428" s="1677" t="s">
        <v>2863</v>
      </c>
      <c r="E428" s="10" t="s">
        <v>1777</v>
      </c>
      <c r="F428" s="1677" t="s">
        <v>3073</v>
      </c>
    </row>
    <row r="429" spans="1:6">
      <c r="A429" s="1677" t="s">
        <v>2634</v>
      </c>
      <c r="B429" s="1681" t="s">
        <v>7066</v>
      </c>
      <c r="C429" s="1681" t="s">
        <v>1081</v>
      </c>
      <c r="D429" s="1677" t="s">
        <v>2634</v>
      </c>
      <c r="E429" s="1681" t="s">
        <v>1665</v>
      </c>
      <c r="F429" s="1681" t="s">
        <v>3072</v>
      </c>
    </row>
    <row r="430" spans="1:6">
      <c r="A430" s="1677" t="s">
        <v>2398</v>
      </c>
      <c r="B430" s="1681" t="s">
        <v>7066</v>
      </c>
      <c r="C430" s="1681" t="s">
        <v>1273</v>
      </c>
      <c r="D430" s="1677" t="s">
        <v>2398</v>
      </c>
      <c r="E430" s="1681" t="s">
        <v>1727</v>
      </c>
      <c r="F430" s="1681" t="s">
        <v>3072</v>
      </c>
    </row>
    <row r="431" spans="1:6">
      <c r="A431" s="1677" t="s">
        <v>2795</v>
      </c>
      <c r="B431" s="1681" t="s">
        <v>7087</v>
      </c>
      <c r="C431" s="1681" t="s">
        <v>945</v>
      </c>
      <c r="D431" s="1677" t="s">
        <v>2795</v>
      </c>
      <c r="E431" s="1681" t="s">
        <v>1689</v>
      </c>
      <c r="F431" s="1681" t="s">
        <v>3072</v>
      </c>
    </row>
    <row r="432" spans="1:6">
      <c r="A432" s="1677" t="s">
        <v>2807</v>
      </c>
      <c r="B432" s="1681" t="s">
        <v>7074</v>
      </c>
      <c r="C432" s="1681" t="s">
        <v>934</v>
      </c>
      <c r="D432" s="1677" t="s">
        <v>2807</v>
      </c>
      <c r="E432" s="1681" t="s">
        <v>1689</v>
      </c>
      <c r="F432" s="1681" t="s">
        <v>3072</v>
      </c>
    </row>
    <row r="433" spans="1:6">
      <c r="A433" s="1677" t="s">
        <v>2397</v>
      </c>
      <c r="B433" s="1681" t="s">
        <v>7066</v>
      </c>
      <c r="C433" s="1681" t="s">
        <v>1274</v>
      </c>
      <c r="D433" s="1677" t="s">
        <v>2397</v>
      </c>
      <c r="E433" s="1681" t="s">
        <v>1817</v>
      </c>
      <c r="F433" s="1681" t="s">
        <v>3072</v>
      </c>
    </row>
    <row r="434" spans="1:6">
      <c r="A434" s="1677" t="s">
        <v>2488</v>
      </c>
      <c r="B434" s="1681" t="s">
        <v>7066</v>
      </c>
      <c r="C434" s="1681" t="s">
        <v>1202</v>
      </c>
      <c r="D434" s="1677" t="s">
        <v>2488</v>
      </c>
      <c r="E434" s="1681" t="s">
        <v>1685</v>
      </c>
      <c r="F434" s="1681" t="s">
        <v>3072</v>
      </c>
    </row>
    <row r="435" spans="1:6">
      <c r="A435" s="1677" t="s">
        <v>2952</v>
      </c>
      <c r="B435" s="1681" t="s">
        <v>7100</v>
      </c>
      <c r="C435" s="1681" t="s">
        <v>2953</v>
      </c>
      <c r="D435" s="1677" t="s">
        <v>2952</v>
      </c>
      <c r="E435" s="10" t="s">
        <v>1704</v>
      </c>
      <c r="F435" s="1677" t="s">
        <v>3073</v>
      </c>
    </row>
    <row r="436" spans="1:6">
      <c r="A436" s="1677" t="s">
        <v>2954</v>
      </c>
      <c r="B436" s="1681" t="s">
        <v>7097</v>
      </c>
      <c r="C436" s="1681" t="s">
        <v>1636</v>
      </c>
      <c r="D436" s="1677" t="s">
        <v>2954</v>
      </c>
      <c r="E436" s="10" t="s">
        <v>1704</v>
      </c>
      <c r="F436" s="1677" t="s">
        <v>3073</v>
      </c>
    </row>
    <row r="437" spans="1:6">
      <c r="A437" s="10" t="s">
        <v>2958</v>
      </c>
      <c r="B437" s="10" t="s">
        <v>7091</v>
      </c>
      <c r="C437" s="10" t="s">
        <v>2959</v>
      </c>
      <c r="D437" s="10" t="s">
        <v>2958</v>
      </c>
      <c r="E437" s="10" t="s">
        <v>1704</v>
      </c>
      <c r="F437" s="1677" t="s">
        <v>3073</v>
      </c>
    </row>
    <row r="438" spans="1:6">
      <c r="A438" s="1677" t="s">
        <v>2504</v>
      </c>
      <c r="B438" s="1681" t="s">
        <v>7071</v>
      </c>
      <c r="C438" s="1681" t="s">
        <v>1188</v>
      </c>
      <c r="D438" s="1677" t="s">
        <v>2504</v>
      </c>
      <c r="E438" s="1681" t="s">
        <v>1704</v>
      </c>
      <c r="F438" s="1681" t="s">
        <v>3072</v>
      </c>
    </row>
    <row r="439" spans="1:6">
      <c r="A439" s="1677" t="s">
        <v>2215</v>
      </c>
      <c r="B439" s="1681" t="s">
        <v>7066</v>
      </c>
      <c r="C439" s="1681" t="s">
        <v>1416</v>
      </c>
      <c r="D439" s="1677" t="s">
        <v>2215</v>
      </c>
      <c r="E439" s="1681" t="s">
        <v>1780</v>
      </c>
      <c r="F439" s="1681" t="s">
        <v>3072</v>
      </c>
    </row>
    <row r="440" spans="1:6">
      <c r="A440" s="10" t="s">
        <v>2887</v>
      </c>
      <c r="B440" s="10" t="s">
        <v>7091</v>
      </c>
      <c r="C440" s="10" t="s">
        <v>2888</v>
      </c>
      <c r="D440" s="10" t="s">
        <v>2887</v>
      </c>
      <c r="E440" s="10" t="s">
        <v>1736</v>
      </c>
      <c r="F440" s="1677" t="s">
        <v>3073</v>
      </c>
    </row>
    <row r="441" spans="1:6">
      <c r="A441" s="1677" t="s">
        <v>3050</v>
      </c>
      <c r="B441" s="1681" t="s">
        <v>7100</v>
      </c>
      <c r="C441" s="1681" t="s">
        <v>3051</v>
      </c>
      <c r="D441" s="1677" t="s">
        <v>3050</v>
      </c>
      <c r="E441" s="10" t="s">
        <v>1770</v>
      </c>
      <c r="F441" s="1677" t="s">
        <v>3073</v>
      </c>
    </row>
    <row r="442" spans="1:6">
      <c r="A442" s="1677" t="s">
        <v>2327</v>
      </c>
      <c r="B442" s="1681" t="s">
        <v>7073</v>
      </c>
      <c r="C442" s="1681" t="s">
        <v>1327</v>
      </c>
      <c r="D442" s="1677" t="s">
        <v>2327</v>
      </c>
      <c r="E442" s="1681" t="s">
        <v>1660</v>
      </c>
      <c r="F442" s="1681" t="s">
        <v>3072</v>
      </c>
    </row>
    <row r="443" spans="1:6">
      <c r="A443" s="1677" t="s">
        <v>2263</v>
      </c>
      <c r="B443" s="1681" t="s">
        <v>7080</v>
      </c>
      <c r="C443" s="1681" t="s">
        <v>1818</v>
      </c>
      <c r="D443" s="1677" t="s">
        <v>2263</v>
      </c>
      <c r="E443" s="1681" t="s">
        <v>1736</v>
      </c>
      <c r="F443" s="1681" t="s">
        <v>3072</v>
      </c>
    </row>
    <row r="444" spans="1:6">
      <c r="A444" s="1677" t="s">
        <v>2047</v>
      </c>
      <c r="B444" s="1681" t="s">
        <v>7073</v>
      </c>
      <c r="C444" s="1681" t="s">
        <v>1559</v>
      </c>
      <c r="D444" s="1677" t="s">
        <v>2047</v>
      </c>
      <c r="E444" s="1681" t="s">
        <v>1662</v>
      </c>
      <c r="F444" s="1681" t="s">
        <v>3072</v>
      </c>
    </row>
    <row r="445" spans="1:6">
      <c r="A445" s="1677" t="s">
        <v>2454</v>
      </c>
      <c r="B445" s="1681" t="s">
        <v>7066</v>
      </c>
      <c r="C445" s="1681" t="s">
        <v>1227</v>
      </c>
      <c r="D445" s="1677" t="s">
        <v>2454</v>
      </c>
      <c r="E445" s="1681" t="s">
        <v>1672</v>
      </c>
      <c r="F445" s="1681" t="s">
        <v>3072</v>
      </c>
    </row>
    <row r="446" spans="1:6">
      <c r="A446" s="1677" t="s">
        <v>2543</v>
      </c>
      <c r="B446" s="1681" t="s">
        <v>7070</v>
      </c>
      <c r="C446" s="1681" t="s">
        <v>1156</v>
      </c>
      <c r="D446" s="1677" t="s">
        <v>2543</v>
      </c>
      <c r="E446" s="1681" t="s">
        <v>1661</v>
      </c>
      <c r="F446" s="1681" t="s">
        <v>3072</v>
      </c>
    </row>
    <row r="447" spans="1:6">
      <c r="A447" s="1677" t="s">
        <v>2665</v>
      </c>
      <c r="B447" s="1681" t="s">
        <v>7080</v>
      </c>
      <c r="C447" s="1681" t="s">
        <v>1819</v>
      </c>
      <c r="D447" s="1677" t="s">
        <v>2665</v>
      </c>
      <c r="E447" s="1681" t="s">
        <v>1717</v>
      </c>
      <c r="F447" s="1681" t="s">
        <v>3072</v>
      </c>
    </row>
    <row r="448" spans="1:6">
      <c r="A448" s="1677" t="s">
        <v>2023</v>
      </c>
      <c r="B448" s="1681" t="s">
        <v>7070</v>
      </c>
      <c r="C448" s="1681" t="s">
        <v>1582</v>
      </c>
      <c r="D448" s="1677" t="s">
        <v>2023</v>
      </c>
      <c r="E448" s="1681" t="s">
        <v>1722</v>
      </c>
      <c r="F448" s="1681" t="s">
        <v>3072</v>
      </c>
    </row>
    <row r="449" spans="1:6">
      <c r="A449" s="1677" t="s">
        <v>2129</v>
      </c>
      <c r="B449" s="1681" t="s">
        <v>7073</v>
      </c>
      <c r="C449" s="1681" t="s">
        <v>1491</v>
      </c>
      <c r="D449" s="1677" t="s">
        <v>2129</v>
      </c>
      <c r="E449" s="1681" t="s">
        <v>1662</v>
      </c>
      <c r="F449" s="1681" t="s">
        <v>3072</v>
      </c>
    </row>
    <row r="450" spans="1:6">
      <c r="A450" s="1677" t="s">
        <v>2890</v>
      </c>
      <c r="B450" s="1681" t="s">
        <v>7097</v>
      </c>
      <c r="C450" s="1681" t="s">
        <v>2891</v>
      </c>
      <c r="D450" s="1677" t="s">
        <v>2890</v>
      </c>
      <c r="E450" s="10" t="s">
        <v>1820</v>
      </c>
      <c r="F450" s="1677" t="s">
        <v>3073</v>
      </c>
    </row>
    <row r="451" spans="1:6">
      <c r="A451" s="10" t="s">
        <v>2961</v>
      </c>
      <c r="B451" s="10" t="s">
        <v>7091</v>
      </c>
      <c r="C451" s="10" t="s">
        <v>2962</v>
      </c>
      <c r="D451" s="10" t="s">
        <v>2961</v>
      </c>
      <c r="E451" s="10" t="s">
        <v>1657</v>
      </c>
      <c r="F451" s="1677" t="s">
        <v>3073</v>
      </c>
    </row>
    <row r="452" spans="1:6">
      <c r="A452" s="1677" t="s">
        <v>2511</v>
      </c>
      <c r="B452" s="1681" t="s">
        <v>7066</v>
      </c>
      <c r="C452" s="1681" t="s">
        <v>1184</v>
      </c>
      <c r="D452" s="1677" t="s">
        <v>2511</v>
      </c>
      <c r="E452" s="1681" t="s">
        <v>1657</v>
      </c>
      <c r="F452" s="1681" t="s">
        <v>3072</v>
      </c>
    </row>
    <row r="453" spans="1:6">
      <c r="A453" s="1677" t="s">
        <v>2089</v>
      </c>
      <c r="B453" s="1681" t="s">
        <v>7073</v>
      </c>
      <c r="C453" s="1681" t="s">
        <v>1525</v>
      </c>
      <c r="D453" s="1677" t="s">
        <v>2089</v>
      </c>
      <c r="E453" s="1681" t="s">
        <v>1662</v>
      </c>
      <c r="F453" s="1681" t="s">
        <v>3072</v>
      </c>
    </row>
    <row r="454" spans="1:6">
      <c r="A454" s="1677" t="s">
        <v>2097</v>
      </c>
      <c r="B454" s="1681" t="s">
        <v>7073</v>
      </c>
      <c r="C454" s="1681" t="s">
        <v>1517</v>
      </c>
      <c r="D454" s="1677" t="s">
        <v>2097</v>
      </c>
      <c r="E454" s="1681" t="s">
        <v>1662</v>
      </c>
      <c r="F454" s="1681" t="s">
        <v>3072</v>
      </c>
    </row>
    <row r="455" spans="1:6">
      <c r="A455" s="1677" t="s">
        <v>2099</v>
      </c>
      <c r="B455" s="1681" t="s">
        <v>7073</v>
      </c>
      <c r="C455" s="1681" t="s">
        <v>1821</v>
      </c>
      <c r="D455" s="1677" t="s">
        <v>2099</v>
      </c>
      <c r="E455" s="1681" t="s">
        <v>1662</v>
      </c>
      <c r="F455" s="1681" t="s">
        <v>3072</v>
      </c>
    </row>
    <row r="456" spans="1:6">
      <c r="A456" s="1677" t="s">
        <v>2430</v>
      </c>
      <c r="B456" s="1681" t="s">
        <v>7070</v>
      </c>
      <c r="C456" s="1681" t="s">
        <v>1247</v>
      </c>
      <c r="D456" s="1677" t="s">
        <v>2430</v>
      </c>
      <c r="E456" s="1681" t="s">
        <v>1728</v>
      </c>
      <c r="F456" s="1681" t="s">
        <v>3072</v>
      </c>
    </row>
    <row r="457" spans="1:6">
      <c r="A457" s="1677" t="s">
        <v>2442</v>
      </c>
      <c r="B457" s="1681" t="s">
        <v>7066</v>
      </c>
      <c r="C457" s="1681" t="s">
        <v>1237</v>
      </c>
      <c r="D457" s="1677" t="s">
        <v>2442</v>
      </c>
      <c r="E457" s="1681" t="s">
        <v>1714</v>
      </c>
      <c r="F457" s="1681" t="s">
        <v>3072</v>
      </c>
    </row>
    <row r="458" spans="1:6">
      <c r="A458" s="1677" t="s">
        <v>2576</v>
      </c>
      <c r="B458" s="1681" t="s">
        <v>7073</v>
      </c>
      <c r="C458" s="1681" t="s">
        <v>1127</v>
      </c>
      <c r="D458" s="1677" t="s">
        <v>2576</v>
      </c>
      <c r="E458" s="1681" t="s">
        <v>1667</v>
      </c>
      <c r="F458" s="1681" t="s">
        <v>3072</v>
      </c>
    </row>
    <row r="459" spans="1:6">
      <c r="A459" s="1677" t="s">
        <v>2971</v>
      </c>
      <c r="B459" s="1681" t="s">
        <v>7100</v>
      </c>
      <c r="C459" s="1681" t="s">
        <v>1642</v>
      </c>
      <c r="D459" s="1677" t="s">
        <v>2971</v>
      </c>
      <c r="E459" s="10" t="s">
        <v>1667</v>
      </c>
      <c r="F459" s="1677" t="s">
        <v>3073</v>
      </c>
    </row>
    <row r="460" spans="1:6">
      <c r="A460" s="1677" t="s">
        <v>2575</v>
      </c>
      <c r="B460" s="1681" t="s">
        <v>7074</v>
      </c>
      <c r="C460" s="1681" t="s">
        <v>1128</v>
      </c>
      <c r="D460" s="1677" t="s">
        <v>2575</v>
      </c>
      <c r="E460" s="1681" t="s">
        <v>1667</v>
      </c>
      <c r="F460" s="1681" t="s">
        <v>3072</v>
      </c>
    </row>
    <row r="461" spans="1:6">
      <c r="A461" s="1677" t="s">
        <v>2437</v>
      </c>
      <c r="B461" s="1681" t="s">
        <v>7070</v>
      </c>
      <c r="C461" s="1681" t="s">
        <v>1242</v>
      </c>
      <c r="D461" s="1677" t="s">
        <v>2437</v>
      </c>
      <c r="E461" s="1681" t="s">
        <v>1714</v>
      </c>
      <c r="F461" s="1681" t="s">
        <v>3072</v>
      </c>
    </row>
    <row r="462" spans="1:6">
      <c r="A462" s="10" t="s">
        <v>2844</v>
      </c>
      <c r="B462" s="10" t="s">
        <v>7090</v>
      </c>
      <c r="C462" s="10" t="s">
        <v>2845</v>
      </c>
      <c r="D462" s="10" t="s">
        <v>2844</v>
      </c>
      <c r="E462" s="10" t="s">
        <v>1662</v>
      </c>
      <c r="F462" s="1677" t="s">
        <v>3073</v>
      </c>
    </row>
    <row r="463" spans="1:6">
      <c r="A463" s="1677" t="s">
        <v>2100</v>
      </c>
      <c r="B463" s="1681" t="s">
        <v>7073</v>
      </c>
      <c r="C463" s="1681" t="s">
        <v>1515</v>
      </c>
      <c r="D463" s="1677" t="s">
        <v>2100</v>
      </c>
      <c r="E463" s="1681" t="s">
        <v>1662</v>
      </c>
      <c r="F463" s="1681" t="s">
        <v>3072</v>
      </c>
    </row>
    <row r="464" spans="1:6">
      <c r="A464" s="1677" t="s">
        <v>2533</v>
      </c>
      <c r="B464" s="1681" t="s">
        <v>7073</v>
      </c>
      <c r="C464" s="1681" t="s">
        <v>1166</v>
      </c>
      <c r="D464" s="1677" t="s">
        <v>2533</v>
      </c>
      <c r="E464" s="1681" t="s">
        <v>1661</v>
      </c>
      <c r="F464" s="1681" t="s">
        <v>3072</v>
      </c>
    </row>
    <row r="465" spans="1:6">
      <c r="A465" s="1677" t="s">
        <v>2964</v>
      </c>
      <c r="B465" s="1681" t="s">
        <v>7100</v>
      </c>
      <c r="C465" s="1681" t="s">
        <v>2965</v>
      </c>
      <c r="D465" s="1677" t="s">
        <v>2964</v>
      </c>
      <c r="E465" s="10" t="s">
        <v>1661</v>
      </c>
      <c r="F465" s="1677" t="s">
        <v>3073</v>
      </c>
    </row>
    <row r="466" spans="1:6">
      <c r="A466" s="1677" t="s">
        <v>3060</v>
      </c>
      <c r="B466" s="1681" t="s">
        <v>7097</v>
      </c>
      <c r="C466" s="1681" t="s">
        <v>3061</v>
      </c>
      <c r="D466" s="1677" t="s">
        <v>3060</v>
      </c>
      <c r="E466" s="10" t="s">
        <v>1661</v>
      </c>
      <c r="F466" s="1677" t="s">
        <v>3073</v>
      </c>
    </row>
    <row r="467" spans="1:6">
      <c r="A467" s="1677" t="s">
        <v>2551</v>
      </c>
      <c r="B467" s="1681" t="s">
        <v>7072</v>
      </c>
      <c r="C467" s="1681" t="s">
        <v>1149</v>
      </c>
      <c r="D467" s="1677" t="s">
        <v>2551</v>
      </c>
      <c r="E467" s="1681" t="s">
        <v>1661</v>
      </c>
      <c r="F467" s="1681" t="s">
        <v>3072</v>
      </c>
    </row>
    <row r="468" spans="1:6">
      <c r="A468" s="1677" t="s">
        <v>2534</v>
      </c>
      <c r="B468" s="1681" t="s">
        <v>7087</v>
      </c>
      <c r="C468" s="1681" t="s">
        <v>1165</v>
      </c>
      <c r="D468" s="1677" t="s">
        <v>2534</v>
      </c>
      <c r="E468" s="1681" t="s">
        <v>1661</v>
      </c>
      <c r="F468" s="1681" t="s">
        <v>3072</v>
      </c>
    </row>
    <row r="469" spans="1:6">
      <c r="A469" s="1677" t="s">
        <v>2351</v>
      </c>
      <c r="B469" s="1681" t="s">
        <v>7072</v>
      </c>
      <c r="C469" s="1681" t="s">
        <v>1822</v>
      </c>
      <c r="D469" s="1677" t="s">
        <v>2351</v>
      </c>
      <c r="E469" s="1681" t="s">
        <v>1660</v>
      </c>
      <c r="F469" s="1681" t="s">
        <v>3072</v>
      </c>
    </row>
    <row r="470" spans="1:6">
      <c r="A470" s="1677" t="s">
        <v>2528</v>
      </c>
      <c r="B470" s="1681" t="s">
        <v>7070</v>
      </c>
      <c r="C470" s="1681" t="s">
        <v>1823</v>
      </c>
      <c r="D470" s="1677" t="s">
        <v>2528</v>
      </c>
      <c r="E470" s="1681" t="s">
        <v>1661</v>
      </c>
      <c r="F470" s="1681" t="s">
        <v>3072</v>
      </c>
    </row>
    <row r="471" spans="1:6">
      <c r="A471" s="1677" t="s">
        <v>2542</v>
      </c>
      <c r="B471" s="1681" t="s">
        <v>7066</v>
      </c>
      <c r="C471" s="1681" t="s">
        <v>1157</v>
      </c>
      <c r="D471" s="1677" t="s">
        <v>2542</v>
      </c>
      <c r="E471" s="1681" t="s">
        <v>1661</v>
      </c>
      <c r="F471" s="1681" t="s">
        <v>3072</v>
      </c>
    </row>
    <row r="472" spans="1:6">
      <c r="A472" s="1677" t="s">
        <v>2149</v>
      </c>
      <c r="B472" s="1681" t="s">
        <v>7073</v>
      </c>
      <c r="C472" s="1681" t="s">
        <v>1472</v>
      </c>
      <c r="D472" s="1677" t="s">
        <v>2149</v>
      </c>
      <c r="E472" s="1681" t="s">
        <v>1662</v>
      </c>
      <c r="F472" s="1681" t="s">
        <v>3072</v>
      </c>
    </row>
    <row r="473" spans="1:6">
      <c r="A473" s="1677" t="s">
        <v>906</v>
      </c>
      <c r="B473" s="1681" t="s">
        <v>7070</v>
      </c>
      <c r="C473" s="1681" t="s">
        <v>1824</v>
      </c>
      <c r="D473" s="1677" t="s">
        <v>906</v>
      </c>
      <c r="E473" s="1681" t="s">
        <v>1689</v>
      </c>
      <c r="F473" s="1681" t="s">
        <v>3072</v>
      </c>
    </row>
    <row r="474" spans="1:6">
      <c r="A474" s="10" t="s">
        <v>2970</v>
      </c>
      <c r="B474" s="10" t="s">
        <v>7090</v>
      </c>
      <c r="C474" s="10" t="s">
        <v>1641</v>
      </c>
      <c r="D474" s="10" t="s">
        <v>2970</v>
      </c>
      <c r="E474" s="10" t="s">
        <v>1667</v>
      </c>
      <c r="F474" s="1677" t="s">
        <v>3073</v>
      </c>
    </row>
    <row r="475" spans="1:6">
      <c r="A475" s="1677" t="s">
        <v>2233</v>
      </c>
      <c r="B475" s="1681" t="s">
        <v>7066</v>
      </c>
      <c r="C475" s="1681" t="s">
        <v>1825</v>
      </c>
      <c r="D475" s="1677" t="s">
        <v>2233</v>
      </c>
      <c r="E475" s="1681" t="s">
        <v>7077</v>
      </c>
      <c r="F475" s="1681" t="s">
        <v>3072</v>
      </c>
    </row>
    <row r="476" spans="1:6">
      <c r="A476" s="1677" t="s">
        <v>2712</v>
      </c>
      <c r="B476" s="1681" t="s">
        <v>7066</v>
      </c>
      <c r="C476" s="1681" t="s">
        <v>1014</v>
      </c>
      <c r="D476" s="1677" t="s">
        <v>2712</v>
      </c>
      <c r="E476" s="1681" t="s">
        <v>1972</v>
      </c>
      <c r="F476" s="1681" t="s">
        <v>3072</v>
      </c>
    </row>
    <row r="477" spans="1:6">
      <c r="A477" s="10" t="s">
        <v>2998</v>
      </c>
      <c r="B477" s="10" t="s">
        <v>7090</v>
      </c>
      <c r="C477" s="10" t="s">
        <v>2999</v>
      </c>
      <c r="D477" s="10" t="s">
        <v>2998</v>
      </c>
      <c r="E477" s="10" t="s">
        <v>1673</v>
      </c>
      <c r="F477" s="1677" t="s">
        <v>3073</v>
      </c>
    </row>
    <row r="478" spans="1:6">
      <c r="A478" s="1677" t="s">
        <v>2564</v>
      </c>
      <c r="B478" s="1681" t="s">
        <v>7066</v>
      </c>
      <c r="C478" s="1681" t="s">
        <v>1137</v>
      </c>
      <c r="D478" s="1677" t="s">
        <v>2564</v>
      </c>
      <c r="E478" s="1681" t="s">
        <v>1667</v>
      </c>
      <c r="F478" s="1681" t="s">
        <v>3072</v>
      </c>
    </row>
    <row r="479" spans="1:6">
      <c r="A479" s="1677" t="s">
        <v>2164</v>
      </c>
      <c r="B479" s="1681" t="s">
        <v>7074</v>
      </c>
      <c r="C479" s="1681" t="s">
        <v>1457</v>
      </c>
      <c r="D479" s="1677" t="s">
        <v>2164</v>
      </c>
      <c r="E479" s="1681" t="s">
        <v>1662</v>
      </c>
      <c r="F479" s="1681" t="s">
        <v>3072</v>
      </c>
    </row>
    <row r="480" spans="1:6">
      <c r="A480" s="1677" t="s">
        <v>931</v>
      </c>
      <c r="B480" s="1681" t="s">
        <v>7073</v>
      </c>
      <c r="C480" s="1681" t="s">
        <v>930</v>
      </c>
      <c r="D480" s="1677" t="s">
        <v>931</v>
      </c>
      <c r="E480" s="1681" t="s">
        <v>1662</v>
      </c>
      <c r="F480" s="1681" t="s">
        <v>3072</v>
      </c>
    </row>
    <row r="481" spans="1:6">
      <c r="A481" s="1677" t="s">
        <v>2187</v>
      </c>
      <c r="B481" s="1681" t="s">
        <v>7066</v>
      </c>
      <c r="C481" s="1681" t="s">
        <v>1826</v>
      </c>
      <c r="D481" s="1677" t="s">
        <v>2187</v>
      </c>
      <c r="E481" s="1681" t="s">
        <v>1763</v>
      </c>
      <c r="F481" s="1681" t="s">
        <v>3072</v>
      </c>
    </row>
    <row r="482" spans="1:6">
      <c r="A482" s="1677" t="s">
        <v>2310</v>
      </c>
      <c r="B482" s="1681" t="s">
        <v>7066</v>
      </c>
      <c r="C482" s="1681" t="s">
        <v>1827</v>
      </c>
      <c r="D482" s="1677" t="s">
        <v>2310</v>
      </c>
      <c r="E482" s="1681" t="s">
        <v>1697</v>
      </c>
      <c r="F482" s="1681" t="s">
        <v>3072</v>
      </c>
    </row>
    <row r="483" spans="1:6">
      <c r="A483" s="1677" t="s">
        <v>2422</v>
      </c>
      <c r="B483" s="1681" t="s">
        <v>7066</v>
      </c>
      <c r="C483" s="1681" t="s">
        <v>1254</v>
      </c>
      <c r="D483" s="1677" t="s">
        <v>2422</v>
      </c>
      <c r="E483" s="1681" t="s">
        <v>1682</v>
      </c>
      <c r="F483" s="1681" t="s">
        <v>3072</v>
      </c>
    </row>
    <row r="484" spans="1:6">
      <c r="A484" s="1677" t="s">
        <v>2314</v>
      </c>
      <c r="B484" s="1681" t="s">
        <v>7066</v>
      </c>
      <c r="C484" s="1681" t="s">
        <v>1340</v>
      </c>
      <c r="D484" s="1677" t="s">
        <v>2314</v>
      </c>
      <c r="E484" s="1681" t="s">
        <v>1697</v>
      </c>
      <c r="F484" s="1681" t="s">
        <v>3072</v>
      </c>
    </row>
    <row r="485" spans="1:6">
      <c r="A485" s="10" t="s">
        <v>2842</v>
      </c>
      <c r="B485" s="10" t="s">
        <v>7090</v>
      </c>
      <c r="C485" s="10" t="s">
        <v>2843</v>
      </c>
      <c r="D485" s="10" t="s">
        <v>2842</v>
      </c>
      <c r="E485" s="10" t="s">
        <v>1662</v>
      </c>
      <c r="F485" s="1677" t="s">
        <v>3073</v>
      </c>
    </row>
    <row r="486" spans="1:6">
      <c r="A486" s="1677" t="s">
        <v>2107</v>
      </c>
      <c r="B486" s="1681" t="s">
        <v>7072</v>
      </c>
      <c r="C486" s="1681" t="s">
        <v>1509</v>
      </c>
      <c r="D486" s="1677" t="s">
        <v>2107</v>
      </c>
      <c r="E486" s="1681" t="s">
        <v>1662</v>
      </c>
      <c r="F486" s="1681" t="s">
        <v>3072</v>
      </c>
    </row>
    <row r="487" spans="1:6">
      <c r="A487" s="1677" t="s">
        <v>1981</v>
      </c>
      <c r="B487" s="1681" t="s">
        <v>7066</v>
      </c>
      <c r="C487" s="1681" t="s">
        <v>1617</v>
      </c>
      <c r="D487" s="1677" t="s">
        <v>1981</v>
      </c>
      <c r="E487" s="1681" t="s">
        <v>1737</v>
      </c>
      <c r="F487" s="1681" t="s">
        <v>3072</v>
      </c>
    </row>
    <row r="488" spans="1:6">
      <c r="A488" s="1677" t="s">
        <v>2536</v>
      </c>
      <c r="B488" s="1681" t="s">
        <v>7073</v>
      </c>
      <c r="C488" s="1681" t="s">
        <v>1163</v>
      </c>
      <c r="D488" s="1677" t="s">
        <v>2536</v>
      </c>
      <c r="E488" s="1681" t="s">
        <v>1661</v>
      </c>
      <c r="F488" s="1681" t="s">
        <v>3072</v>
      </c>
    </row>
    <row r="489" spans="1:6">
      <c r="A489" s="1677" t="s">
        <v>2475</v>
      </c>
      <c r="B489" s="1681" t="s">
        <v>7070</v>
      </c>
      <c r="C489" s="1681" t="s">
        <v>1212</v>
      </c>
      <c r="D489" s="1677" t="s">
        <v>2475</v>
      </c>
      <c r="E489" s="1681" t="s">
        <v>1674</v>
      </c>
      <c r="F489" s="1681" t="s">
        <v>3072</v>
      </c>
    </row>
    <row r="490" spans="1:6">
      <c r="A490" s="1677" t="s">
        <v>2693</v>
      </c>
      <c r="B490" s="1681" t="s">
        <v>7072</v>
      </c>
      <c r="C490" s="1681" t="s">
        <v>1031</v>
      </c>
      <c r="D490" s="1677" t="s">
        <v>2693</v>
      </c>
      <c r="E490" s="1681" t="s">
        <v>1686</v>
      </c>
      <c r="F490" s="1681" t="s">
        <v>3072</v>
      </c>
    </row>
    <row r="491" spans="1:6">
      <c r="A491" s="1677" t="s">
        <v>2694</v>
      </c>
      <c r="B491" s="1681" t="s">
        <v>7070</v>
      </c>
      <c r="C491" s="1681" t="s">
        <v>1030</v>
      </c>
      <c r="D491" s="1677" t="s">
        <v>2694</v>
      </c>
      <c r="E491" s="1681" t="s">
        <v>1686</v>
      </c>
      <c r="F491" s="1681" t="s">
        <v>3072</v>
      </c>
    </row>
    <row r="492" spans="1:6">
      <c r="A492" s="1677" t="s">
        <v>2309</v>
      </c>
      <c r="B492" s="1681" t="s">
        <v>7072</v>
      </c>
      <c r="C492" s="1681" t="s">
        <v>1343</v>
      </c>
      <c r="D492" s="1677" t="s">
        <v>2309</v>
      </c>
      <c r="E492" s="1681" t="s">
        <v>1750</v>
      </c>
      <c r="F492" s="1681" t="s">
        <v>3072</v>
      </c>
    </row>
    <row r="493" spans="1:6">
      <c r="A493" s="1677" t="s">
        <v>2147</v>
      </c>
      <c r="B493" s="1681" t="s">
        <v>7073</v>
      </c>
      <c r="C493" s="1681" t="s">
        <v>1474</v>
      </c>
      <c r="D493" s="1677" t="s">
        <v>2147</v>
      </c>
      <c r="E493" s="1681" t="s">
        <v>1662</v>
      </c>
      <c r="F493" s="1681" t="s">
        <v>3072</v>
      </c>
    </row>
    <row r="494" spans="1:6">
      <c r="A494" s="1677" t="s">
        <v>2305</v>
      </c>
      <c r="B494" s="1681" t="s">
        <v>7073</v>
      </c>
      <c r="C494" s="1681" t="s">
        <v>1346</v>
      </c>
      <c r="D494" s="1677" t="s">
        <v>2305</v>
      </c>
      <c r="E494" s="1681" t="s">
        <v>1750</v>
      </c>
      <c r="F494" s="1681" t="s">
        <v>3072</v>
      </c>
    </row>
    <row r="495" spans="1:6">
      <c r="A495" s="1677" t="s">
        <v>2809</v>
      </c>
      <c r="B495" s="1681" t="s">
        <v>7072</v>
      </c>
      <c r="C495" s="1681" t="s">
        <v>932</v>
      </c>
      <c r="D495" s="1677" t="s">
        <v>2809</v>
      </c>
      <c r="E495" s="1681" t="s">
        <v>1689</v>
      </c>
      <c r="F495" s="1681" t="s">
        <v>3072</v>
      </c>
    </row>
    <row r="496" spans="1:6">
      <c r="A496" s="1677" t="s">
        <v>2902</v>
      </c>
      <c r="B496" s="1681" t="s">
        <v>7097</v>
      </c>
      <c r="C496" s="1681" t="s">
        <v>1634</v>
      </c>
      <c r="D496" s="1677" t="s">
        <v>2902</v>
      </c>
      <c r="E496" s="10" t="s">
        <v>1750</v>
      </c>
      <c r="F496" s="1677" t="s">
        <v>3073</v>
      </c>
    </row>
    <row r="497" spans="1:6">
      <c r="A497" s="1677" t="s">
        <v>2901</v>
      </c>
      <c r="B497" s="1681" t="s">
        <v>7096</v>
      </c>
      <c r="C497" s="1681" t="s">
        <v>1633</v>
      </c>
      <c r="D497" s="1677" t="s">
        <v>2901</v>
      </c>
      <c r="E497" s="10" t="s">
        <v>1750</v>
      </c>
      <c r="F497" s="1677" t="s">
        <v>3073</v>
      </c>
    </row>
    <row r="498" spans="1:6">
      <c r="A498" s="1677" t="s">
        <v>2545</v>
      </c>
      <c r="B498" s="1681" t="s">
        <v>7073</v>
      </c>
      <c r="C498" s="1681" t="s">
        <v>1154</v>
      </c>
      <c r="D498" s="1677" t="s">
        <v>2545</v>
      </c>
      <c r="E498" s="1681" t="s">
        <v>1661</v>
      </c>
      <c r="F498" s="1681" t="s">
        <v>3072</v>
      </c>
    </row>
    <row r="499" spans="1:6">
      <c r="A499" s="10" t="s">
        <v>3045</v>
      </c>
      <c r="B499" s="10" t="s">
        <v>7091</v>
      </c>
      <c r="C499" s="10" t="s">
        <v>3046</v>
      </c>
      <c r="D499" s="10" t="s">
        <v>3045</v>
      </c>
      <c r="E499" s="10" t="s">
        <v>1689</v>
      </c>
      <c r="F499" s="1677" t="s">
        <v>3073</v>
      </c>
    </row>
    <row r="500" spans="1:6">
      <c r="A500" s="1677" t="s">
        <v>2064</v>
      </c>
      <c r="B500" s="1681" t="s">
        <v>7073</v>
      </c>
      <c r="C500" s="1681" t="s">
        <v>1545</v>
      </c>
      <c r="D500" s="1677" t="s">
        <v>2064</v>
      </c>
      <c r="E500" s="1681" t="s">
        <v>1662</v>
      </c>
      <c r="F500" s="1681" t="s">
        <v>3072</v>
      </c>
    </row>
    <row r="501" spans="1:6">
      <c r="A501" s="1677" t="s">
        <v>2086</v>
      </c>
      <c r="B501" s="1681" t="s">
        <v>7073</v>
      </c>
      <c r="C501" s="1681" t="s">
        <v>1528</v>
      </c>
      <c r="D501" s="1677" t="s">
        <v>2086</v>
      </c>
      <c r="E501" s="1681" t="s">
        <v>1662</v>
      </c>
      <c r="F501" s="1681" t="s">
        <v>3072</v>
      </c>
    </row>
    <row r="502" spans="1:6">
      <c r="A502" s="1677" t="s">
        <v>2414</v>
      </c>
      <c r="B502" s="1681" t="s">
        <v>7070</v>
      </c>
      <c r="C502" s="1681" t="s">
        <v>1828</v>
      </c>
      <c r="D502" s="1677" t="s">
        <v>2414</v>
      </c>
      <c r="E502" s="1681" t="s">
        <v>1767</v>
      </c>
      <c r="F502" s="1681" t="s">
        <v>3072</v>
      </c>
    </row>
    <row r="503" spans="1:6">
      <c r="A503" s="1677" t="s">
        <v>2356</v>
      </c>
      <c r="B503" s="1681" t="s">
        <v>7066</v>
      </c>
      <c r="C503" s="1681" t="s">
        <v>1305</v>
      </c>
      <c r="D503" s="1677" t="s">
        <v>2356</v>
      </c>
      <c r="E503" s="1681" t="s">
        <v>1660</v>
      </c>
      <c r="F503" s="1681" t="s">
        <v>3072</v>
      </c>
    </row>
    <row r="504" spans="1:6">
      <c r="A504" s="1677" t="s">
        <v>2018</v>
      </c>
      <c r="B504" s="1681" t="s">
        <v>7066</v>
      </c>
      <c r="C504" s="1681" t="s">
        <v>1829</v>
      </c>
      <c r="D504" s="1677" t="s">
        <v>2018</v>
      </c>
      <c r="E504" s="1681" t="s">
        <v>1805</v>
      </c>
      <c r="F504" s="1681" t="s">
        <v>3072</v>
      </c>
    </row>
    <row r="505" spans="1:6">
      <c r="A505" s="1677" t="s">
        <v>2897</v>
      </c>
      <c r="B505" s="1681" t="s">
        <v>7096</v>
      </c>
      <c r="C505" s="1681" t="s">
        <v>2898</v>
      </c>
      <c r="D505" s="1677" t="s">
        <v>2897</v>
      </c>
      <c r="E505" s="10" t="s">
        <v>1759</v>
      </c>
      <c r="F505" s="1677" t="s">
        <v>3073</v>
      </c>
    </row>
    <row r="506" spans="1:6">
      <c r="A506" s="1677" t="s">
        <v>2899</v>
      </c>
      <c r="B506" s="1681" t="s">
        <v>7097</v>
      </c>
      <c r="C506" s="1681" t="s">
        <v>2900</v>
      </c>
      <c r="D506" s="1677" t="s">
        <v>2899</v>
      </c>
      <c r="E506" s="10" t="s">
        <v>1759</v>
      </c>
      <c r="F506" s="1677" t="s">
        <v>3073</v>
      </c>
    </row>
    <row r="507" spans="1:6">
      <c r="A507" s="10" t="s">
        <v>2895</v>
      </c>
      <c r="B507" s="10" t="s">
        <v>7090</v>
      </c>
      <c r="C507" s="10" t="s">
        <v>2896</v>
      </c>
      <c r="D507" s="10" t="s">
        <v>2895</v>
      </c>
      <c r="E507" s="10" t="s">
        <v>1759</v>
      </c>
      <c r="F507" s="1677" t="s">
        <v>3073</v>
      </c>
    </row>
    <row r="508" spans="1:6">
      <c r="A508" s="10" t="s">
        <v>3042</v>
      </c>
      <c r="B508" s="10" t="s">
        <v>7090</v>
      </c>
      <c r="C508" s="10" t="s">
        <v>3043</v>
      </c>
      <c r="D508" s="10" t="s">
        <v>3042</v>
      </c>
      <c r="E508" s="10" t="s">
        <v>1689</v>
      </c>
      <c r="F508" s="1677" t="s">
        <v>3073</v>
      </c>
    </row>
    <row r="509" spans="1:6">
      <c r="A509" s="1677" t="s">
        <v>2799</v>
      </c>
      <c r="B509" s="1681" t="s">
        <v>7073</v>
      </c>
      <c r="C509" s="1681" t="s">
        <v>941</v>
      </c>
      <c r="D509" s="1677" t="s">
        <v>2799</v>
      </c>
      <c r="E509" s="1681" t="s">
        <v>1689</v>
      </c>
      <c r="F509" s="1681" t="s">
        <v>3072</v>
      </c>
    </row>
    <row r="510" spans="1:6">
      <c r="A510" s="1677" t="s">
        <v>2808</v>
      </c>
      <c r="B510" s="1681" t="s">
        <v>7074</v>
      </c>
      <c r="C510" s="1681" t="s">
        <v>933</v>
      </c>
      <c r="D510" s="1677" t="s">
        <v>2808</v>
      </c>
      <c r="E510" s="1681" t="s">
        <v>1689</v>
      </c>
      <c r="F510" s="1681" t="s">
        <v>3072</v>
      </c>
    </row>
    <row r="511" spans="1:6">
      <c r="A511" s="1677" t="s">
        <v>2332</v>
      </c>
      <c r="B511" s="1681" t="s">
        <v>7073</v>
      </c>
      <c r="C511" s="1681" t="s">
        <v>1322</v>
      </c>
      <c r="D511" s="1677" t="s">
        <v>2332</v>
      </c>
      <c r="E511" s="1681" t="s">
        <v>1660</v>
      </c>
      <c r="F511" s="1681" t="s">
        <v>3072</v>
      </c>
    </row>
    <row r="512" spans="1:6">
      <c r="A512" s="1677" t="s">
        <v>2590</v>
      </c>
      <c r="B512" s="1681" t="s">
        <v>7066</v>
      </c>
      <c r="C512" s="1681" t="s">
        <v>1114</v>
      </c>
      <c r="D512" s="1677" t="s">
        <v>2590</v>
      </c>
      <c r="E512" s="1681" t="s">
        <v>1667</v>
      </c>
      <c r="F512" s="1681" t="s">
        <v>3072</v>
      </c>
    </row>
    <row r="513" spans="1:6">
      <c r="A513" s="1677" t="s">
        <v>2776</v>
      </c>
      <c r="B513" s="1681" t="s">
        <v>7066</v>
      </c>
      <c r="C513" s="1681" t="s">
        <v>958</v>
      </c>
      <c r="D513" s="1677" t="s">
        <v>2776</v>
      </c>
      <c r="E513" s="1681" t="s">
        <v>1740</v>
      </c>
      <c r="F513" s="1681" t="s">
        <v>3072</v>
      </c>
    </row>
    <row r="514" spans="1:6">
      <c r="A514" s="1677" t="s">
        <v>2197</v>
      </c>
      <c r="B514" s="1681" t="s">
        <v>7070</v>
      </c>
      <c r="C514" s="1681" t="s">
        <v>1433</v>
      </c>
      <c r="D514" s="1677" t="s">
        <v>2197</v>
      </c>
      <c r="E514" s="1681" t="s">
        <v>1745</v>
      </c>
      <c r="F514" s="1681" t="s">
        <v>3072</v>
      </c>
    </row>
    <row r="515" spans="1:6">
      <c r="A515" s="1677" t="s">
        <v>2098</v>
      </c>
      <c r="B515" s="1681" t="s">
        <v>7073</v>
      </c>
      <c r="C515" s="1681" t="s">
        <v>1516</v>
      </c>
      <c r="D515" s="1677" t="s">
        <v>2098</v>
      </c>
      <c r="E515" s="1681" t="s">
        <v>1662</v>
      </c>
      <c r="F515" s="1681" t="s">
        <v>3072</v>
      </c>
    </row>
    <row r="516" spans="1:6">
      <c r="A516" s="1677" t="s">
        <v>2104</v>
      </c>
      <c r="B516" s="1681" t="s">
        <v>7074</v>
      </c>
      <c r="C516" s="1681" t="s">
        <v>1511</v>
      </c>
      <c r="D516" s="1677" t="s">
        <v>2104</v>
      </c>
      <c r="E516" s="1681" t="s">
        <v>1662</v>
      </c>
      <c r="F516" s="1681" t="s">
        <v>3072</v>
      </c>
    </row>
    <row r="517" spans="1:6">
      <c r="A517" s="1677" t="s">
        <v>2433</v>
      </c>
      <c r="B517" s="1681" t="s">
        <v>7066</v>
      </c>
      <c r="C517" s="1681" t="s">
        <v>1245</v>
      </c>
      <c r="D517" s="1677" t="s">
        <v>2433</v>
      </c>
      <c r="E517" s="1681" t="s">
        <v>1716</v>
      </c>
      <c r="F517" s="1681" t="s">
        <v>3072</v>
      </c>
    </row>
    <row r="518" spans="1:6">
      <c r="A518" s="10" t="s">
        <v>2976</v>
      </c>
      <c r="B518" s="10" t="s">
        <v>7090</v>
      </c>
      <c r="C518" s="10" t="s">
        <v>2977</v>
      </c>
      <c r="D518" s="10" t="s">
        <v>2976</v>
      </c>
      <c r="E518" s="10" t="s">
        <v>1678</v>
      </c>
      <c r="F518" s="1677" t="s">
        <v>3073</v>
      </c>
    </row>
    <row r="519" spans="1:6">
      <c r="A519" s="1677" t="s">
        <v>2985</v>
      </c>
      <c r="B519" s="1681" t="s">
        <v>7098</v>
      </c>
      <c r="C519" s="1681" t="s">
        <v>2986</v>
      </c>
      <c r="D519" s="1677" t="s">
        <v>2985</v>
      </c>
      <c r="E519" s="10" t="s">
        <v>1670</v>
      </c>
      <c r="F519" s="1677" t="s">
        <v>3073</v>
      </c>
    </row>
    <row r="520" spans="1:6">
      <c r="A520" s="10" t="s">
        <v>2982</v>
      </c>
      <c r="B520" s="10" t="s">
        <v>7090</v>
      </c>
      <c r="C520" s="10" t="s">
        <v>2983</v>
      </c>
      <c r="D520" s="10" t="s">
        <v>2982</v>
      </c>
      <c r="E520" s="10" t="s">
        <v>1670</v>
      </c>
      <c r="F520" s="1677" t="s">
        <v>3073</v>
      </c>
    </row>
    <row r="521" spans="1:6">
      <c r="A521" s="10" t="s">
        <v>3063</v>
      </c>
      <c r="B521" s="10" t="s">
        <v>7092</v>
      </c>
      <c r="C521" s="10" t="s">
        <v>3064</v>
      </c>
      <c r="D521" s="10" t="s">
        <v>3063</v>
      </c>
      <c r="E521" s="10" t="s">
        <v>1670</v>
      </c>
      <c r="F521" s="1677" t="s">
        <v>3073</v>
      </c>
    </row>
    <row r="522" spans="1:6">
      <c r="A522" s="1677" t="s">
        <v>2628</v>
      </c>
      <c r="B522" s="1681" t="s">
        <v>7066</v>
      </c>
      <c r="C522" s="1681" t="s">
        <v>1085</v>
      </c>
      <c r="D522" s="1677" t="s">
        <v>2628</v>
      </c>
      <c r="E522" s="1681" t="s">
        <v>1670</v>
      </c>
      <c r="F522" s="1681" t="s">
        <v>3072</v>
      </c>
    </row>
    <row r="523" spans="1:6">
      <c r="A523" s="1677" t="s">
        <v>2337</v>
      </c>
      <c r="B523" s="1681" t="s">
        <v>7073</v>
      </c>
      <c r="C523" s="1681" t="s">
        <v>1319</v>
      </c>
      <c r="D523" s="1677" t="s">
        <v>2337</v>
      </c>
      <c r="E523" s="1681" t="s">
        <v>1660</v>
      </c>
      <c r="F523" s="1681" t="s">
        <v>3072</v>
      </c>
    </row>
    <row r="524" spans="1:6">
      <c r="A524" s="1677" t="s">
        <v>2190</v>
      </c>
      <c r="B524" s="1681" t="s">
        <v>7066</v>
      </c>
      <c r="C524" s="1681" t="s">
        <v>1830</v>
      </c>
      <c r="D524" s="1677" t="s">
        <v>2190</v>
      </c>
      <c r="E524" s="1681" t="s">
        <v>1745</v>
      </c>
      <c r="F524" s="1681" t="s">
        <v>3072</v>
      </c>
    </row>
    <row r="525" spans="1:6">
      <c r="A525" s="1677" t="s">
        <v>2067</v>
      </c>
      <c r="B525" s="1681" t="s">
        <v>7074</v>
      </c>
      <c r="C525" s="1681" t="s">
        <v>1831</v>
      </c>
      <c r="D525" s="1677" t="s">
        <v>2067</v>
      </c>
      <c r="E525" s="1681" t="s">
        <v>1662</v>
      </c>
      <c r="F525" s="1681" t="s">
        <v>3072</v>
      </c>
    </row>
    <row r="526" spans="1:6">
      <c r="A526" s="1677" t="s">
        <v>2436</v>
      </c>
      <c r="B526" s="1681" t="s">
        <v>7070</v>
      </c>
      <c r="C526" s="1681" t="s">
        <v>1243</v>
      </c>
      <c r="D526" s="1677" t="s">
        <v>2436</v>
      </c>
      <c r="E526" s="1681" t="s">
        <v>1714</v>
      </c>
      <c r="F526" s="1681" t="s">
        <v>3072</v>
      </c>
    </row>
    <row r="527" spans="1:6">
      <c r="A527" s="1677" t="s">
        <v>2801</v>
      </c>
      <c r="B527" s="1681" t="s">
        <v>7073</v>
      </c>
      <c r="C527" s="1681" t="s">
        <v>940</v>
      </c>
      <c r="D527" s="1677" t="s">
        <v>2801</v>
      </c>
      <c r="E527" s="1681" t="s">
        <v>1689</v>
      </c>
      <c r="F527" s="1681" t="s">
        <v>3072</v>
      </c>
    </row>
    <row r="528" spans="1:6">
      <c r="A528" s="1677" t="s">
        <v>2076</v>
      </c>
      <c r="B528" s="1681" t="s">
        <v>7073</v>
      </c>
      <c r="C528" s="1681" t="s">
        <v>1537</v>
      </c>
      <c r="D528" s="1677" t="s">
        <v>2076</v>
      </c>
      <c r="E528" s="1681" t="s">
        <v>1662</v>
      </c>
      <c r="F528" s="1681" t="s">
        <v>3072</v>
      </c>
    </row>
    <row r="529" spans="1:6">
      <c r="A529" s="1677" t="s">
        <v>2500</v>
      </c>
      <c r="B529" s="1681" t="s">
        <v>7066</v>
      </c>
      <c r="C529" s="1681" t="s">
        <v>1192</v>
      </c>
      <c r="D529" s="1677" t="s">
        <v>2500</v>
      </c>
      <c r="E529" s="1681" t="s">
        <v>1704</v>
      </c>
      <c r="F529" s="1681" t="s">
        <v>3072</v>
      </c>
    </row>
    <row r="530" spans="1:6">
      <c r="A530" s="1677" t="s">
        <v>2643</v>
      </c>
      <c r="B530" s="1681" t="s">
        <v>7072</v>
      </c>
      <c r="C530" s="1681" t="s">
        <v>1073</v>
      </c>
      <c r="D530" s="1677" t="s">
        <v>2643</v>
      </c>
      <c r="E530" s="1681" t="s">
        <v>1665</v>
      </c>
      <c r="F530" s="1681" t="s">
        <v>3072</v>
      </c>
    </row>
    <row r="531" spans="1:6">
      <c r="A531" s="1677" t="s">
        <v>2648</v>
      </c>
      <c r="B531" s="1681" t="s">
        <v>7080</v>
      </c>
      <c r="C531" s="1681" t="s">
        <v>1832</v>
      </c>
      <c r="D531" s="1677" t="s">
        <v>2648</v>
      </c>
      <c r="E531" s="1681" t="s">
        <v>1665</v>
      </c>
      <c r="F531" s="1681" t="s">
        <v>3072</v>
      </c>
    </row>
    <row r="532" spans="1:6">
      <c r="A532" s="1677" t="s">
        <v>2399</v>
      </c>
      <c r="B532" s="1681" t="s">
        <v>7066</v>
      </c>
      <c r="C532" s="1681" t="s">
        <v>1272</v>
      </c>
      <c r="D532" s="1677" t="s">
        <v>2399</v>
      </c>
      <c r="E532" s="1681" t="s">
        <v>1727</v>
      </c>
      <c r="F532" s="1681" t="s">
        <v>3072</v>
      </c>
    </row>
    <row r="533" spans="1:6">
      <c r="A533" s="1677" t="s">
        <v>2882</v>
      </c>
      <c r="B533" s="1681" t="s">
        <v>7097</v>
      </c>
      <c r="C533" s="1681" t="s">
        <v>2883</v>
      </c>
      <c r="D533" s="1677" t="s">
        <v>2882</v>
      </c>
      <c r="E533" s="10" t="s">
        <v>1736</v>
      </c>
      <c r="F533" s="1677" t="s">
        <v>3073</v>
      </c>
    </row>
    <row r="534" spans="1:6">
      <c r="A534" s="1677" t="s">
        <v>2715</v>
      </c>
      <c r="B534" s="1681" t="s">
        <v>7066</v>
      </c>
      <c r="C534" s="1681" t="s">
        <v>1012</v>
      </c>
      <c r="D534" s="1677" t="s">
        <v>2715</v>
      </c>
      <c r="E534" s="1681" t="s">
        <v>1972</v>
      </c>
      <c r="F534" s="1681" t="s">
        <v>3072</v>
      </c>
    </row>
    <row r="535" spans="1:6">
      <c r="A535" s="1677" t="s">
        <v>2595</v>
      </c>
      <c r="B535" s="1681" t="s">
        <v>7066</v>
      </c>
      <c r="C535" s="1681" t="s">
        <v>1833</v>
      </c>
      <c r="D535" s="1677" t="s">
        <v>2595</v>
      </c>
      <c r="E535" s="1681" t="s">
        <v>1678</v>
      </c>
      <c r="F535" s="1681" t="s">
        <v>3072</v>
      </c>
    </row>
    <row r="536" spans="1:6">
      <c r="A536" s="1677" t="s">
        <v>2325</v>
      </c>
      <c r="B536" s="1681" t="s">
        <v>7073</v>
      </c>
      <c r="C536" s="1681" t="s">
        <v>1329</v>
      </c>
      <c r="D536" s="1677" t="s">
        <v>2325</v>
      </c>
      <c r="E536" s="1681" t="s">
        <v>1660</v>
      </c>
      <c r="F536" s="1681" t="s">
        <v>3072</v>
      </c>
    </row>
    <row r="537" spans="1:6">
      <c r="A537" s="1677" t="s">
        <v>2581</v>
      </c>
      <c r="B537" s="1681" t="s">
        <v>7073</v>
      </c>
      <c r="C537" s="1681" t="s">
        <v>1122</v>
      </c>
      <c r="D537" s="1677" t="s">
        <v>2581</v>
      </c>
      <c r="E537" s="1681" t="s">
        <v>1667</v>
      </c>
      <c r="F537" s="1681" t="s">
        <v>3072</v>
      </c>
    </row>
    <row r="538" spans="1:6">
      <c r="A538" s="1677" t="s">
        <v>929</v>
      </c>
      <c r="B538" s="1681" t="s">
        <v>7066</v>
      </c>
      <c r="C538" s="1681" t="s">
        <v>928</v>
      </c>
      <c r="D538" s="1677" t="s">
        <v>929</v>
      </c>
      <c r="E538" s="1681" t="s">
        <v>1729</v>
      </c>
      <c r="F538" s="1681" t="s">
        <v>3072</v>
      </c>
    </row>
    <row r="539" spans="1:6">
      <c r="A539" s="1677" t="s">
        <v>927</v>
      </c>
      <c r="B539" s="1681" t="s">
        <v>7066</v>
      </c>
      <c r="C539" s="1681" t="s">
        <v>926</v>
      </c>
      <c r="D539" s="1677" t="s">
        <v>927</v>
      </c>
      <c r="E539" s="1681" t="s">
        <v>1729</v>
      </c>
      <c r="F539" s="1681" t="s">
        <v>3072</v>
      </c>
    </row>
    <row r="540" spans="1:6">
      <c r="A540" s="1677" t="s">
        <v>2713</v>
      </c>
      <c r="B540" s="1681" t="s">
        <v>7066</v>
      </c>
      <c r="C540" s="1681" t="s">
        <v>1013</v>
      </c>
      <c r="D540" s="1677" t="s">
        <v>2713</v>
      </c>
      <c r="E540" s="1681" t="s">
        <v>1972</v>
      </c>
      <c r="F540" s="1681" t="s">
        <v>3072</v>
      </c>
    </row>
    <row r="541" spans="1:6">
      <c r="A541" s="1677" t="s">
        <v>2396</v>
      </c>
      <c r="B541" s="1681" t="s">
        <v>7066</v>
      </c>
      <c r="C541" s="1681" t="s">
        <v>1834</v>
      </c>
      <c r="D541" s="1677" t="s">
        <v>2396</v>
      </c>
      <c r="E541" s="1681" t="s">
        <v>1817</v>
      </c>
      <c r="F541" s="1681" t="s">
        <v>3072</v>
      </c>
    </row>
    <row r="542" spans="1:6">
      <c r="A542" s="1677" t="s">
        <v>2153</v>
      </c>
      <c r="B542" s="1681" t="s">
        <v>7073</v>
      </c>
      <c r="C542" s="1681" t="s">
        <v>1468</v>
      </c>
      <c r="D542" s="1677" t="s">
        <v>2153</v>
      </c>
      <c r="E542" s="1681" t="s">
        <v>1662</v>
      </c>
      <c r="F542" s="1681" t="s">
        <v>3072</v>
      </c>
    </row>
    <row r="543" spans="1:6">
      <c r="A543" s="1677" t="s">
        <v>2206</v>
      </c>
      <c r="B543" s="1681" t="s">
        <v>7066</v>
      </c>
      <c r="C543" s="1681" t="s">
        <v>1425</v>
      </c>
      <c r="D543" s="1677" t="s">
        <v>2206</v>
      </c>
      <c r="E543" s="1681" t="s">
        <v>1746</v>
      </c>
      <c r="F543" s="1681" t="s">
        <v>3072</v>
      </c>
    </row>
    <row r="544" spans="1:6">
      <c r="A544" s="1677" t="s">
        <v>2083</v>
      </c>
      <c r="B544" s="1681" t="s">
        <v>7073</v>
      </c>
      <c r="C544" s="1681" t="s">
        <v>1835</v>
      </c>
      <c r="D544" s="1677" t="s">
        <v>2083</v>
      </c>
      <c r="E544" s="1681" t="s">
        <v>1662</v>
      </c>
      <c r="F544" s="1681" t="s">
        <v>3072</v>
      </c>
    </row>
    <row r="545" spans="1:6">
      <c r="A545" s="1677" t="s">
        <v>918</v>
      </c>
      <c r="B545" s="1681" t="s">
        <v>7073</v>
      </c>
      <c r="C545" s="1681" t="s">
        <v>917</v>
      </c>
      <c r="D545" s="1677" t="s">
        <v>918</v>
      </c>
      <c r="E545" s="1681" t="s">
        <v>1705</v>
      </c>
      <c r="F545" s="1681" t="s">
        <v>3072</v>
      </c>
    </row>
    <row r="546" spans="1:6">
      <c r="A546" s="1677" t="s">
        <v>2252</v>
      </c>
      <c r="B546" s="1681" t="s">
        <v>7070</v>
      </c>
      <c r="C546" s="1681" t="s">
        <v>1386</v>
      </c>
      <c r="D546" s="1677" t="s">
        <v>2252</v>
      </c>
      <c r="E546" s="1681" t="s">
        <v>1693</v>
      </c>
      <c r="F546" s="1681" t="s">
        <v>3072</v>
      </c>
    </row>
    <row r="547" spans="1:6">
      <c r="A547" s="1677" t="s">
        <v>2635</v>
      </c>
      <c r="B547" s="1681" t="s">
        <v>7070</v>
      </c>
      <c r="C547" s="1681" t="s">
        <v>1080</v>
      </c>
      <c r="D547" s="1677" t="s">
        <v>2635</v>
      </c>
      <c r="E547" s="1681" t="s">
        <v>1665</v>
      </c>
      <c r="F547" s="1681" t="s">
        <v>3072</v>
      </c>
    </row>
    <row r="548" spans="1:6">
      <c r="A548" s="1677" t="s">
        <v>2645</v>
      </c>
      <c r="B548" s="1681" t="s">
        <v>7072</v>
      </c>
      <c r="C548" s="1681" t="s">
        <v>1071</v>
      </c>
      <c r="D548" s="1677" t="s">
        <v>2645</v>
      </c>
      <c r="E548" s="1681" t="s">
        <v>1665</v>
      </c>
      <c r="F548" s="1681" t="s">
        <v>3072</v>
      </c>
    </row>
    <row r="549" spans="1:6">
      <c r="A549" s="1677" t="s">
        <v>2988</v>
      </c>
      <c r="B549" s="1681" t="s">
        <v>7097</v>
      </c>
      <c r="C549" s="1681" t="s">
        <v>2989</v>
      </c>
      <c r="D549" s="1677" t="s">
        <v>2988</v>
      </c>
      <c r="E549" s="10" t="s">
        <v>1665</v>
      </c>
      <c r="F549" s="1677" t="s">
        <v>3073</v>
      </c>
    </row>
    <row r="550" spans="1:6">
      <c r="A550" s="1677" t="s">
        <v>2313</v>
      </c>
      <c r="B550" s="1681" t="s">
        <v>7066</v>
      </c>
      <c r="C550" s="1681" t="s">
        <v>1836</v>
      </c>
      <c r="D550" s="1677" t="s">
        <v>2313</v>
      </c>
      <c r="E550" s="1681" t="s">
        <v>1697</v>
      </c>
      <c r="F550" s="1681" t="s">
        <v>3072</v>
      </c>
    </row>
    <row r="551" spans="1:6">
      <c r="A551" s="1677" t="s">
        <v>2907</v>
      </c>
      <c r="B551" s="1681" t="s">
        <v>7097</v>
      </c>
      <c r="C551" s="1681" t="s">
        <v>2908</v>
      </c>
      <c r="D551" s="1677" t="s">
        <v>2907</v>
      </c>
      <c r="E551" s="10" t="s">
        <v>1697</v>
      </c>
      <c r="F551" s="1677" t="s">
        <v>3073</v>
      </c>
    </row>
    <row r="552" spans="1:6">
      <c r="A552" s="1677" t="s">
        <v>2322</v>
      </c>
      <c r="B552" s="1681" t="s">
        <v>7073</v>
      </c>
      <c r="C552" s="1681" t="s">
        <v>1332</v>
      </c>
      <c r="D552" s="1677" t="s">
        <v>2322</v>
      </c>
      <c r="E552" s="1681" t="s">
        <v>1660</v>
      </c>
      <c r="F552" s="1681" t="s">
        <v>3072</v>
      </c>
    </row>
    <row r="553" spans="1:6">
      <c r="A553" s="1677" t="s">
        <v>2589</v>
      </c>
      <c r="B553" s="1681" t="s">
        <v>7070</v>
      </c>
      <c r="C553" s="1681" t="s">
        <v>1115</v>
      </c>
      <c r="D553" s="1677" t="s">
        <v>2589</v>
      </c>
      <c r="E553" s="1681" t="s">
        <v>1667</v>
      </c>
      <c r="F553" s="1681" t="s">
        <v>3072</v>
      </c>
    </row>
    <row r="554" spans="1:6">
      <c r="A554" s="1677" t="s">
        <v>2588</v>
      </c>
      <c r="B554" s="1681" t="s">
        <v>7074</v>
      </c>
      <c r="C554" s="1681" t="s">
        <v>1116</v>
      </c>
      <c r="D554" s="1677" t="s">
        <v>2588</v>
      </c>
      <c r="E554" s="1681" t="s">
        <v>1667</v>
      </c>
      <c r="F554" s="1681" t="s">
        <v>3072</v>
      </c>
    </row>
    <row r="555" spans="1:6">
      <c r="A555" s="1677" t="s">
        <v>2516</v>
      </c>
      <c r="B555" s="1681" t="s">
        <v>7066</v>
      </c>
      <c r="C555" s="1681" t="s">
        <v>1837</v>
      </c>
      <c r="D555" s="1677" t="s">
        <v>2516</v>
      </c>
      <c r="E555" s="1681" t="s">
        <v>1838</v>
      </c>
      <c r="F555" s="1681" t="s">
        <v>3072</v>
      </c>
    </row>
    <row r="556" spans="1:6">
      <c r="A556" s="1677" t="s">
        <v>1991</v>
      </c>
      <c r="B556" s="1681" t="s">
        <v>7066</v>
      </c>
      <c r="C556" s="1681" t="s">
        <v>1610</v>
      </c>
      <c r="D556" s="1677" t="s">
        <v>1991</v>
      </c>
      <c r="E556" s="1681" t="s">
        <v>1790</v>
      </c>
      <c r="F556" s="1681" t="s">
        <v>3072</v>
      </c>
    </row>
    <row r="557" spans="1:6">
      <c r="A557" s="1677" t="s">
        <v>2474</v>
      </c>
      <c r="B557" s="1681" t="s">
        <v>7066</v>
      </c>
      <c r="C557" s="1681" t="s">
        <v>1213</v>
      </c>
      <c r="D557" s="1677" t="s">
        <v>2474</v>
      </c>
      <c r="E557" s="1681" t="s">
        <v>1742</v>
      </c>
      <c r="F557" s="1681" t="s">
        <v>3072</v>
      </c>
    </row>
    <row r="558" spans="1:6">
      <c r="A558" s="1677" t="s">
        <v>2599</v>
      </c>
      <c r="B558" s="1681" t="s">
        <v>7066</v>
      </c>
      <c r="C558" s="1681" t="s">
        <v>1839</v>
      </c>
      <c r="D558" s="1677" t="s">
        <v>2599</v>
      </c>
      <c r="E558" s="1681" t="s">
        <v>1678</v>
      </c>
      <c r="F558" s="1681" t="s">
        <v>3072</v>
      </c>
    </row>
    <row r="559" spans="1:6">
      <c r="A559" s="1677" t="s">
        <v>2671</v>
      </c>
      <c r="B559" s="1681" t="s">
        <v>7066</v>
      </c>
      <c r="C559" s="1681" t="s">
        <v>1050</v>
      </c>
      <c r="D559" s="1677" t="s">
        <v>2671</v>
      </c>
      <c r="E559" s="1681" t="s">
        <v>1717</v>
      </c>
      <c r="F559" s="1681" t="s">
        <v>3072</v>
      </c>
    </row>
    <row r="560" spans="1:6">
      <c r="A560" s="1677" t="s">
        <v>2772</v>
      </c>
      <c r="B560" s="1681" t="s">
        <v>7070</v>
      </c>
      <c r="C560" s="1681" t="s">
        <v>962</v>
      </c>
      <c r="D560" s="1677" t="s">
        <v>2772</v>
      </c>
      <c r="E560" s="1681" t="s">
        <v>1740</v>
      </c>
      <c r="F560" s="1681" t="s">
        <v>3072</v>
      </c>
    </row>
    <row r="561" spans="1:6">
      <c r="A561" s="1677" t="s">
        <v>2592</v>
      </c>
      <c r="B561" s="1681" t="s">
        <v>7066</v>
      </c>
      <c r="C561" s="1681" t="s">
        <v>1112</v>
      </c>
      <c r="D561" s="1677" t="s">
        <v>2592</v>
      </c>
      <c r="E561" s="1681" t="s">
        <v>1700</v>
      </c>
      <c r="F561" s="1681" t="s">
        <v>3072</v>
      </c>
    </row>
    <row r="562" spans="1:6">
      <c r="A562" s="1677" t="s">
        <v>2131</v>
      </c>
      <c r="B562" s="1681" t="s">
        <v>7073</v>
      </c>
      <c r="C562" s="1681" t="s">
        <v>1490</v>
      </c>
      <c r="D562" s="1677" t="s">
        <v>2131</v>
      </c>
      <c r="E562" s="1681" t="s">
        <v>1662</v>
      </c>
      <c r="F562" s="1681" t="s">
        <v>3072</v>
      </c>
    </row>
    <row r="563" spans="1:6">
      <c r="A563" s="10" t="s">
        <v>2819</v>
      </c>
      <c r="B563" s="10" t="s">
        <v>7091</v>
      </c>
      <c r="C563" s="10" t="s">
        <v>2820</v>
      </c>
      <c r="D563" s="10" t="s">
        <v>2819</v>
      </c>
      <c r="E563" s="10" t="s">
        <v>1781</v>
      </c>
      <c r="F563" s="1677" t="s">
        <v>3073</v>
      </c>
    </row>
    <row r="564" spans="1:6">
      <c r="A564" s="10" t="s">
        <v>2950</v>
      </c>
      <c r="B564" s="10" t="s">
        <v>7090</v>
      </c>
      <c r="C564" s="10" t="s">
        <v>2951</v>
      </c>
      <c r="D564" s="10" t="s">
        <v>2950</v>
      </c>
      <c r="E564" s="10" t="s">
        <v>1685</v>
      </c>
      <c r="F564" s="1677" t="s">
        <v>3073</v>
      </c>
    </row>
    <row r="565" spans="1:6">
      <c r="A565" s="1677" t="s">
        <v>2753</v>
      </c>
      <c r="B565" s="1681" t="s">
        <v>7066</v>
      </c>
      <c r="C565" s="1681" t="s">
        <v>979</v>
      </c>
      <c r="D565" s="1677" t="s">
        <v>2753</v>
      </c>
      <c r="E565" s="1681" t="s">
        <v>1802</v>
      </c>
      <c r="F565" s="1681" t="s">
        <v>3072</v>
      </c>
    </row>
    <row r="566" spans="1:6">
      <c r="A566" s="1677" t="s">
        <v>2496</v>
      </c>
      <c r="B566" s="1681" t="s">
        <v>7066</v>
      </c>
      <c r="C566" s="1681" t="s">
        <v>1840</v>
      </c>
      <c r="D566" s="1677" t="s">
        <v>2496</v>
      </c>
      <c r="E566" s="1681" t="s">
        <v>1738</v>
      </c>
      <c r="F566" s="1681" t="s">
        <v>3072</v>
      </c>
    </row>
    <row r="567" spans="1:6">
      <c r="A567" s="1677" t="s">
        <v>2522</v>
      </c>
      <c r="B567" s="1681" t="s">
        <v>7070</v>
      </c>
      <c r="C567" s="1681" t="s">
        <v>1176</v>
      </c>
      <c r="D567" s="1677" t="s">
        <v>2522</v>
      </c>
      <c r="E567" s="1681" t="s">
        <v>1661</v>
      </c>
      <c r="F567" s="1681" t="s">
        <v>3072</v>
      </c>
    </row>
    <row r="568" spans="1:6">
      <c r="A568" s="1677" t="s">
        <v>2586</v>
      </c>
      <c r="B568" s="1681" t="s">
        <v>7070</v>
      </c>
      <c r="C568" s="1681" t="s">
        <v>1841</v>
      </c>
      <c r="D568" s="1677" t="s">
        <v>2586</v>
      </c>
      <c r="E568" s="1681" t="s">
        <v>1667</v>
      </c>
      <c r="F568" s="1681" t="s">
        <v>3072</v>
      </c>
    </row>
    <row r="569" spans="1:6">
      <c r="A569" s="1677" t="s">
        <v>2730</v>
      </c>
      <c r="B569" s="1681" t="s">
        <v>7070</v>
      </c>
      <c r="C569" s="1681" t="s">
        <v>999</v>
      </c>
      <c r="D569" s="1677" t="s">
        <v>2730</v>
      </c>
      <c r="E569" s="1681" t="s">
        <v>1972</v>
      </c>
      <c r="F569" s="1681" t="s">
        <v>3072</v>
      </c>
    </row>
    <row r="570" spans="1:6">
      <c r="A570" s="1677" t="s">
        <v>2410</v>
      </c>
      <c r="B570" s="1681" t="s">
        <v>7070</v>
      </c>
      <c r="C570" s="1681" t="s">
        <v>1262</v>
      </c>
      <c r="D570" s="1677" t="s">
        <v>2410</v>
      </c>
      <c r="E570" s="1681" t="s">
        <v>1705</v>
      </c>
      <c r="F570" s="1681" t="s">
        <v>3072</v>
      </c>
    </row>
    <row r="571" spans="1:6">
      <c r="A571" s="1677" t="s">
        <v>2409</v>
      </c>
      <c r="B571" s="1681" t="s">
        <v>7072</v>
      </c>
      <c r="C571" s="1681" t="s">
        <v>1263</v>
      </c>
      <c r="D571" s="1677" t="s">
        <v>2409</v>
      </c>
      <c r="E571" s="1681" t="s">
        <v>1705</v>
      </c>
      <c r="F571" s="1681" t="s">
        <v>3072</v>
      </c>
    </row>
    <row r="572" spans="1:6">
      <c r="A572" s="1677" t="s">
        <v>2803</v>
      </c>
      <c r="B572" s="1681" t="s">
        <v>7073</v>
      </c>
      <c r="C572" s="1681" t="s">
        <v>938</v>
      </c>
      <c r="D572" s="1677" t="s">
        <v>2803</v>
      </c>
      <c r="E572" s="1681" t="s">
        <v>1689</v>
      </c>
      <c r="F572" s="1681" t="s">
        <v>3072</v>
      </c>
    </row>
    <row r="573" spans="1:6">
      <c r="A573" s="1677" t="s">
        <v>2707</v>
      </c>
      <c r="B573" s="1681" t="s">
        <v>7067</v>
      </c>
      <c r="C573" s="1681" t="s">
        <v>1019</v>
      </c>
      <c r="D573" s="1677" t="s">
        <v>2707</v>
      </c>
      <c r="E573" s="1681" t="s">
        <v>1696</v>
      </c>
      <c r="F573" s="1681" t="s">
        <v>3072</v>
      </c>
    </row>
    <row r="574" spans="1:6">
      <c r="A574" s="1677" t="s">
        <v>2498</v>
      </c>
      <c r="B574" s="1681" t="s">
        <v>7066</v>
      </c>
      <c r="C574" s="1681" t="s">
        <v>1194</v>
      </c>
      <c r="D574" s="1677" t="s">
        <v>2498</v>
      </c>
      <c r="E574" s="1681" t="s">
        <v>1704</v>
      </c>
      <c r="F574" s="1681" t="s">
        <v>3072</v>
      </c>
    </row>
    <row r="575" spans="1:6">
      <c r="A575" s="1677" t="s">
        <v>2517</v>
      </c>
      <c r="B575" s="1681" t="s">
        <v>7066</v>
      </c>
      <c r="C575" s="1681" t="s">
        <v>1180</v>
      </c>
      <c r="D575" s="1677" t="s">
        <v>2517</v>
      </c>
      <c r="E575" s="1681" t="s">
        <v>1771</v>
      </c>
      <c r="F575" s="1681" t="s">
        <v>3072</v>
      </c>
    </row>
    <row r="576" spans="1:6">
      <c r="A576" s="1677" t="s">
        <v>2689</v>
      </c>
      <c r="B576" s="1681" t="s">
        <v>7073</v>
      </c>
      <c r="C576" s="1681" t="s">
        <v>1035</v>
      </c>
      <c r="D576" s="1677" t="s">
        <v>2689</v>
      </c>
      <c r="E576" s="1681" t="s">
        <v>1686</v>
      </c>
      <c r="F576" s="1681" t="s">
        <v>3072</v>
      </c>
    </row>
    <row r="577" spans="1:6">
      <c r="A577" s="1677" t="s">
        <v>2602</v>
      </c>
      <c r="B577" s="1681" t="s">
        <v>7066</v>
      </c>
      <c r="C577" s="1681" t="s">
        <v>1108</v>
      </c>
      <c r="D577" s="1677" t="s">
        <v>2602</v>
      </c>
      <c r="E577" s="1681" t="s">
        <v>1691</v>
      </c>
      <c r="F577" s="1681" t="s">
        <v>3072</v>
      </c>
    </row>
    <row r="578" spans="1:6">
      <c r="A578" s="1677" t="s">
        <v>2682</v>
      </c>
      <c r="B578" s="1681" t="s">
        <v>7070</v>
      </c>
      <c r="C578" s="1681" t="s">
        <v>1041</v>
      </c>
      <c r="D578" s="1677" t="s">
        <v>2682</v>
      </c>
      <c r="E578" s="1681" t="s">
        <v>1694</v>
      </c>
      <c r="F578" s="1681" t="s">
        <v>3072</v>
      </c>
    </row>
    <row r="579" spans="1:6">
      <c r="A579" s="1677" t="s">
        <v>2852</v>
      </c>
      <c r="B579" s="1681" t="s">
        <v>7097</v>
      </c>
      <c r="C579" s="1681" t="s">
        <v>1625</v>
      </c>
      <c r="D579" s="1677" t="s">
        <v>2852</v>
      </c>
      <c r="E579" s="10" t="s">
        <v>1662</v>
      </c>
      <c r="F579" s="1677" t="s">
        <v>3073</v>
      </c>
    </row>
    <row r="580" spans="1:6">
      <c r="A580" s="1677" t="s">
        <v>2408</v>
      </c>
      <c r="B580" s="1681" t="s">
        <v>7072</v>
      </c>
      <c r="C580" s="1681" t="s">
        <v>1264</v>
      </c>
      <c r="D580" s="1677" t="s">
        <v>2408</v>
      </c>
      <c r="E580" s="1681" t="s">
        <v>1705</v>
      </c>
      <c r="F580" s="1681" t="s">
        <v>3072</v>
      </c>
    </row>
    <row r="581" spans="1:6">
      <c r="A581" s="1677" t="s">
        <v>2404</v>
      </c>
      <c r="B581" s="1681" t="s">
        <v>7073</v>
      </c>
      <c r="C581" s="1681" t="s">
        <v>1267</v>
      </c>
      <c r="D581" s="1677" t="s">
        <v>2404</v>
      </c>
      <c r="E581" s="1681" t="s">
        <v>1705</v>
      </c>
      <c r="F581" s="1681" t="s">
        <v>3072</v>
      </c>
    </row>
    <row r="582" spans="1:6">
      <c r="A582" s="1677" t="s">
        <v>2679</v>
      </c>
      <c r="B582" s="1681" t="s">
        <v>7066</v>
      </c>
      <c r="C582" s="1681" t="s">
        <v>1043</v>
      </c>
      <c r="D582" s="1677" t="s">
        <v>2679</v>
      </c>
      <c r="E582" s="1681" t="s">
        <v>1694</v>
      </c>
      <c r="F582" s="1681" t="s">
        <v>3072</v>
      </c>
    </row>
    <row r="583" spans="1:6">
      <c r="A583" s="1677" t="s">
        <v>2002</v>
      </c>
      <c r="B583" s="1681" t="s">
        <v>7066</v>
      </c>
      <c r="C583" s="1681" t="s">
        <v>1601</v>
      </c>
      <c r="D583" s="1677" t="s">
        <v>2002</v>
      </c>
      <c r="E583" s="1681" t="s">
        <v>1781</v>
      </c>
      <c r="F583" s="1681" t="s">
        <v>3072</v>
      </c>
    </row>
    <row r="584" spans="1:6">
      <c r="A584" s="1677" t="s">
        <v>2771</v>
      </c>
      <c r="B584" s="1681" t="s">
        <v>7066</v>
      </c>
      <c r="C584" s="1681" t="s">
        <v>963</v>
      </c>
      <c r="D584" s="1677" t="s">
        <v>2771</v>
      </c>
      <c r="E584" s="1681" t="s">
        <v>1741</v>
      </c>
      <c r="F584" s="1681" t="s">
        <v>3072</v>
      </c>
    </row>
    <row r="585" spans="1:6">
      <c r="A585" s="1677" t="s">
        <v>2059</v>
      </c>
      <c r="B585" s="1681" t="s">
        <v>7073</v>
      </c>
      <c r="C585" s="1681" t="s">
        <v>1550</v>
      </c>
      <c r="D585" s="1677" t="s">
        <v>2059</v>
      </c>
      <c r="E585" s="1681" t="s">
        <v>1662</v>
      </c>
      <c r="F585" s="1681" t="s">
        <v>3072</v>
      </c>
    </row>
    <row r="586" spans="1:6">
      <c r="A586" s="1677" t="s">
        <v>3048</v>
      </c>
      <c r="B586" s="1681" t="s">
        <v>7097</v>
      </c>
      <c r="C586" s="1681" t="s">
        <v>3049</v>
      </c>
      <c r="D586" s="1677" t="s">
        <v>3048</v>
      </c>
      <c r="E586" s="10" t="s">
        <v>1662</v>
      </c>
      <c r="F586" s="1677" t="s">
        <v>3073</v>
      </c>
    </row>
    <row r="587" spans="1:6">
      <c r="A587" s="1677" t="s">
        <v>2613</v>
      </c>
      <c r="B587" s="1681" t="s">
        <v>7066</v>
      </c>
      <c r="C587" s="1681" t="s">
        <v>1842</v>
      </c>
      <c r="D587" s="1677" t="s">
        <v>2613</v>
      </c>
      <c r="E587" s="1681" t="s">
        <v>1713</v>
      </c>
      <c r="F587" s="1681" t="s">
        <v>3072</v>
      </c>
    </row>
    <row r="588" spans="1:6">
      <c r="A588" s="1677" t="s">
        <v>2050</v>
      </c>
      <c r="B588" s="1681" t="s">
        <v>7073</v>
      </c>
      <c r="C588" s="1681" t="s">
        <v>1843</v>
      </c>
      <c r="D588" s="1677" t="s">
        <v>2050</v>
      </c>
      <c r="E588" s="1681" t="s">
        <v>1662</v>
      </c>
      <c r="F588" s="1681" t="s">
        <v>3072</v>
      </c>
    </row>
    <row r="589" spans="1:6">
      <c r="A589" s="1677" t="s">
        <v>2254</v>
      </c>
      <c r="B589" s="1681" t="s">
        <v>7073</v>
      </c>
      <c r="C589" s="1681" t="s">
        <v>1844</v>
      </c>
      <c r="D589" s="1677" t="s">
        <v>2254</v>
      </c>
      <c r="E589" s="1681" t="s">
        <v>1693</v>
      </c>
      <c r="F589" s="1681" t="s">
        <v>3072</v>
      </c>
    </row>
    <row r="590" spans="1:6">
      <c r="A590" s="1677" t="s">
        <v>2304</v>
      </c>
      <c r="B590" s="1681" t="s">
        <v>7066</v>
      </c>
      <c r="C590" s="1681" t="s">
        <v>1347</v>
      </c>
      <c r="D590" s="1677" t="s">
        <v>2304</v>
      </c>
      <c r="E590" s="1681" t="s">
        <v>1750</v>
      </c>
      <c r="F590" s="1681" t="s">
        <v>3072</v>
      </c>
    </row>
    <row r="591" spans="1:6">
      <c r="A591" s="1677" t="s">
        <v>2881</v>
      </c>
      <c r="B591" s="1681" t="s">
        <v>7096</v>
      </c>
      <c r="C591" s="1681" t="s">
        <v>7102</v>
      </c>
      <c r="D591" s="1677" t="s">
        <v>2881</v>
      </c>
      <c r="E591" s="10" t="s">
        <v>1693</v>
      </c>
      <c r="F591" s="1677" t="s">
        <v>3073</v>
      </c>
    </row>
    <row r="592" spans="1:6">
      <c r="A592" s="1677" t="s">
        <v>2259</v>
      </c>
      <c r="B592" s="1681" t="s">
        <v>7074</v>
      </c>
      <c r="C592" s="1681" t="s">
        <v>1382</v>
      </c>
      <c r="D592" s="1677" t="s">
        <v>2259</v>
      </c>
      <c r="E592" s="1681" t="s">
        <v>1693</v>
      </c>
      <c r="F592" s="1681" t="s">
        <v>3072</v>
      </c>
    </row>
    <row r="593" spans="1:6">
      <c r="A593" s="1677" t="s">
        <v>2596</v>
      </c>
      <c r="B593" s="1681" t="s">
        <v>7066</v>
      </c>
      <c r="C593" s="1681" t="s">
        <v>1111</v>
      </c>
      <c r="D593" s="1677" t="s">
        <v>2596</v>
      </c>
      <c r="E593" s="1681" t="s">
        <v>1678</v>
      </c>
      <c r="F593" s="1681" t="s">
        <v>3072</v>
      </c>
    </row>
    <row r="594" spans="1:6">
      <c r="A594" s="1677" t="s">
        <v>2000</v>
      </c>
      <c r="B594" s="1681" t="s">
        <v>7066</v>
      </c>
      <c r="C594" s="1681" t="s">
        <v>1602</v>
      </c>
      <c r="D594" s="1677" t="s">
        <v>2000</v>
      </c>
      <c r="E594" s="1681" t="s">
        <v>1702</v>
      </c>
      <c r="F594" s="1681" t="s">
        <v>3072</v>
      </c>
    </row>
    <row r="595" spans="1:6">
      <c r="A595" s="1677" t="s">
        <v>2555</v>
      </c>
      <c r="B595" s="1681" t="s">
        <v>256</v>
      </c>
      <c r="C595" s="1681" t="s">
        <v>1845</v>
      </c>
      <c r="D595" s="1677" t="s">
        <v>2555</v>
      </c>
      <c r="E595" s="1681" t="s">
        <v>1661</v>
      </c>
      <c r="F595" s="1681" t="s">
        <v>3072</v>
      </c>
    </row>
    <row r="596" spans="1:6">
      <c r="A596" s="1677" t="s">
        <v>2539</v>
      </c>
      <c r="B596" s="1681" t="s">
        <v>7073</v>
      </c>
      <c r="C596" s="1681" t="s">
        <v>1160</v>
      </c>
      <c r="D596" s="1677" t="s">
        <v>2539</v>
      </c>
      <c r="E596" s="1681" t="s">
        <v>1661</v>
      </c>
      <c r="F596" s="1681" t="s">
        <v>3072</v>
      </c>
    </row>
    <row r="597" spans="1:6">
      <c r="A597" s="1677" t="s">
        <v>2466</v>
      </c>
      <c r="B597" s="1681" t="s">
        <v>7066</v>
      </c>
      <c r="C597" s="1681" t="s">
        <v>1218</v>
      </c>
      <c r="D597" s="1677" t="s">
        <v>2466</v>
      </c>
      <c r="E597" s="1681" t="s">
        <v>1720</v>
      </c>
      <c r="F597" s="1681" t="s">
        <v>3072</v>
      </c>
    </row>
    <row r="598" spans="1:6">
      <c r="A598" s="1677" t="s">
        <v>2761</v>
      </c>
      <c r="B598" s="1681" t="s">
        <v>7073</v>
      </c>
      <c r="C598" s="1681" t="s">
        <v>1846</v>
      </c>
      <c r="D598" s="1677" t="s">
        <v>2761</v>
      </c>
      <c r="E598" s="1681" t="s">
        <v>1741</v>
      </c>
      <c r="F598" s="1681" t="s">
        <v>3072</v>
      </c>
    </row>
    <row r="599" spans="1:6">
      <c r="A599" s="1677" t="s">
        <v>2357</v>
      </c>
      <c r="B599" s="1681" t="s">
        <v>7066</v>
      </c>
      <c r="C599" s="1681" t="s">
        <v>1304</v>
      </c>
      <c r="D599" s="1677" t="s">
        <v>2357</v>
      </c>
      <c r="E599" s="1681" t="s">
        <v>1660</v>
      </c>
      <c r="F599" s="1681" t="s">
        <v>3072</v>
      </c>
    </row>
    <row r="600" spans="1:6">
      <c r="A600" s="1677" t="s">
        <v>2279</v>
      </c>
      <c r="B600" s="1681" t="s">
        <v>7070</v>
      </c>
      <c r="C600" s="1681" t="s">
        <v>1368</v>
      </c>
      <c r="D600" s="1677" t="s">
        <v>2279</v>
      </c>
      <c r="E600" s="1681" t="s">
        <v>1681</v>
      </c>
      <c r="F600" s="1681" t="s">
        <v>3072</v>
      </c>
    </row>
    <row r="601" spans="1:6">
      <c r="A601" s="1677" t="s">
        <v>2280</v>
      </c>
      <c r="B601" s="1681" t="s">
        <v>7072</v>
      </c>
      <c r="C601" s="1681" t="s">
        <v>1367</v>
      </c>
      <c r="D601" s="1677" t="s">
        <v>2280</v>
      </c>
      <c r="E601" s="1681" t="s">
        <v>1681</v>
      </c>
      <c r="F601" s="1681" t="s">
        <v>3072</v>
      </c>
    </row>
    <row r="602" spans="1:6">
      <c r="A602" s="1677" t="s">
        <v>2426</v>
      </c>
      <c r="B602" s="1681" t="s">
        <v>7066</v>
      </c>
      <c r="C602" s="1681" t="s">
        <v>1251</v>
      </c>
      <c r="D602" s="1677" t="s">
        <v>2426</v>
      </c>
      <c r="E602" s="1681" t="s">
        <v>1728</v>
      </c>
      <c r="F602" s="1681" t="s">
        <v>3072</v>
      </c>
    </row>
    <row r="603" spans="1:6">
      <c r="A603" s="1677" t="s">
        <v>2208</v>
      </c>
      <c r="B603" s="1681" t="s">
        <v>7066</v>
      </c>
      <c r="C603" s="1681" t="s">
        <v>1423</v>
      </c>
      <c r="D603" s="1677" t="s">
        <v>2208</v>
      </c>
      <c r="E603" s="1681" t="s">
        <v>1764</v>
      </c>
      <c r="F603" s="1681" t="s">
        <v>3072</v>
      </c>
    </row>
    <row r="604" spans="1:6">
      <c r="A604" s="1677" t="s">
        <v>916</v>
      </c>
      <c r="B604" s="1681" t="s">
        <v>7070</v>
      </c>
      <c r="C604" s="1681" t="s">
        <v>915</v>
      </c>
      <c r="D604" s="1677" t="s">
        <v>916</v>
      </c>
      <c r="E604" s="1681" t="s">
        <v>1705</v>
      </c>
      <c r="F604" s="1681" t="s">
        <v>3072</v>
      </c>
    </row>
    <row r="605" spans="1:6">
      <c r="A605" s="1677" t="s">
        <v>2716</v>
      </c>
      <c r="B605" s="1681" t="s">
        <v>7066</v>
      </c>
      <c r="C605" s="1681" t="s">
        <v>1011</v>
      </c>
      <c r="D605" s="1677" t="s">
        <v>2716</v>
      </c>
      <c r="E605" s="1681" t="s">
        <v>1972</v>
      </c>
      <c r="F605" s="1681" t="s">
        <v>3072</v>
      </c>
    </row>
    <row r="606" spans="1:6">
      <c r="A606" s="1677" t="s">
        <v>2749</v>
      </c>
      <c r="B606" s="1681" t="s">
        <v>7066</v>
      </c>
      <c r="C606" s="1681" t="s">
        <v>983</v>
      </c>
      <c r="D606" s="1677" t="s">
        <v>2749</v>
      </c>
      <c r="E606" s="1681" t="s">
        <v>1684</v>
      </c>
      <c r="F606" s="1681" t="s">
        <v>3072</v>
      </c>
    </row>
    <row r="607" spans="1:6">
      <c r="A607" s="1677" t="s">
        <v>2307</v>
      </c>
      <c r="B607" s="1681" t="s">
        <v>7073</v>
      </c>
      <c r="C607" s="1681" t="s">
        <v>1345</v>
      </c>
      <c r="D607" s="1677" t="s">
        <v>2307</v>
      </c>
      <c r="E607" s="1681" t="s">
        <v>1750</v>
      </c>
      <c r="F607" s="1681" t="s">
        <v>3072</v>
      </c>
    </row>
    <row r="608" spans="1:6">
      <c r="A608" s="1677" t="s">
        <v>2371</v>
      </c>
      <c r="B608" s="1681" t="s">
        <v>7070</v>
      </c>
      <c r="C608" s="1681" t="s">
        <v>1295</v>
      </c>
      <c r="D608" s="1677" t="s">
        <v>2371</v>
      </c>
      <c r="E608" s="1681" t="s">
        <v>1786</v>
      </c>
      <c r="F608" s="1681" t="s">
        <v>3072</v>
      </c>
    </row>
    <row r="609" spans="1:6">
      <c r="A609" s="1677" t="s">
        <v>2802</v>
      </c>
      <c r="B609" s="1681" t="s">
        <v>7073</v>
      </c>
      <c r="C609" s="1681" t="s">
        <v>939</v>
      </c>
      <c r="D609" s="1677" t="s">
        <v>2802</v>
      </c>
      <c r="E609" s="1681" t="s">
        <v>1689</v>
      </c>
      <c r="F609" s="1681" t="s">
        <v>3072</v>
      </c>
    </row>
    <row r="610" spans="1:6">
      <c r="A610" s="1677" t="s">
        <v>2391</v>
      </c>
      <c r="B610" s="1681" t="s">
        <v>7080</v>
      </c>
      <c r="C610" s="1681" t="s">
        <v>1279</v>
      </c>
      <c r="D610" s="1677" t="s">
        <v>2391</v>
      </c>
      <c r="E610" s="1681" t="s">
        <v>1712</v>
      </c>
      <c r="F610" s="1681" t="s">
        <v>3072</v>
      </c>
    </row>
    <row r="611" spans="1:6">
      <c r="A611" s="1677" t="s">
        <v>2066</v>
      </c>
      <c r="B611" s="1681" t="s">
        <v>7074</v>
      </c>
      <c r="C611" s="1681" t="s">
        <v>1543</v>
      </c>
      <c r="D611" s="1677" t="s">
        <v>2066</v>
      </c>
      <c r="E611" s="1681" t="s">
        <v>1662</v>
      </c>
      <c r="F611" s="1681" t="s">
        <v>3072</v>
      </c>
    </row>
    <row r="612" spans="1:6">
      <c r="A612" s="1677" t="s">
        <v>2412</v>
      </c>
      <c r="B612" s="1681" t="s">
        <v>7070</v>
      </c>
      <c r="C612" s="1681" t="s">
        <v>1260</v>
      </c>
      <c r="D612" s="1677" t="s">
        <v>2412</v>
      </c>
      <c r="E612" s="1681" t="s">
        <v>1767</v>
      </c>
      <c r="F612" s="1681" t="s">
        <v>3072</v>
      </c>
    </row>
    <row r="613" spans="1:6">
      <c r="A613" s="1677" t="s">
        <v>2411</v>
      </c>
      <c r="B613" s="1681" t="s">
        <v>7072</v>
      </c>
      <c r="C613" s="1681" t="s">
        <v>1261</v>
      </c>
      <c r="D613" s="1677" t="s">
        <v>2411</v>
      </c>
      <c r="E613" s="1681" t="s">
        <v>1767</v>
      </c>
      <c r="F613" s="1681" t="s">
        <v>3072</v>
      </c>
    </row>
    <row r="614" spans="1:6">
      <c r="A614" s="1677" t="s">
        <v>2060</v>
      </c>
      <c r="B614" s="1681" t="s">
        <v>7073</v>
      </c>
      <c r="C614" s="1681" t="s">
        <v>1549</v>
      </c>
      <c r="D614" s="1677" t="s">
        <v>2060</v>
      </c>
      <c r="E614" s="1681" t="s">
        <v>1662</v>
      </c>
      <c r="F614" s="1681" t="s">
        <v>3072</v>
      </c>
    </row>
    <row r="615" spans="1:6">
      <c r="A615" s="10" t="s">
        <v>2840</v>
      </c>
      <c r="B615" s="10" t="s">
        <v>7091</v>
      </c>
      <c r="C615" s="10" t="s">
        <v>2841</v>
      </c>
      <c r="D615" s="10" t="s">
        <v>2840</v>
      </c>
      <c r="E615" s="10" t="s">
        <v>1662</v>
      </c>
      <c r="F615" s="1677" t="s">
        <v>3073</v>
      </c>
    </row>
    <row r="616" spans="1:6">
      <c r="A616" s="1677" t="s">
        <v>2070</v>
      </c>
      <c r="B616" s="1681" t="s">
        <v>7074</v>
      </c>
      <c r="C616" s="1681" t="s">
        <v>1847</v>
      </c>
      <c r="D616" s="1677" t="s">
        <v>2070</v>
      </c>
      <c r="E616" s="1681" t="s">
        <v>1662</v>
      </c>
      <c r="F616" s="1681" t="s">
        <v>3072</v>
      </c>
    </row>
    <row r="617" spans="1:6">
      <c r="A617" s="1677" t="s">
        <v>2632</v>
      </c>
      <c r="B617" s="1681" t="s">
        <v>7080</v>
      </c>
      <c r="C617" s="1681" t="s">
        <v>1082</v>
      </c>
      <c r="D617" s="1677" t="s">
        <v>2632</v>
      </c>
      <c r="E617" s="1681" t="s">
        <v>1665</v>
      </c>
      <c r="F617" s="1681" t="s">
        <v>3072</v>
      </c>
    </row>
    <row r="618" spans="1:6">
      <c r="A618" s="1677" t="s">
        <v>2019</v>
      </c>
      <c r="B618" s="1681" t="s">
        <v>7066</v>
      </c>
      <c r="C618" s="1681" t="s">
        <v>1585</v>
      </c>
      <c r="D618" s="1677" t="s">
        <v>2019</v>
      </c>
      <c r="E618" s="1681" t="s">
        <v>1805</v>
      </c>
      <c r="F618" s="1681" t="s">
        <v>3072</v>
      </c>
    </row>
    <row r="619" spans="1:6">
      <c r="A619" s="1677" t="s">
        <v>2074</v>
      </c>
      <c r="B619" s="1681" t="s">
        <v>7073</v>
      </c>
      <c r="C619" s="1681" t="s">
        <v>1539</v>
      </c>
      <c r="D619" s="1677" t="s">
        <v>2074</v>
      </c>
      <c r="E619" s="1681" t="s">
        <v>1662</v>
      </c>
      <c r="F619" s="1681" t="s">
        <v>3072</v>
      </c>
    </row>
    <row r="620" spans="1:6">
      <c r="A620" s="1677" t="s">
        <v>2379</v>
      </c>
      <c r="B620" s="1681" t="s">
        <v>7066</v>
      </c>
      <c r="C620" s="1681" t="s">
        <v>1288</v>
      </c>
      <c r="D620" s="1677" t="s">
        <v>2379</v>
      </c>
      <c r="E620" s="1681" t="s">
        <v>1724</v>
      </c>
      <c r="F620" s="1681" t="s">
        <v>3072</v>
      </c>
    </row>
    <row r="621" spans="1:6">
      <c r="A621" s="1677" t="s">
        <v>2021</v>
      </c>
      <c r="B621" s="1681" t="s">
        <v>7066</v>
      </c>
      <c r="C621" s="1681" t="s">
        <v>1583</v>
      </c>
      <c r="D621" s="1677" t="s">
        <v>2021</v>
      </c>
      <c r="E621" s="1681" t="s">
        <v>1690</v>
      </c>
      <c r="F621" s="1681" t="s">
        <v>3072</v>
      </c>
    </row>
    <row r="622" spans="1:6">
      <c r="A622" s="1677" t="s">
        <v>2562</v>
      </c>
      <c r="B622" s="1681" t="s">
        <v>7066</v>
      </c>
      <c r="C622" s="1681" t="s">
        <v>1139</v>
      </c>
      <c r="D622" s="1677" t="s">
        <v>2562</v>
      </c>
      <c r="E622" s="1681" t="s">
        <v>1661</v>
      </c>
      <c r="F622" s="1681" t="s">
        <v>3072</v>
      </c>
    </row>
    <row r="623" spans="1:6">
      <c r="A623" s="1677" t="s">
        <v>2225</v>
      </c>
      <c r="B623" s="1681" t="s">
        <v>7066</v>
      </c>
      <c r="C623" s="1681" t="s">
        <v>1408</v>
      </c>
      <c r="D623" s="1677" t="s">
        <v>2225</v>
      </c>
      <c r="E623" s="1681" t="s">
        <v>1752</v>
      </c>
      <c r="F623" s="1681" t="s">
        <v>3072</v>
      </c>
    </row>
    <row r="624" spans="1:6">
      <c r="A624" s="10" t="s">
        <v>2913</v>
      </c>
      <c r="B624" s="10" t="s">
        <v>7091</v>
      </c>
      <c r="C624" s="10" t="s">
        <v>2914</v>
      </c>
      <c r="D624" s="10" t="s">
        <v>2913</v>
      </c>
      <c r="E624" s="10" t="s">
        <v>1660</v>
      </c>
      <c r="F624" s="1677" t="s">
        <v>3073</v>
      </c>
    </row>
    <row r="625" spans="1:6">
      <c r="A625" s="1677" t="s">
        <v>2608</v>
      </c>
      <c r="B625" s="1681" t="s">
        <v>7066</v>
      </c>
      <c r="C625" s="1681" t="s">
        <v>1104</v>
      </c>
      <c r="D625" s="1677" t="s">
        <v>2608</v>
      </c>
      <c r="E625" s="1681" t="s">
        <v>1726</v>
      </c>
      <c r="F625" s="1681" t="s">
        <v>3072</v>
      </c>
    </row>
    <row r="626" spans="1:6">
      <c r="A626" s="1677" t="s">
        <v>2618</v>
      </c>
      <c r="B626" s="1681" t="s">
        <v>7066</v>
      </c>
      <c r="C626" s="1681" t="s">
        <v>1095</v>
      </c>
      <c r="D626" s="1677" t="s">
        <v>2618</v>
      </c>
      <c r="E626" s="1681" t="s">
        <v>1713</v>
      </c>
      <c r="F626" s="1681" t="s">
        <v>3072</v>
      </c>
    </row>
    <row r="627" spans="1:6">
      <c r="A627" s="1677" t="s">
        <v>2115</v>
      </c>
      <c r="B627" s="1681" t="s">
        <v>7073</v>
      </c>
      <c r="C627" s="1681" t="s">
        <v>1502</v>
      </c>
      <c r="D627" s="1677" t="s">
        <v>2115</v>
      </c>
      <c r="E627" s="1681" t="s">
        <v>1662</v>
      </c>
      <c r="F627" s="1681" t="s">
        <v>3072</v>
      </c>
    </row>
    <row r="628" spans="1:6">
      <c r="A628" s="1677" t="s">
        <v>2548</v>
      </c>
      <c r="B628" s="1681" t="s">
        <v>7073</v>
      </c>
      <c r="C628" s="1681" t="s">
        <v>1151</v>
      </c>
      <c r="D628" s="1677" t="s">
        <v>2548</v>
      </c>
      <c r="E628" s="1681" t="s">
        <v>1661</v>
      </c>
      <c r="F628" s="1681" t="s">
        <v>3072</v>
      </c>
    </row>
    <row r="629" spans="1:6">
      <c r="A629" s="1677" t="s">
        <v>2834</v>
      </c>
      <c r="B629" s="1681" t="s">
        <v>7097</v>
      </c>
      <c r="C629" s="1681" t="s">
        <v>2835</v>
      </c>
      <c r="D629" s="1677" t="s">
        <v>2834</v>
      </c>
      <c r="E629" s="10" t="s">
        <v>1662</v>
      </c>
      <c r="F629" s="1677" t="s">
        <v>3073</v>
      </c>
    </row>
    <row r="630" spans="1:6">
      <c r="A630" s="1677" t="s">
        <v>2246</v>
      </c>
      <c r="B630" s="1681" t="s">
        <v>7073</v>
      </c>
      <c r="C630" s="1681" t="s">
        <v>1392</v>
      </c>
      <c r="D630" s="1677" t="s">
        <v>2246</v>
      </c>
      <c r="E630" s="1681" t="s">
        <v>1664</v>
      </c>
      <c r="F630" s="1681" t="s">
        <v>3072</v>
      </c>
    </row>
    <row r="631" spans="1:6">
      <c r="A631" s="1677" t="s">
        <v>2376</v>
      </c>
      <c r="B631" s="1681" t="s">
        <v>7066</v>
      </c>
      <c r="C631" s="1681" t="s">
        <v>1290</v>
      </c>
      <c r="D631" s="1677" t="s">
        <v>2376</v>
      </c>
      <c r="E631" s="1681" t="s">
        <v>1786</v>
      </c>
      <c r="F631" s="1681" t="s">
        <v>3072</v>
      </c>
    </row>
    <row r="632" spans="1:6">
      <c r="A632" s="1677" t="s">
        <v>2038</v>
      </c>
      <c r="B632" s="1681" t="s">
        <v>7073</v>
      </c>
      <c r="C632" s="1681" t="s">
        <v>1568</v>
      </c>
      <c r="D632" s="1677" t="s">
        <v>2038</v>
      </c>
      <c r="E632" s="1681" t="s">
        <v>1662</v>
      </c>
      <c r="F632" s="1681" t="s">
        <v>3072</v>
      </c>
    </row>
    <row r="633" spans="1:6">
      <c r="A633" s="1677" t="s">
        <v>2039</v>
      </c>
      <c r="B633" s="1681" t="s">
        <v>7073</v>
      </c>
      <c r="C633" s="1681" t="s">
        <v>1567</v>
      </c>
      <c r="D633" s="1677" t="s">
        <v>2039</v>
      </c>
      <c r="E633" s="1681" t="s">
        <v>1662</v>
      </c>
      <c r="F633" s="1681" t="s">
        <v>3072</v>
      </c>
    </row>
    <row r="634" spans="1:6">
      <c r="A634" s="1677" t="s">
        <v>2041</v>
      </c>
      <c r="B634" s="1681" t="s">
        <v>7073</v>
      </c>
      <c r="C634" s="1681" t="s">
        <v>1565</v>
      </c>
      <c r="D634" s="1677" t="s">
        <v>2041</v>
      </c>
      <c r="E634" s="1681" t="s">
        <v>1662</v>
      </c>
      <c r="F634" s="1681" t="s">
        <v>3072</v>
      </c>
    </row>
    <row r="635" spans="1:6">
      <c r="A635" s="1677" t="s">
        <v>2946</v>
      </c>
      <c r="B635" s="1681" t="s">
        <v>7097</v>
      </c>
      <c r="C635" s="1681" t="s">
        <v>2947</v>
      </c>
      <c r="D635" s="1677" t="s">
        <v>2946</v>
      </c>
      <c r="E635" s="10" t="s">
        <v>1685</v>
      </c>
      <c r="F635" s="1677" t="s">
        <v>3073</v>
      </c>
    </row>
    <row r="636" spans="1:6">
      <c r="A636" s="1677" t="s">
        <v>2836</v>
      </c>
      <c r="B636" s="1681" t="s">
        <v>7097</v>
      </c>
      <c r="C636" s="1681" t="s">
        <v>2837</v>
      </c>
      <c r="D636" s="1677" t="s">
        <v>2836</v>
      </c>
      <c r="E636" s="10" t="s">
        <v>1662</v>
      </c>
      <c r="F636" s="1677" t="s">
        <v>3073</v>
      </c>
    </row>
    <row r="637" spans="1:6">
      <c r="A637" s="10" t="s">
        <v>2861</v>
      </c>
      <c r="B637" s="10" t="s">
        <v>7090</v>
      </c>
      <c r="C637" s="10" t="s">
        <v>2862</v>
      </c>
      <c r="D637" s="10" t="s">
        <v>2861</v>
      </c>
      <c r="E637" s="10" t="s">
        <v>1777</v>
      </c>
      <c r="F637" s="1677" t="s">
        <v>3073</v>
      </c>
    </row>
    <row r="638" spans="1:6">
      <c r="A638" s="1677" t="s">
        <v>2612</v>
      </c>
      <c r="B638" s="1681" t="s">
        <v>7066</v>
      </c>
      <c r="C638" s="1681" t="s">
        <v>1100</v>
      </c>
      <c r="D638" s="1677" t="s">
        <v>2612</v>
      </c>
      <c r="E638" s="1681" t="s">
        <v>1713</v>
      </c>
      <c r="F638" s="1681" t="s">
        <v>3072</v>
      </c>
    </row>
    <row r="639" spans="1:6">
      <c r="A639" s="10" t="s">
        <v>2892</v>
      </c>
      <c r="B639" s="10" t="s">
        <v>7090</v>
      </c>
      <c r="C639" s="10" t="s">
        <v>2893</v>
      </c>
      <c r="D639" s="10" t="s">
        <v>2892</v>
      </c>
      <c r="E639" s="10" t="s">
        <v>1770</v>
      </c>
      <c r="F639" s="1677" t="s">
        <v>3073</v>
      </c>
    </row>
    <row r="640" spans="1:6">
      <c r="A640" s="1677" t="s">
        <v>2685</v>
      </c>
      <c r="B640" s="1681" t="s">
        <v>7073</v>
      </c>
      <c r="C640" s="1681" t="s">
        <v>1038</v>
      </c>
      <c r="D640" s="1677" t="s">
        <v>2685</v>
      </c>
      <c r="E640" s="1681" t="s">
        <v>1686</v>
      </c>
      <c r="F640" s="1681" t="s">
        <v>3072</v>
      </c>
    </row>
    <row r="641" spans="1:6">
      <c r="A641" s="10" t="s">
        <v>2821</v>
      </c>
      <c r="B641" s="10" t="s">
        <v>7091</v>
      </c>
      <c r="C641" s="10" t="s">
        <v>2822</v>
      </c>
      <c r="D641" s="10" t="s">
        <v>2821</v>
      </c>
      <c r="E641" s="10" t="s">
        <v>1781</v>
      </c>
      <c r="F641" s="1677" t="s">
        <v>3073</v>
      </c>
    </row>
    <row r="642" spans="1:6">
      <c r="A642" s="10" t="s">
        <v>2838</v>
      </c>
      <c r="B642" s="10" t="s">
        <v>7091</v>
      </c>
      <c r="C642" s="10" t="s">
        <v>2839</v>
      </c>
      <c r="D642" s="10" t="s">
        <v>2838</v>
      </c>
      <c r="E642" s="10" t="s">
        <v>1662</v>
      </c>
      <c r="F642" s="1677" t="s">
        <v>3073</v>
      </c>
    </row>
    <row r="643" spans="1:6">
      <c r="A643" s="1677" t="s">
        <v>2720</v>
      </c>
      <c r="B643" s="1681" t="s">
        <v>7070</v>
      </c>
      <c r="C643" s="1681" t="s">
        <v>1848</v>
      </c>
      <c r="D643" s="1677" t="s">
        <v>2720</v>
      </c>
      <c r="E643" s="1681" t="s">
        <v>1972</v>
      </c>
      <c r="F643" s="1681" t="s">
        <v>3072</v>
      </c>
    </row>
    <row r="644" spans="1:6">
      <c r="A644" s="1677" t="s">
        <v>2738</v>
      </c>
      <c r="B644" s="1681" t="s">
        <v>7074</v>
      </c>
      <c r="C644" s="1681" t="s">
        <v>1849</v>
      </c>
      <c r="D644" s="1677" t="s">
        <v>2738</v>
      </c>
      <c r="E644" s="1681" t="s">
        <v>1972</v>
      </c>
      <c r="F644" s="1681" t="s">
        <v>3072</v>
      </c>
    </row>
    <row r="645" spans="1:6">
      <c r="A645" s="1677" t="s">
        <v>2687</v>
      </c>
      <c r="B645" s="1681" t="s">
        <v>7073</v>
      </c>
      <c r="C645" s="1681" t="s">
        <v>1850</v>
      </c>
      <c r="D645" s="1677" t="s">
        <v>2687</v>
      </c>
      <c r="E645" s="1681" t="s">
        <v>1686</v>
      </c>
      <c r="F645" s="1681" t="s">
        <v>3072</v>
      </c>
    </row>
    <row r="646" spans="1:6">
      <c r="A646" s="1677" t="s">
        <v>2535</v>
      </c>
      <c r="B646" s="1681" t="s">
        <v>7073</v>
      </c>
      <c r="C646" s="1681" t="s">
        <v>1164</v>
      </c>
      <c r="D646" s="1677" t="s">
        <v>2535</v>
      </c>
      <c r="E646" s="1681" t="s">
        <v>1661</v>
      </c>
      <c r="F646" s="1681" t="s">
        <v>3072</v>
      </c>
    </row>
    <row r="647" spans="1:6">
      <c r="A647" s="1677" t="s">
        <v>2171</v>
      </c>
      <c r="B647" s="1681" t="s">
        <v>7072</v>
      </c>
      <c r="C647" s="1681" t="s">
        <v>1452</v>
      </c>
      <c r="D647" s="1677" t="s">
        <v>2171</v>
      </c>
      <c r="E647" s="1681" t="s">
        <v>1662</v>
      </c>
      <c r="F647" s="1681" t="s">
        <v>3072</v>
      </c>
    </row>
    <row r="648" spans="1:6">
      <c r="A648" s="1677" t="s">
        <v>2118</v>
      </c>
      <c r="B648" s="1681" t="s">
        <v>7073</v>
      </c>
      <c r="C648" s="1681" t="s">
        <v>1499</v>
      </c>
      <c r="D648" s="1677" t="s">
        <v>2118</v>
      </c>
      <c r="E648" s="1681" t="s">
        <v>1662</v>
      </c>
      <c r="F648" s="1681" t="s">
        <v>3072</v>
      </c>
    </row>
    <row r="649" spans="1:6">
      <c r="A649" s="1677" t="s">
        <v>2102</v>
      </c>
      <c r="B649" s="1681" t="s">
        <v>256</v>
      </c>
      <c r="C649" s="1681" t="s">
        <v>1513</v>
      </c>
      <c r="D649" s="1677" t="s">
        <v>2102</v>
      </c>
      <c r="E649" s="1681" t="s">
        <v>1662</v>
      </c>
      <c r="F649" s="1681" t="s">
        <v>3072</v>
      </c>
    </row>
    <row r="650" spans="1:6">
      <c r="A650" s="1677" t="s">
        <v>2092</v>
      </c>
      <c r="B650" s="1681" t="s">
        <v>7073</v>
      </c>
      <c r="C650" s="1681" t="s">
        <v>1522</v>
      </c>
      <c r="D650" s="1677" t="s">
        <v>2092</v>
      </c>
      <c r="E650" s="1681" t="s">
        <v>1662</v>
      </c>
      <c r="F650" s="1681" t="s">
        <v>3072</v>
      </c>
    </row>
    <row r="651" spans="1:6">
      <c r="A651" s="1677" t="s">
        <v>2275</v>
      </c>
      <c r="B651" s="1681" t="s">
        <v>7070</v>
      </c>
      <c r="C651" s="1681" t="s">
        <v>1371</v>
      </c>
      <c r="D651" s="1677" t="s">
        <v>2275</v>
      </c>
      <c r="E651" s="1681" t="s">
        <v>1681</v>
      </c>
      <c r="F651" s="1681" t="s">
        <v>3072</v>
      </c>
    </row>
    <row r="652" spans="1:6">
      <c r="A652" s="1677" t="s">
        <v>2207</v>
      </c>
      <c r="B652" s="1681" t="s">
        <v>7066</v>
      </c>
      <c r="C652" s="1681" t="s">
        <v>1424</v>
      </c>
      <c r="D652" s="1677" t="s">
        <v>2207</v>
      </c>
      <c r="E652" s="1681" t="s">
        <v>1746</v>
      </c>
      <c r="F652" s="1681" t="s">
        <v>3072</v>
      </c>
    </row>
    <row r="653" spans="1:6">
      <c r="A653" s="1677" t="s">
        <v>2788</v>
      </c>
      <c r="B653" s="1681" t="s">
        <v>7066</v>
      </c>
      <c r="C653" s="1681" t="s">
        <v>951</v>
      </c>
      <c r="D653" s="1677" t="s">
        <v>2788</v>
      </c>
      <c r="E653" s="1681" t="s">
        <v>1679</v>
      </c>
      <c r="F653" s="1681" t="s">
        <v>3072</v>
      </c>
    </row>
    <row r="654" spans="1:6">
      <c r="A654" s="1677" t="s">
        <v>2230</v>
      </c>
      <c r="B654" s="1681" t="s">
        <v>7066</v>
      </c>
      <c r="C654" s="1681" t="s">
        <v>1403</v>
      </c>
      <c r="D654" s="1677" t="s">
        <v>2230</v>
      </c>
      <c r="E654" s="1681" t="s">
        <v>1809</v>
      </c>
      <c r="F654" s="1681" t="s">
        <v>3072</v>
      </c>
    </row>
    <row r="655" spans="1:6">
      <c r="A655" s="1677" t="s">
        <v>2301</v>
      </c>
      <c r="B655" s="1681" t="s">
        <v>7070</v>
      </c>
      <c r="C655" s="1681" t="s">
        <v>1350</v>
      </c>
      <c r="D655" s="1677" t="s">
        <v>2301</v>
      </c>
      <c r="E655" s="1681" t="s">
        <v>1759</v>
      </c>
      <c r="F655" s="1681" t="s">
        <v>3072</v>
      </c>
    </row>
    <row r="656" spans="1:6">
      <c r="A656" s="1677" t="s">
        <v>2274</v>
      </c>
      <c r="B656" s="1681" t="s">
        <v>7066</v>
      </c>
      <c r="C656" s="1681" t="s">
        <v>1372</v>
      </c>
      <c r="D656" s="1677" t="s">
        <v>2274</v>
      </c>
      <c r="E656" s="1681" t="s">
        <v>1736</v>
      </c>
      <c r="F656" s="1681" t="s">
        <v>3072</v>
      </c>
    </row>
    <row r="657" spans="1:6">
      <c r="A657" s="10" t="s">
        <v>3000</v>
      </c>
      <c r="B657" s="10" t="s">
        <v>7091</v>
      </c>
      <c r="C657" s="10" t="s">
        <v>3001</v>
      </c>
      <c r="D657" s="10" t="s">
        <v>3000</v>
      </c>
      <c r="E657" s="10" t="s">
        <v>1717</v>
      </c>
      <c r="F657" s="1677" t="s">
        <v>3073</v>
      </c>
    </row>
    <row r="658" spans="1:6">
      <c r="A658" s="1677" t="s">
        <v>2578</v>
      </c>
      <c r="B658" s="1681" t="s">
        <v>7073</v>
      </c>
      <c r="C658" s="1681" t="s">
        <v>1125</v>
      </c>
      <c r="D658" s="1677" t="s">
        <v>2578</v>
      </c>
      <c r="E658" s="1681" t="s">
        <v>1667</v>
      </c>
      <c r="F658" s="1681" t="s">
        <v>3072</v>
      </c>
    </row>
    <row r="659" spans="1:6">
      <c r="A659" s="1677" t="s">
        <v>2917</v>
      </c>
      <c r="B659" s="1681" t="s">
        <v>7097</v>
      </c>
      <c r="C659" s="1681" t="s">
        <v>2918</v>
      </c>
      <c r="D659" s="1677" t="s">
        <v>2917</v>
      </c>
      <c r="E659" s="1677" t="s">
        <v>1975</v>
      </c>
      <c r="F659" s="1677" t="s">
        <v>3073</v>
      </c>
    </row>
    <row r="660" spans="1:6">
      <c r="A660" s="1677" t="s">
        <v>2435</v>
      </c>
      <c r="B660" s="1681" t="s">
        <v>7070</v>
      </c>
      <c r="C660" s="1681" t="s">
        <v>1244</v>
      </c>
      <c r="D660" s="1677" t="s">
        <v>2435</v>
      </c>
      <c r="E660" s="1681" t="s">
        <v>1714</v>
      </c>
      <c r="F660" s="1681" t="s">
        <v>3072</v>
      </c>
    </row>
    <row r="661" spans="1:6">
      <c r="A661" s="1677" t="s">
        <v>2446</v>
      </c>
      <c r="B661" s="1681" t="s">
        <v>7072</v>
      </c>
      <c r="C661" s="1681" t="s">
        <v>1234</v>
      </c>
      <c r="D661" s="1677" t="s">
        <v>2446</v>
      </c>
      <c r="E661" s="1681" t="s">
        <v>1714</v>
      </c>
      <c r="F661" s="1681" t="s">
        <v>3072</v>
      </c>
    </row>
    <row r="662" spans="1:6">
      <c r="A662" s="1677" t="s">
        <v>2823</v>
      </c>
      <c r="B662" s="1681" t="s">
        <v>7096</v>
      </c>
      <c r="C662" s="1681" t="s">
        <v>2824</v>
      </c>
      <c r="D662" s="1677" t="s">
        <v>2823</v>
      </c>
      <c r="E662" s="10" t="s">
        <v>1703</v>
      </c>
      <c r="F662" s="1677" t="s">
        <v>3073</v>
      </c>
    </row>
    <row r="663" spans="1:6">
      <c r="A663" s="1677" t="s">
        <v>2994</v>
      </c>
      <c r="B663" s="1681" t="s">
        <v>7097</v>
      </c>
      <c r="C663" s="1681" t="s">
        <v>2995</v>
      </c>
      <c r="D663" s="1677" t="s">
        <v>2994</v>
      </c>
      <c r="E663" s="10" t="s">
        <v>1973</v>
      </c>
      <c r="F663" s="1677" t="s">
        <v>3073</v>
      </c>
    </row>
    <row r="664" spans="1:6">
      <c r="A664" s="1677" t="s">
        <v>2220</v>
      </c>
      <c r="B664" s="1681" t="s">
        <v>7066</v>
      </c>
      <c r="C664" s="1681" t="s">
        <v>1412</v>
      </c>
      <c r="D664" s="1677" t="s">
        <v>2220</v>
      </c>
      <c r="E664" s="1681" t="s">
        <v>7076</v>
      </c>
      <c r="F664" s="1681" t="s">
        <v>3072</v>
      </c>
    </row>
    <row r="665" spans="1:6">
      <c r="A665" s="1677" t="s">
        <v>2315</v>
      </c>
      <c r="B665" s="1681" t="s">
        <v>7066</v>
      </c>
      <c r="C665" s="1681" t="s">
        <v>1339</v>
      </c>
      <c r="D665" s="1677" t="s">
        <v>2315</v>
      </c>
      <c r="E665" s="1681" t="s">
        <v>1697</v>
      </c>
      <c r="F665" s="1681" t="s">
        <v>3072</v>
      </c>
    </row>
    <row r="666" spans="1:6">
      <c r="A666" s="1677" t="s">
        <v>2250</v>
      </c>
      <c r="B666" s="1681" t="s">
        <v>7070</v>
      </c>
      <c r="C666" s="1681" t="s">
        <v>1388</v>
      </c>
      <c r="D666" s="1677" t="s">
        <v>2250</v>
      </c>
      <c r="E666" s="1681" t="s">
        <v>1693</v>
      </c>
      <c r="F666" s="1681" t="s">
        <v>3072</v>
      </c>
    </row>
    <row r="667" spans="1:6">
      <c r="A667" s="1677" t="s">
        <v>2188</v>
      </c>
      <c r="B667" s="1681" t="s">
        <v>7066</v>
      </c>
      <c r="C667" s="1681" t="s">
        <v>1439</v>
      </c>
      <c r="D667" s="1677" t="s">
        <v>2188</v>
      </c>
      <c r="E667" s="1681" t="s">
        <v>1763</v>
      </c>
      <c r="F667" s="1681" t="s">
        <v>3072</v>
      </c>
    </row>
    <row r="668" spans="1:6">
      <c r="A668" s="1677" t="s">
        <v>2668</v>
      </c>
      <c r="B668" s="1681" t="s">
        <v>7066</v>
      </c>
      <c r="C668" s="1681" t="s">
        <v>1053</v>
      </c>
      <c r="D668" s="1677" t="s">
        <v>2668</v>
      </c>
      <c r="E668" s="1681" t="s">
        <v>1717</v>
      </c>
      <c r="F668" s="1681" t="s">
        <v>3072</v>
      </c>
    </row>
    <row r="669" spans="1:6">
      <c r="A669" s="1677" t="s">
        <v>2448</v>
      </c>
      <c r="B669" s="1681" t="s">
        <v>7066</v>
      </c>
      <c r="C669" s="1681" t="s">
        <v>1232</v>
      </c>
      <c r="D669" s="1677" t="s">
        <v>2448</v>
      </c>
      <c r="E669" s="1681" t="s">
        <v>1672</v>
      </c>
      <c r="F669" s="1681" t="s">
        <v>3072</v>
      </c>
    </row>
    <row r="670" spans="1:6">
      <c r="A670" s="1677" t="s">
        <v>2128</v>
      </c>
      <c r="B670" s="1681" t="s">
        <v>7073</v>
      </c>
      <c r="C670" s="1681" t="s">
        <v>1492</v>
      </c>
      <c r="D670" s="1677" t="s">
        <v>2128</v>
      </c>
      <c r="E670" s="1681" t="s">
        <v>1662</v>
      </c>
      <c r="F670" s="1681" t="s">
        <v>3072</v>
      </c>
    </row>
    <row r="671" spans="1:6">
      <c r="A671" s="1677" t="s">
        <v>2580</v>
      </c>
      <c r="B671" s="1681" t="s">
        <v>7073</v>
      </c>
      <c r="C671" s="1681" t="s">
        <v>1123</v>
      </c>
      <c r="D671" s="1677" t="s">
        <v>2580</v>
      </c>
      <c r="E671" s="1681" t="s">
        <v>1667</v>
      </c>
      <c r="F671" s="1681" t="s">
        <v>3072</v>
      </c>
    </row>
    <row r="672" spans="1:6">
      <c r="A672" s="1677" t="s">
        <v>2579</v>
      </c>
      <c r="B672" s="1681" t="s">
        <v>7074</v>
      </c>
      <c r="C672" s="1681" t="s">
        <v>1124</v>
      </c>
      <c r="D672" s="1677" t="s">
        <v>2579</v>
      </c>
      <c r="E672" s="1681" t="s">
        <v>1667</v>
      </c>
      <c r="F672" s="1681" t="s">
        <v>3072</v>
      </c>
    </row>
    <row r="673" spans="1:6">
      <c r="A673" s="1677" t="s">
        <v>2033</v>
      </c>
      <c r="B673" s="1681" t="s">
        <v>7070</v>
      </c>
      <c r="C673" s="1681" t="s">
        <v>1573</v>
      </c>
      <c r="D673" s="1677" t="s">
        <v>2033</v>
      </c>
      <c r="E673" s="1681" t="s">
        <v>1662</v>
      </c>
      <c r="F673" s="1681" t="s">
        <v>3072</v>
      </c>
    </row>
    <row r="674" spans="1:6">
      <c r="A674" s="1677" t="s">
        <v>2229</v>
      </c>
      <c r="B674" s="1681" t="s">
        <v>7066</v>
      </c>
      <c r="C674" s="1681" t="s">
        <v>1404</v>
      </c>
      <c r="D674" s="1677" t="s">
        <v>2229</v>
      </c>
      <c r="E674" s="1681" t="s">
        <v>1809</v>
      </c>
      <c r="F674" s="1681" t="s">
        <v>3072</v>
      </c>
    </row>
    <row r="675" spans="1:6">
      <c r="A675" s="1677" t="s">
        <v>2116</v>
      </c>
      <c r="B675" s="1681" t="s">
        <v>7070</v>
      </c>
      <c r="C675" s="1681" t="s">
        <v>1501</v>
      </c>
      <c r="D675" s="1677" t="s">
        <v>2116</v>
      </c>
      <c r="E675" s="1681" t="s">
        <v>1662</v>
      </c>
      <c r="F675" s="1681" t="s">
        <v>3072</v>
      </c>
    </row>
    <row r="676" spans="1:6">
      <c r="A676" s="1677" t="s">
        <v>2124</v>
      </c>
      <c r="B676" s="1681" t="s">
        <v>7073</v>
      </c>
      <c r="C676" s="1681" t="s">
        <v>1494</v>
      </c>
      <c r="D676" s="1677" t="s">
        <v>2124</v>
      </c>
      <c r="E676" s="1681" t="s">
        <v>1662</v>
      </c>
      <c r="F676" s="1681" t="s">
        <v>3072</v>
      </c>
    </row>
    <row r="677" spans="1:6">
      <c r="A677" s="1677" t="s">
        <v>2005</v>
      </c>
      <c r="B677" s="1681" t="s">
        <v>7066</v>
      </c>
      <c r="C677" s="1681" t="s">
        <v>1598</v>
      </c>
      <c r="D677" s="1677" t="s">
        <v>2005</v>
      </c>
      <c r="E677" s="1681" t="s">
        <v>1781</v>
      </c>
      <c r="F677" s="1681" t="s">
        <v>3072</v>
      </c>
    </row>
    <row r="678" spans="1:6">
      <c r="A678" s="1677" t="s">
        <v>2016</v>
      </c>
      <c r="B678" s="1681" t="s">
        <v>7066</v>
      </c>
      <c r="C678" s="1681" t="s">
        <v>1587</v>
      </c>
      <c r="D678" s="1677" t="s">
        <v>2016</v>
      </c>
      <c r="E678" s="1681" t="s">
        <v>1805</v>
      </c>
      <c r="F678" s="1681" t="s">
        <v>3072</v>
      </c>
    </row>
    <row r="679" spans="1:6">
      <c r="A679" s="1677" t="s">
        <v>2216</v>
      </c>
      <c r="B679" s="1681" t="s">
        <v>7066</v>
      </c>
      <c r="C679" s="1681" t="s">
        <v>1415</v>
      </c>
      <c r="D679" s="1677" t="s">
        <v>2216</v>
      </c>
      <c r="E679" s="1681" t="s">
        <v>1780</v>
      </c>
      <c r="F679" s="1681" t="s">
        <v>3072</v>
      </c>
    </row>
    <row r="680" spans="1:6">
      <c r="A680" s="1677" t="s">
        <v>2218</v>
      </c>
      <c r="B680" s="1681" t="s">
        <v>7071</v>
      </c>
      <c r="C680" s="1681" t="s">
        <v>1414</v>
      </c>
      <c r="D680" s="1677" t="s">
        <v>2218</v>
      </c>
      <c r="E680" s="1681" t="s">
        <v>1780</v>
      </c>
      <c r="F680" s="1681" t="s">
        <v>3072</v>
      </c>
    </row>
    <row r="681" spans="1:6">
      <c r="A681" s="1677" t="s">
        <v>2154</v>
      </c>
      <c r="B681" s="1681" t="s">
        <v>7073</v>
      </c>
      <c r="C681" s="1681" t="s">
        <v>1467</v>
      </c>
      <c r="D681" s="1677" t="s">
        <v>2154</v>
      </c>
      <c r="E681" s="1681" t="s">
        <v>1662</v>
      </c>
      <c r="F681" s="1681" t="s">
        <v>3072</v>
      </c>
    </row>
    <row r="682" spans="1:6">
      <c r="A682" s="1677" t="s">
        <v>2054</v>
      </c>
      <c r="B682" s="1681" t="s">
        <v>7070</v>
      </c>
      <c r="C682" s="1681" t="s">
        <v>1555</v>
      </c>
      <c r="D682" s="1677" t="s">
        <v>2054</v>
      </c>
      <c r="E682" s="1681" t="s">
        <v>1662</v>
      </c>
      <c r="F682" s="1681" t="s">
        <v>3072</v>
      </c>
    </row>
    <row r="683" spans="1:6">
      <c r="A683" s="1677" t="s">
        <v>2266</v>
      </c>
      <c r="B683" s="1681" t="s">
        <v>7066</v>
      </c>
      <c r="C683" s="1681" t="s">
        <v>1379</v>
      </c>
      <c r="D683" s="1677" t="s">
        <v>2266</v>
      </c>
      <c r="E683" s="1681" t="s">
        <v>1736</v>
      </c>
      <c r="F683" s="1681" t="s">
        <v>3072</v>
      </c>
    </row>
    <row r="684" spans="1:6">
      <c r="A684" s="1677" t="s">
        <v>2662</v>
      </c>
      <c r="B684" s="1681" t="s">
        <v>7066</v>
      </c>
      <c r="C684" s="1681" t="s">
        <v>1058</v>
      </c>
      <c r="D684" s="1677" t="s">
        <v>2662</v>
      </c>
      <c r="E684" s="1681" t="s">
        <v>1673</v>
      </c>
      <c r="F684" s="1681" t="s">
        <v>3072</v>
      </c>
    </row>
    <row r="685" spans="1:6">
      <c r="A685" s="1677" t="s">
        <v>2746</v>
      </c>
      <c r="B685" s="1681" t="s">
        <v>7066</v>
      </c>
      <c r="C685" s="1681" t="s">
        <v>986</v>
      </c>
      <c r="D685" s="1677" t="s">
        <v>2746</v>
      </c>
      <c r="E685" s="1681" t="s">
        <v>1684</v>
      </c>
      <c r="F685" s="1681" t="s">
        <v>3072</v>
      </c>
    </row>
    <row r="686" spans="1:6">
      <c r="A686" s="1677" t="s">
        <v>2204</v>
      </c>
      <c r="B686" s="1681" t="s">
        <v>7066</v>
      </c>
      <c r="C686" s="1681" t="s">
        <v>1427</v>
      </c>
      <c r="D686" s="1677" t="s">
        <v>2204</v>
      </c>
      <c r="E686" s="1681" t="s">
        <v>1788</v>
      </c>
      <c r="F686" s="1681" t="s">
        <v>3072</v>
      </c>
    </row>
    <row r="687" spans="1:6">
      <c r="A687" s="1677" t="s">
        <v>1980</v>
      </c>
      <c r="B687" s="1681" t="s">
        <v>7066</v>
      </c>
      <c r="C687" s="1681" t="s">
        <v>1618</v>
      </c>
      <c r="D687" s="1677" t="s">
        <v>1980</v>
      </c>
      <c r="E687" s="1681" t="s">
        <v>1737</v>
      </c>
      <c r="F687" s="1681" t="s">
        <v>3072</v>
      </c>
    </row>
    <row r="688" spans="1:6">
      <c r="A688" s="1677" t="s">
        <v>2185</v>
      </c>
      <c r="B688" s="1681" t="s">
        <v>7066</v>
      </c>
      <c r="C688" s="1681" t="s">
        <v>1441</v>
      </c>
      <c r="D688" s="1677" t="s">
        <v>2185</v>
      </c>
      <c r="E688" s="1681" t="s">
        <v>1763</v>
      </c>
      <c r="F688" s="1681" t="s">
        <v>3072</v>
      </c>
    </row>
    <row r="689" spans="1:6">
      <c r="A689" s="1677" t="s">
        <v>2030</v>
      </c>
      <c r="B689" s="1681" t="s">
        <v>7066</v>
      </c>
      <c r="C689" s="1681" t="s">
        <v>1576</v>
      </c>
      <c r="D689" s="1677" t="s">
        <v>2030</v>
      </c>
      <c r="E689" s="1681" t="s">
        <v>1722</v>
      </c>
      <c r="F689" s="1681" t="s">
        <v>3072</v>
      </c>
    </row>
    <row r="690" spans="1:6">
      <c r="A690" s="1677" t="s">
        <v>2764</v>
      </c>
      <c r="B690" s="1681" t="s">
        <v>7072</v>
      </c>
      <c r="C690" s="1681" t="s">
        <v>1851</v>
      </c>
      <c r="D690" s="1677" t="s">
        <v>2764</v>
      </c>
      <c r="E690" s="1681" t="s">
        <v>1741</v>
      </c>
      <c r="F690" s="1681" t="s">
        <v>3072</v>
      </c>
    </row>
    <row r="691" spans="1:6">
      <c r="A691" s="1677" t="s">
        <v>2762</v>
      </c>
      <c r="B691" s="1681" t="s">
        <v>7073</v>
      </c>
      <c r="C691" s="1681" t="s">
        <v>971</v>
      </c>
      <c r="D691" s="1677" t="s">
        <v>2762</v>
      </c>
      <c r="E691" s="1681" t="s">
        <v>1741</v>
      </c>
      <c r="F691" s="1681" t="s">
        <v>3072</v>
      </c>
    </row>
    <row r="692" spans="1:6">
      <c r="A692" s="1677" t="s">
        <v>2507</v>
      </c>
      <c r="B692" s="1681" t="s">
        <v>7070</v>
      </c>
      <c r="C692" s="1681" t="s">
        <v>1186</v>
      </c>
      <c r="D692" s="1677" t="s">
        <v>2507</v>
      </c>
      <c r="E692" s="1681" t="s">
        <v>1704</v>
      </c>
      <c r="F692" s="1681" t="s">
        <v>3072</v>
      </c>
    </row>
    <row r="693" spans="1:6">
      <c r="A693" s="1677" t="s">
        <v>2073</v>
      </c>
      <c r="B693" s="1681" t="s">
        <v>7073</v>
      </c>
      <c r="C693" s="1681" t="s">
        <v>1540</v>
      </c>
      <c r="D693" s="1677" t="s">
        <v>2073</v>
      </c>
      <c r="E693" s="1681" t="s">
        <v>1662</v>
      </c>
      <c r="F693" s="1681" t="s">
        <v>3072</v>
      </c>
    </row>
    <row r="694" spans="1:6">
      <c r="A694" s="1677" t="s">
        <v>3006</v>
      </c>
      <c r="B694" s="1681" t="s">
        <v>7097</v>
      </c>
      <c r="C694" s="1681" t="s">
        <v>3007</v>
      </c>
      <c r="D694" s="1677" t="s">
        <v>3006</v>
      </c>
      <c r="E694" s="10" t="s">
        <v>1686</v>
      </c>
      <c r="F694" s="1677" t="s">
        <v>3073</v>
      </c>
    </row>
    <row r="695" spans="1:6">
      <c r="A695" s="1677" t="s">
        <v>2698</v>
      </c>
      <c r="B695" s="1681" t="s">
        <v>7066</v>
      </c>
      <c r="C695" s="1681" t="s">
        <v>1027</v>
      </c>
      <c r="D695" s="1677" t="s">
        <v>2698</v>
      </c>
      <c r="E695" s="1681" t="s">
        <v>1686</v>
      </c>
      <c r="F695" s="1681" t="s">
        <v>3072</v>
      </c>
    </row>
    <row r="696" spans="1:6">
      <c r="A696" s="1677" t="s">
        <v>2690</v>
      </c>
      <c r="B696" s="1681" t="s">
        <v>7071</v>
      </c>
      <c r="C696" s="1681" t="s">
        <v>1034</v>
      </c>
      <c r="D696" s="1677" t="s">
        <v>2690</v>
      </c>
      <c r="E696" s="1681" t="s">
        <v>1686</v>
      </c>
      <c r="F696" s="1681" t="s">
        <v>3072</v>
      </c>
    </row>
    <row r="697" spans="1:6">
      <c r="A697" s="1677" t="s">
        <v>898</v>
      </c>
      <c r="B697" s="1681" t="s">
        <v>7066</v>
      </c>
      <c r="C697" s="1681" t="s">
        <v>897</v>
      </c>
      <c r="D697" s="1677" t="s">
        <v>898</v>
      </c>
      <c r="E697" s="1681" t="s">
        <v>1689</v>
      </c>
      <c r="F697" s="1681" t="s">
        <v>3072</v>
      </c>
    </row>
    <row r="698" spans="1:6">
      <c r="A698" s="10" t="s">
        <v>2996</v>
      </c>
      <c r="B698" s="10" t="s">
        <v>7090</v>
      </c>
      <c r="C698" s="10" t="s">
        <v>2997</v>
      </c>
      <c r="D698" s="10" t="s">
        <v>2996</v>
      </c>
      <c r="E698" s="10" t="s">
        <v>1747</v>
      </c>
      <c r="F698" s="1677" t="s">
        <v>3073</v>
      </c>
    </row>
    <row r="699" spans="1:6">
      <c r="A699" s="1677" t="s">
        <v>2577</v>
      </c>
      <c r="B699" s="1681" t="s">
        <v>7073</v>
      </c>
      <c r="C699" s="1681" t="s">
        <v>1126</v>
      </c>
      <c r="D699" s="1677" t="s">
        <v>2577</v>
      </c>
      <c r="E699" s="1681" t="s">
        <v>1667</v>
      </c>
      <c r="F699" s="1681" t="s">
        <v>3072</v>
      </c>
    </row>
    <row r="700" spans="1:6">
      <c r="A700" s="10" t="s">
        <v>7093</v>
      </c>
      <c r="B700" s="10" t="s">
        <v>7092</v>
      </c>
      <c r="C700" s="1677" t="s">
        <v>7094</v>
      </c>
      <c r="D700" s="10" t="s">
        <v>7093</v>
      </c>
      <c r="E700" s="10">
        <v>0</v>
      </c>
      <c r="F700" s="1677" t="s">
        <v>3073</v>
      </c>
    </row>
    <row r="701" spans="1:6">
      <c r="A701" s="1677" t="s">
        <v>1996</v>
      </c>
      <c r="B701" s="1681" t="s">
        <v>7066</v>
      </c>
      <c r="C701" s="1681" t="s">
        <v>1606</v>
      </c>
      <c r="D701" s="1677" t="s">
        <v>1996</v>
      </c>
      <c r="E701" s="1681" t="s">
        <v>1796</v>
      </c>
      <c r="F701" s="1681" t="s">
        <v>3072</v>
      </c>
    </row>
    <row r="702" spans="1:6">
      <c r="A702" s="1677" t="s">
        <v>2470</v>
      </c>
      <c r="B702" s="1681" t="s">
        <v>7072</v>
      </c>
      <c r="C702" s="1681" t="s">
        <v>1852</v>
      </c>
      <c r="D702" s="1677" t="s">
        <v>2470</v>
      </c>
      <c r="E702" s="1681" t="s">
        <v>1731</v>
      </c>
      <c r="F702" s="1681" t="s">
        <v>3072</v>
      </c>
    </row>
    <row r="703" spans="1:6">
      <c r="A703" s="1677" t="s">
        <v>2469</v>
      </c>
      <c r="B703" s="1681" t="s">
        <v>7073</v>
      </c>
      <c r="C703" s="1681" t="s">
        <v>1216</v>
      </c>
      <c r="D703" s="1677" t="s">
        <v>2469</v>
      </c>
      <c r="E703" s="1681" t="s">
        <v>1731</v>
      </c>
      <c r="F703" s="1681" t="s">
        <v>3072</v>
      </c>
    </row>
    <row r="704" spans="1:6">
      <c r="A704" s="1677" t="s">
        <v>2805</v>
      </c>
      <c r="B704" s="1681" t="s">
        <v>7067</v>
      </c>
      <c r="C704" s="1681" t="s">
        <v>936</v>
      </c>
      <c r="D704" s="1677" t="s">
        <v>2805</v>
      </c>
      <c r="E704" s="1681" t="s">
        <v>1689</v>
      </c>
      <c r="F704" s="1681" t="s">
        <v>3072</v>
      </c>
    </row>
    <row r="705" spans="1:6">
      <c r="A705" s="10" t="s">
        <v>2929</v>
      </c>
      <c r="B705" s="10" t="s">
        <v>7090</v>
      </c>
      <c r="C705" s="10" t="s">
        <v>2930</v>
      </c>
      <c r="D705" s="10" t="s">
        <v>2929</v>
      </c>
      <c r="E705" s="10" t="s">
        <v>1767</v>
      </c>
      <c r="F705" s="1677" t="s">
        <v>3073</v>
      </c>
    </row>
    <row r="706" spans="1:6">
      <c r="A706" s="1677" t="s">
        <v>2413</v>
      </c>
      <c r="B706" s="1681" t="s">
        <v>7066</v>
      </c>
      <c r="C706" s="1681" t="s">
        <v>1259</v>
      </c>
      <c r="D706" s="1677" t="s">
        <v>2413</v>
      </c>
      <c r="E706" s="1681" t="s">
        <v>1767</v>
      </c>
      <c r="F706" s="1681" t="s">
        <v>3072</v>
      </c>
    </row>
    <row r="707" spans="1:6">
      <c r="A707" s="1677" t="s">
        <v>1994</v>
      </c>
      <c r="B707" s="1681" t="s">
        <v>7066</v>
      </c>
      <c r="C707" s="1681" t="s">
        <v>1853</v>
      </c>
      <c r="D707" s="1677" t="s">
        <v>1994</v>
      </c>
      <c r="E707" s="1681" t="s">
        <v>1796</v>
      </c>
      <c r="F707" s="1681" t="s">
        <v>3072</v>
      </c>
    </row>
    <row r="708" spans="1:6">
      <c r="A708" s="1677" t="s">
        <v>2688</v>
      </c>
      <c r="B708" s="1681" t="s">
        <v>7073</v>
      </c>
      <c r="C708" s="1681" t="s">
        <v>1036</v>
      </c>
      <c r="D708" s="1677" t="s">
        <v>2688</v>
      </c>
      <c r="E708" s="1681" t="s">
        <v>1686</v>
      </c>
      <c r="F708" s="1681" t="s">
        <v>3072</v>
      </c>
    </row>
    <row r="709" spans="1:6">
      <c r="A709" s="1677" t="s">
        <v>2744</v>
      </c>
      <c r="B709" s="1681" t="s">
        <v>7066</v>
      </c>
      <c r="C709" s="1681" t="s">
        <v>988</v>
      </c>
      <c r="D709" s="1677" t="s">
        <v>2744</v>
      </c>
      <c r="E709" s="1681" t="s">
        <v>1684</v>
      </c>
      <c r="F709" s="1681" t="s">
        <v>3072</v>
      </c>
    </row>
    <row r="710" spans="1:6">
      <c r="A710" s="1677" t="s">
        <v>2684</v>
      </c>
      <c r="B710" s="1681" t="s">
        <v>7073</v>
      </c>
      <c r="C710" s="1681" t="s">
        <v>1039</v>
      </c>
      <c r="D710" s="1677" t="s">
        <v>2684</v>
      </c>
      <c r="E710" s="1681" t="s">
        <v>1686</v>
      </c>
      <c r="F710" s="1681" t="s">
        <v>3072</v>
      </c>
    </row>
    <row r="711" spans="1:6">
      <c r="A711" s="1677" t="s">
        <v>2101</v>
      </c>
      <c r="B711" s="1681" t="s">
        <v>7073</v>
      </c>
      <c r="C711" s="1681" t="s">
        <v>1514</v>
      </c>
      <c r="D711" s="1677" t="s">
        <v>2101</v>
      </c>
      <c r="E711" s="1681" t="s">
        <v>1662</v>
      </c>
      <c r="F711" s="1681" t="s">
        <v>3072</v>
      </c>
    </row>
    <row r="712" spans="1:6">
      <c r="A712" s="1677" t="s">
        <v>2670</v>
      </c>
      <c r="B712" s="1681" t="s">
        <v>7066</v>
      </c>
      <c r="C712" s="1681" t="s">
        <v>1051</v>
      </c>
      <c r="D712" s="1677" t="s">
        <v>2670</v>
      </c>
      <c r="E712" s="1681" t="s">
        <v>1717</v>
      </c>
      <c r="F712" s="1681" t="s">
        <v>3072</v>
      </c>
    </row>
    <row r="713" spans="1:6">
      <c r="A713" s="1677" t="s">
        <v>2300</v>
      </c>
      <c r="B713" s="1681" t="s">
        <v>7070</v>
      </c>
      <c r="C713" s="1681" t="s">
        <v>1351</v>
      </c>
      <c r="D713" s="1677" t="s">
        <v>2300</v>
      </c>
      <c r="E713" s="1681" t="s">
        <v>1759</v>
      </c>
      <c r="F713" s="1681" t="s">
        <v>3072</v>
      </c>
    </row>
    <row r="714" spans="1:6">
      <c r="A714" s="1677" t="s">
        <v>2295</v>
      </c>
      <c r="B714" s="1681" t="s">
        <v>7074</v>
      </c>
      <c r="C714" s="1681" t="s">
        <v>1355</v>
      </c>
      <c r="D714" s="1677" t="s">
        <v>2295</v>
      </c>
      <c r="E714" s="1681" t="s">
        <v>1759</v>
      </c>
      <c r="F714" s="1681" t="s">
        <v>3072</v>
      </c>
    </row>
    <row r="715" spans="1:6">
      <c r="A715" s="1677" t="s">
        <v>2722</v>
      </c>
      <c r="B715" s="1681" t="s">
        <v>7073</v>
      </c>
      <c r="C715" s="1681" t="s">
        <v>1854</v>
      </c>
      <c r="D715" s="1677" t="s">
        <v>2722</v>
      </c>
      <c r="E715" s="1681" t="s">
        <v>1972</v>
      </c>
      <c r="F715" s="1681" t="s">
        <v>3072</v>
      </c>
    </row>
    <row r="716" spans="1:6">
      <c r="A716" s="1677" t="s">
        <v>2364</v>
      </c>
      <c r="B716" s="1681" t="s">
        <v>7066</v>
      </c>
      <c r="C716" s="1681" t="s">
        <v>1855</v>
      </c>
      <c r="D716" s="1677" t="s">
        <v>2364</v>
      </c>
      <c r="E716" s="1681" t="s">
        <v>1856</v>
      </c>
      <c r="F716" s="1681" t="s">
        <v>3072</v>
      </c>
    </row>
    <row r="717" spans="1:6">
      <c r="A717" s="1677" t="s">
        <v>2740</v>
      </c>
      <c r="B717" s="1681" t="s">
        <v>7066</v>
      </c>
      <c r="C717" s="1681" t="s">
        <v>992</v>
      </c>
      <c r="D717" s="1677" t="s">
        <v>2740</v>
      </c>
      <c r="E717" s="1681" t="s">
        <v>1683</v>
      </c>
      <c r="F717" s="1681" t="s">
        <v>3072</v>
      </c>
    </row>
    <row r="718" spans="1:6">
      <c r="A718" s="1677" t="s">
        <v>2132</v>
      </c>
      <c r="B718" s="1681" t="s">
        <v>7073</v>
      </c>
      <c r="C718" s="1681" t="s">
        <v>1489</v>
      </c>
      <c r="D718" s="1677" t="s">
        <v>2132</v>
      </c>
      <c r="E718" s="1681" t="s">
        <v>1662</v>
      </c>
      <c r="F718" s="1681" t="s">
        <v>3072</v>
      </c>
    </row>
    <row r="719" spans="1:6">
      <c r="A719" s="1677" t="s">
        <v>2785</v>
      </c>
      <c r="B719" s="1681" t="s">
        <v>7066</v>
      </c>
      <c r="C719" s="1681" t="s">
        <v>953</v>
      </c>
      <c r="D719" s="1677" t="s">
        <v>2785</v>
      </c>
      <c r="E719" s="1681" t="s">
        <v>1679</v>
      </c>
      <c r="F719" s="1681" t="s">
        <v>3072</v>
      </c>
    </row>
    <row r="720" spans="1:6">
      <c r="A720" s="1677" t="s">
        <v>2293</v>
      </c>
      <c r="B720" s="1681" t="s">
        <v>7066</v>
      </c>
      <c r="C720" s="1681" t="s">
        <v>1857</v>
      </c>
      <c r="D720" s="1677" t="s">
        <v>2293</v>
      </c>
      <c r="E720" s="1681" t="s">
        <v>1759</v>
      </c>
      <c r="F720" s="1681" t="s">
        <v>3072</v>
      </c>
    </row>
    <row r="721" spans="1:6">
      <c r="A721" s="1677" t="s">
        <v>2656</v>
      </c>
      <c r="B721" s="1681" t="s">
        <v>7070</v>
      </c>
      <c r="C721" s="1681" t="s">
        <v>1064</v>
      </c>
      <c r="D721" s="1677" t="s">
        <v>2656</v>
      </c>
      <c r="E721" s="1681" t="s">
        <v>1747</v>
      </c>
      <c r="F721" s="1681" t="s">
        <v>3072</v>
      </c>
    </row>
    <row r="722" spans="1:6">
      <c r="A722" s="1677" t="s">
        <v>2640</v>
      </c>
      <c r="B722" s="1681" t="s">
        <v>7080</v>
      </c>
      <c r="C722" s="1681" t="s">
        <v>1076</v>
      </c>
      <c r="D722" s="1677" t="s">
        <v>2640</v>
      </c>
      <c r="E722" s="1681" t="s">
        <v>1665</v>
      </c>
      <c r="F722" s="1681" t="s">
        <v>3072</v>
      </c>
    </row>
    <row r="723" spans="1:6">
      <c r="A723" s="1677" t="s">
        <v>2024</v>
      </c>
      <c r="B723" s="1681" t="s">
        <v>7070</v>
      </c>
      <c r="C723" s="1681" t="s">
        <v>1581</v>
      </c>
      <c r="D723" s="1677" t="s">
        <v>2024</v>
      </c>
      <c r="E723" s="1681" t="s">
        <v>1722</v>
      </c>
      <c r="F723" s="1681" t="s">
        <v>3072</v>
      </c>
    </row>
    <row r="724" spans="1:6">
      <c r="A724" s="1677" t="s">
        <v>2133</v>
      </c>
      <c r="B724" s="1681" t="s">
        <v>7073</v>
      </c>
      <c r="C724" s="1681" t="s">
        <v>1488</v>
      </c>
      <c r="D724" s="1677" t="s">
        <v>2133</v>
      </c>
      <c r="E724" s="1681" t="s">
        <v>1662</v>
      </c>
      <c r="F724" s="1681" t="s">
        <v>3072</v>
      </c>
    </row>
    <row r="725" spans="1:6">
      <c r="A725" s="1677" t="s">
        <v>2201</v>
      </c>
      <c r="B725" s="1681" t="s">
        <v>7070</v>
      </c>
      <c r="C725" s="1681" t="s">
        <v>1430</v>
      </c>
      <c r="D725" s="1677" t="s">
        <v>2201</v>
      </c>
      <c r="E725" s="1681" t="s">
        <v>1745</v>
      </c>
      <c r="F725" s="1681" t="s">
        <v>3072</v>
      </c>
    </row>
    <row r="726" spans="1:6">
      <c r="A726" s="1677" t="s">
        <v>2441</v>
      </c>
      <c r="B726" s="1681" t="s">
        <v>7073</v>
      </c>
      <c r="C726" s="1681" t="s">
        <v>1238</v>
      </c>
      <c r="D726" s="1677" t="s">
        <v>2441</v>
      </c>
      <c r="E726" s="1681" t="s">
        <v>1714</v>
      </c>
      <c r="F726" s="1681" t="s">
        <v>3072</v>
      </c>
    </row>
    <row r="727" spans="1:6">
      <c r="A727" s="1677" t="s">
        <v>2444</v>
      </c>
      <c r="B727" s="1681" t="s">
        <v>7083</v>
      </c>
      <c r="C727" s="1681" t="s">
        <v>1858</v>
      </c>
      <c r="D727" s="1677" t="s">
        <v>2444</v>
      </c>
      <c r="E727" s="1681" t="s">
        <v>1714</v>
      </c>
      <c r="F727" s="1681" t="s">
        <v>3072</v>
      </c>
    </row>
    <row r="728" spans="1:6">
      <c r="A728" s="1677" t="s">
        <v>2699</v>
      </c>
      <c r="B728" s="1681" t="s">
        <v>7066</v>
      </c>
      <c r="C728" s="1681" t="s">
        <v>1026</v>
      </c>
      <c r="D728" s="1677" t="s">
        <v>2699</v>
      </c>
      <c r="E728" s="1681" t="s">
        <v>1686</v>
      </c>
      <c r="F728" s="1681" t="s">
        <v>3072</v>
      </c>
    </row>
    <row r="729" spans="1:6">
      <c r="A729" s="1677" t="s">
        <v>2677</v>
      </c>
      <c r="B729" s="1681" t="s">
        <v>7066</v>
      </c>
      <c r="C729" s="1681" t="s">
        <v>1859</v>
      </c>
      <c r="D729" s="1677" t="s">
        <v>2677</v>
      </c>
      <c r="E729" s="1681" t="s">
        <v>1694</v>
      </c>
      <c r="F729" s="1681" t="s">
        <v>3072</v>
      </c>
    </row>
    <row r="730" spans="1:6">
      <c r="A730" s="1677" t="s">
        <v>2035</v>
      </c>
      <c r="B730" s="1681" t="s">
        <v>7073</v>
      </c>
      <c r="C730" s="1681" t="s">
        <v>1571</v>
      </c>
      <c r="D730" s="1677" t="s">
        <v>2035</v>
      </c>
      <c r="E730" s="1681" t="s">
        <v>1662</v>
      </c>
      <c r="F730" s="1681" t="s">
        <v>3072</v>
      </c>
    </row>
    <row r="731" spans="1:6">
      <c r="A731" s="10" t="s">
        <v>2847</v>
      </c>
      <c r="B731" s="10" t="s">
        <v>7091</v>
      </c>
      <c r="C731" s="10" t="s">
        <v>1623</v>
      </c>
      <c r="D731" s="10" t="s">
        <v>2847</v>
      </c>
      <c r="E731" s="10" t="s">
        <v>1662</v>
      </c>
      <c r="F731" s="1677" t="s">
        <v>3073</v>
      </c>
    </row>
    <row r="732" spans="1:6">
      <c r="A732" s="1677" t="s">
        <v>2106</v>
      </c>
      <c r="B732" s="1681" t="s">
        <v>7074</v>
      </c>
      <c r="C732" s="1681" t="s">
        <v>1510</v>
      </c>
      <c r="D732" s="1677" t="s">
        <v>2106</v>
      </c>
      <c r="E732" s="1681" t="s">
        <v>1662</v>
      </c>
      <c r="F732" s="1681" t="s">
        <v>3072</v>
      </c>
    </row>
    <row r="733" spans="1:6">
      <c r="A733" s="1677" t="s">
        <v>2593</v>
      </c>
      <c r="B733" s="1681" t="s">
        <v>7066</v>
      </c>
      <c r="C733" s="1681" t="s">
        <v>1860</v>
      </c>
      <c r="D733" s="1677" t="s">
        <v>2593</v>
      </c>
      <c r="E733" s="1681" t="s">
        <v>1861</v>
      </c>
      <c r="F733" s="1681" t="s">
        <v>3072</v>
      </c>
    </row>
    <row r="734" spans="1:6">
      <c r="A734" s="1677" t="s">
        <v>3011</v>
      </c>
      <c r="B734" s="1681" t="s">
        <v>7097</v>
      </c>
      <c r="C734" s="1681" t="s">
        <v>3012</v>
      </c>
      <c r="D734" s="1677" t="s">
        <v>3011</v>
      </c>
      <c r="E734" s="10" t="s">
        <v>1696</v>
      </c>
      <c r="F734" s="1677" t="s">
        <v>3073</v>
      </c>
    </row>
    <row r="735" spans="1:6">
      <c r="A735" s="1677" t="s">
        <v>2326</v>
      </c>
      <c r="B735" s="1681" t="s">
        <v>7073</v>
      </c>
      <c r="C735" s="1681" t="s">
        <v>1328</v>
      </c>
      <c r="D735" s="1677" t="s">
        <v>2326</v>
      </c>
      <c r="E735" s="1681" t="s">
        <v>1660</v>
      </c>
      <c r="F735" s="1681" t="s">
        <v>3072</v>
      </c>
    </row>
    <row r="736" spans="1:6">
      <c r="A736" s="1677" t="s">
        <v>2810</v>
      </c>
      <c r="B736" s="1681" t="s">
        <v>7096</v>
      </c>
      <c r="C736" s="1681" t="s">
        <v>1620</v>
      </c>
      <c r="D736" s="1677" t="s">
        <v>2810</v>
      </c>
      <c r="E736" s="10" t="s">
        <v>1737</v>
      </c>
      <c r="F736" s="1677" t="s">
        <v>3073</v>
      </c>
    </row>
    <row r="737" spans="1:6">
      <c r="A737" s="1677" t="s">
        <v>1984</v>
      </c>
      <c r="B737" s="1681" t="s">
        <v>7067</v>
      </c>
      <c r="C737" s="1681" t="s">
        <v>1615</v>
      </c>
      <c r="D737" s="1677" t="s">
        <v>1984</v>
      </c>
      <c r="E737" s="1681" t="s">
        <v>1737</v>
      </c>
      <c r="F737" s="1681" t="s">
        <v>3072</v>
      </c>
    </row>
    <row r="738" spans="1:6">
      <c r="A738" s="1677" t="s">
        <v>2513</v>
      </c>
      <c r="B738" s="1681" t="s">
        <v>7066</v>
      </c>
      <c r="C738" s="1681" t="s">
        <v>1862</v>
      </c>
      <c r="D738" s="1677" t="s">
        <v>2513</v>
      </c>
      <c r="E738" s="1681" t="s">
        <v>1657</v>
      </c>
      <c r="F738" s="1681" t="s">
        <v>3072</v>
      </c>
    </row>
    <row r="739" spans="1:6">
      <c r="A739" s="1677" t="s">
        <v>2262</v>
      </c>
      <c r="B739" s="1681" t="s">
        <v>7080</v>
      </c>
      <c r="C739" s="1681" t="s">
        <v>1863</v>
      </c>
      <c r="D739" s="1677" t="s">
        <v>2262</v>
      </c>
      <c r="E739" s="1681" t="s">
        <v>1736</v>
      </c>
      <c r="F739" s="1681" t="s">
        <v>3072</v>
      </c>
    </row>
    <row r="740" spans="1:6">
      <c r="A740" s="1677" t="s">
        <v>2015</v>
      </c>
      <c r="B740" s="1681" t="s">
        <v>7066</v>
      </c>
      <c r="C740" s="1681" t="s">
        <v>1588</v>
      </c>
      <c r="D740" s="1677" t="s">
        <v>2015</v>
      </c>
      <c r="E740" s="1681" t="s">
        <v>1703</v>
      </c>
      <c r="F740" s="1681" t="s">
        <v>3072</v>
      </c>
    </row>
    <row r="741" spans="1:6">
      <c r="A741" s="1677" t="s">
        <v>2760</v>
      </c>
      <c r="B741" s="1681" t="s">
        <v>7073</v>
      </c>
      <c r="C741" s="1681" t="s">
        <v>972</v>
      </c>
      <c r="D741" s="1677" t="s">
        <v>2760</v>
      </c>
      <c r="E741" s="1681" t="s">
        <v>1741</v>
      </c>
      <c r="F741" s="1681" t="s">
        <v>3072</v>
      </c>
    </row>
    <row r="742" spans="1:6">
      <c r="A742" s="1677" t="s">
        <v>2196</v>
      </c>
      <c r="B742" s="1681" t="s">
        <v>7073</v>
      </c>
      <c r="C742" s="1681" t="s">
        <v>1434</v>
      </c>
      <c r="D742" s="1677" t="s">
        <v>2196</v>
      </c>
      <c r="E742" s="1681" t="s">
        <v>1745</v>
      </c>
      <c r="F742" s="1681" t="s">
        <v>3072</v>
      </c>
    </row>
    <row r="743" spans="1:6">
      <c r="A743" s="1677" t="s">
        <v>2200</v>
      </c>
      <c r="B743" s="1681" t="s">
        <v>7074</v>
      </c>
      <c r="C743" s="1681" t="s">
        <v>1864</v>
      </c>
      <c r="D743" s="1677" t="s">
        <v>2200</v>
      </c>
      <c r="E743" s="1681" t="s">
        <v>1745</v>
      </c>
      <c r="F743" s="1681" t="s">
        <v>3072</v>
      </c>
    </row>
    <row r="744" spans="1:6">
      <c r="A744" s="1677" t="s">
        <v>2168</v>
      </c>
      <c r="B744" s="1681" t="s">
        <v>7074</v>
      </c>
      <c r="C744" s="1681" t="s">
        <v>1455</v>
      </c>
      <c r="D744" s="1677" t="s">
        <v>2168</v>
      </c>
      <c r="E744" s="1681" t="s">
        <v>1662</v>
      </c>
      <c r="F744" s="1681" t="s">
        <v>3072</v>
      </c>
    </row>
    <row r="745" spans="1:6">
      <c r="A745" s="1677" t="s">
        <v>2655</v>
      </c>
      <c r="B745" s="1681" t="s">
        <v>7066</v>
      </c>
      <c r="C745" s="1681" t="s">
        <v>1065</v>
      </c>
      <c r="D745" s="1677" t="s">
        <v>2655</v>
      </c>
      <c r="E745" s="1681" t="s">
        <v>1747</v>
      </c>
      <c r="F745" s="1681" t="s">
        <v>3072</v>
      </c>
    </row>
    <row r="746" spans="1:6">
      <c r="A746" s="1677" t="s">
        <v>2232</v>
      </c>
      <c r="B746" s="1681" t="s">
        <v>7066</v>
      </c>
      <c r="C746" s="1681" t="s">
        <v>1402</v>
      </c>
      <c r="D746" s="1677" t="s">
        <v>2232</v>
      </c>
      <c r="E746" s="1681" t="s">
        <v>7077</v>
      </c>
      <c r="F746" s="1681" t="s">
        <v>3072</v>
      </c>
    </row>
    <row r="747" spans="1:6">
      <c r="A747" s="1677" t="s">
        <v>894</v>
      </c>
      <c r="B747" s="1681" t="s">
        <v>7066</v>
      </c>
      <c r="C747" s="1681" t="s">
        <v>893</v>
      </c>
      <c r="D747" s="1677" t="s">
        <v>894</v>
      </c>
      <c r="E747" s="1681" t="s">
        <v>1689</v>
      </c>
      <c r="F747" s="1681" t="s">
        <v>3072</v>
      </c>
    </row>
    <row r="748" spans="1:6">
      <c r="A748" s="10" t="s">
        <v>2987</v>
      </c>
      <c r="B748" s="10" t="s">
        <v>7091</v>
      </c>
      <c r="C748" s="10" t="s">
        <v>1647</v>
      </c>
      <c r="D748" s="10" t="s">
        <v>2987</v>
      </c>
      <c r="E748" s="10" t="s">
        <v>1670</v>
      </c>
      <c r="F748" s="1677" t="s">
        <v>3073</v>
      </c>
    </row>
    <row r="749" spans="1:6">
      <c r="A749" s="1677" t="s">
        <v>3025</v>
      </c>
      <c r="B749" s="1681" t="s">
        <v>7098</v>
      </c>
      <c r="C749" s="1681" t="s">
        <v>3026</v>
      </c>
      <c r="D749" s="1677" t="s">
        <v>3025</v>
      </c>
      <c r="E749" s="10" t="s">
        <v>1684</v>
      </c>
      <c r="F749" s="1677" t="s">
        <v>3073</v>
      </c>
    </row>
    <row r="750" spans="1:6">
      <c r="A750" s="1677" t="s">
        <v>2884</v>
      </c>
      <c r="B750" s="1681" t="s">
        <v>7103</v>
      </c>
      <c r="C750" s="1681" t="s">
        <v>1630</v>
      </c>
      <c r="D750" s="1677" t="s">
        <v>2884</v>
      </c>
      <c r="E750" s="10" t="s">
        <v>1865</v>
      </c>
      <c r="F750" s="1677" t="s">
        <v>3073</v>
      </c>
    </row>
    <row r="751" spans="1:6">
      <c r="A751" s="1677" t="s">
        <v>2078</v>
      </c>
      <c r="B751" s="1681" t="s">
        <v>7073</v>
      </c>
      <c r="C751" s="1681" t="s">
        <v>1535</v>
      </c>
      <c r="D751" s="1677" t="s">
        <v>2078</v>
      </c>
      <c r="E751" s="1681" t="s">
        <v>1662</v>
      </c>
      <c r="F751" s="1681" t="s">
        <v>3072</v>
      </c>
    </row>
    <row r="752" spans="1:6">
      <c r="A752" s="1677" t="s">
        <v>2169</v>
      </c>
      <c r="B752" s="1681" t="s">
        <v>7074</v>
      </c>
      <c r="C752" s="1681" t="s">
        <v>1454</v>
      </c>
      <c r="D752" s="1677" t="s">
        <v>2169</v>
      </c>
      <c r="E752" s="1681" t="s">
        <v>1662</v>
      </c>
      <c r="F752" s="1681" t="s">
        <v>3072</v>
      </c>
    </row>
    <row r="753" spans="1:6">
      <c r="A753" s="1677" t="s">
        <v>2234</v>
      </c>
      <c r="B753" s="1681" t="s">
        <v>7066</v>
      </c>
      <c r="C753" s="1681" t="s">
        <v>1866</v>
      </c>
      <c r="D753" s="1677" t="s">
        <v>2234</v>
      </c>
      <c r="E753" s="1681" t="s">
        <v>7078</v>
      </c>
      <c r="F753" s="1681" t="s">
        <v>3072</v>
      </c>
    </row>
    <row r="754" spans="1:6">
      <c r="A754" s="1677" t="s">
        <v>905</v>
      </c>
      <c r="B754" s="1681" t="s">
        <v>7073</v>
      </c>
      <c r="C754" s="1681" t="s">
        <v>904</v>
      </c>
      <c r="D754" s="1677" t="s">
        <v>905</v>
      </c>
      <c r="E754" s="1681" t="s">
        <v>1689</v>
      </c>
      <c r="F754" s="1681" t="s">
        <v>3072</v>
      </c>
    </row>
    <row r="755" spans="1:6">
      <c r="A755" s="1677" t="s">
        <v>2646</v>
      </c>
      <c r="B755" s="1681" t="s">
        <v>7072</v>
      </c>
      <c r="C755" s="1681" t="s">
        <v>1070</v>
      </c>
      <c r="D755" s="1677" t="s">
        <v>2646</v>
      </c>
      <c r="E755" s="1681" t="s">
        <v>1665</v>
      </c>
      <c r="F755" s="1681" t="s">
        <v>3072</v>
      </c>
    </row>
    <row r="756" spans="1:6">
      <c r="A756" s="1677" t="s">
        <v>2117</v>
      </c>
      <c r="B756" s="1681" t="s">
        <v>7073</v>
      </c>
      <c r="C756" s="1681" t="s">
        <v>1500</v>
      </c>
      <c r="D756" s="1677" t="s">
        <v>2117</v>
      </c>
      <c r="E756" s="1681" t="s">
        <v>1662</v>
      </c>
      <c r="F756" s="1681" t="s">
        <v>3072</v>
      </c>
    </row>
    <row r="757" spans="1:6">
      <c r="A757" s="1677" t="s">
        <v>2316</v>
      </c>
      <c r="B757" s="1681" t="s">
        <v>7066</v>
      </c>
      <c r="C757" s="1681" t="s">
        <v>1338</v>
      </c>
      <c r="D757" s="1677" t="s">
        <v>2316</v>
      </c>
      <c r="E757" s="1681" t="s">
        <v>1697</v>
      </c>
      <c r="F757" s="1681" t="s">
        <v>3072</v>
      </c>
    </row>
    <row r="758" spans="1:6">
      <c r="A758" s="1677" t="s">
        <v>2108</v>
      </c>
      <c r="B758" s="1681" t="s">
        <v>7072</v>
      </c>
      <c r="C758" s="1681" t="s">
        <v>1867</v>
      </c>
      <c r="D758" s="1677" t="s">
        <v>2108</v>
      </c>
      <c r="E758" s="1681" t="s">
        <v>1662</v>
      </c>
      <c r="F758" s="1681" t="s">
        <v>3072</v>
      </c>
    </row>
    <row r="759" spans="1:6">
      <c r="A759" s="1677" t="s">
        <v>2636</v>
      </c>
      <c r="B759" s="1681" t="s">
        <v>7070</v>
      </c>
      <c r="C759" s="1681" t="s">
        <v>1079</v>
      </c>
      <c r="D759" s="1677" t="s">
        <v>2636</v>
      </c>
      <c r="E759" s="1681" t="s">
        <v>1665</v>
      </c>
      <c r="F759" s="1681" t="s">
        <v>3072</v>
      </c>
    </row>
    <row r="760" spans="1:6">
      <c r="A760" s="1677" t="s">
        <v>2676</v>
      </c>
      <c r="B760" s="1681" t="s">
        <v>7066</v>
      </c>
      <c r="C760" s="1681" t="s">
        <v>1045</v>
      </c>
      <c r="D760" s="1677" t="s">
        <v>2676</v>
      </c>
      <c r="E760" s="1681" t="s">
        <v>1694</v>
      </c>
      <c r="F760" s="1681" t="s">
        <v>3072</v>
      </c>
    </row>
    <row r="761" spans="1:6">
      <c r="A761" s="1677" t="s">
        <v>2084</v>
      </c>
      <c r="B761" s="1681" t="s">
        <v>7073</v>
      </c>
      <c r="C761" s="1681" t="s">
        <v>1530</v>
      </c>
      <c r="D761" s="1677" t="s">
        <v>2084</v>
      </c>
      <c r="E761" s="1681" t="s">
        <v>1662</v>
      </c>
      <c r="F761" s="1681" t="s">
        <v>3072</v>
      </c>
    </row>
    <row r="762" spans="1:6">
      <c r="A762" s="1677" t="s">
        <v>2079</v>
      </c>
      <c r="B762" s="1681" t="s">
        <v>7073</v>
      </c>
      <c r="C762" s="1681" t="s">
        <v>1534</v>
      </c>
      <c r="D762" s="1677" t="s">
        <v>2079</v>
      </c>
      <c r="E762" s="1681" t="s">
        <v>1662</v>
      </c>
      <c r="F762" s="1681" t="s">
        <v>3072</v>
      </c>
    </row>
    <row r="763" spans="1:6">
      <c r="A763" s="1677" t="s">
        <v>2182</v>
      </c>
      <c r="B763" s="1681" t="s">
        <v>7066</v>
      </c>
      <c r="C763" s="1681" t="s">
        <v>1443</v>
      </c>
      <c r="D763" s="1677" t="s">
        <v>2182</v>
      </c>
      <c r="E763" s="1681" t="s">
        <v>1777</v>
      </c>
      <c r="F763" s="1681" t="s">
        <v>3072</v>
      </c>
    </row>
    <row r="764" spans="1:6">
      <c r="A764" s="1677" t="s">
        <v>2037</v>
      </c>
      <c r="B764" s="1681" t="s">
        <v>7073</v>
      </c>
      <c r="C764" s="1681" t="s">
        <v>1569</v>
      </c>
      <c r="D764" s="1677" t="s">
        <v>2037</v>
      </c>
      <c r="E764" s="1681" t="s">
        <v>1662</v>
      </c>
      <c r="F764" s="1681" t="s">
        <v>3072</v>
      </c>
    </row>
    <row r="765" spans="1:6">
      <c r="A765" s="1677" t="s">
        <v>2709</v>
      </c>
      <c r="B765" s="1681" t="s">
        <v>7066</v>
      </c>
      <c r="C765" s="1681" t="s">
        <v>1017</v>
      </c>
      <c r="D765" s="1677" t="s">
        <v>2709</v>
      </c>
      <c r="E765" s="1681" t="s">
        <v>1696</v>
      </c>
      <c r="F765" s="1681" t="s">
        <v>3072</v>
      </c>
    </row>
    <row r="766" spans="1:6">
      <c r="A766" s="1677" t="s">
        <v>2091</v>
      </c>
      <c r="B766" s="1681" t="s">
        <v>7073</v>
      </c>
      <c r="C766" s="1681" t="s">
        <v>1523</v>
      </c>
      <c r="D766" s="1677" t="s">
        <v>2091</v>
      </c>
      <c r="E766" s="1681" t="s">
        <v>1662</v>
      </c>
      <c r="F766" s="1681" t="s">
        <v>3072</v>
      </c>
    </row>
    <row r="767" spans="1:6">
      <c r="A767" s="1677" t="s">
        <v>2105</v>
      </c>
      <c r="B767" s="1681" t="s">
        <v>7074</v>
      </c>
      <c r="C767" s="1681" t="s">
        <v>1868</v>
      </c>
      <c r="D767" s="1677" t="s">
        <v>2105</v>
      </c>
      <c r="E767" s="1681" t="s">
        <v>1662</v>
      </c>
      <c r="F767" s="1681" t="s">
        <v>3072</v>
      </c>
    </row>
    <row r="768" spans="1:6">
      <c r="A768" s="1677" t="s">
        <v>2747</v>
      </c>
      <c r="B768" s="1681" t="s">
        <v>7066</v>
      </c>
      <c r="C768" s="1681" t="s">
        <v>985</v>
      </c>
      <c r="D768" s="1677" t="s">
        <v>2747</v>
      </c>
      <c r="E768" s="1681" t="s">
        <v>1684</v>
      </c>
      <c r="F768" s="1681" t="s">
        <v>3072</v>
      </c>
    </row>
    <row r="769" spans="1:6">
      <c r="A769" s="1677" t="s">
        <v>2773</v>
      </c>
      <c r="B769" s="1681" t="s">
        <v>7070</v>
      </c>
      <c r="C769" s="1681" t="s">
        <v>961</v>
      </c>
      <c r="D769" s="1677" t="s">
        <v>2773</v>
      </c>
      <c r="E769" s="1681" t="s">
        <v>1740</v>
      </c>
      <c r="F769" s="1681" t="s">
        <v>3072</v>
      </c>
    </row>
    <row r="770" spans="1:6">
      <c r="A770" s="1677" t="s">
        <v>2777</v>
      </c>
      <c r="B770" s="1681" t="s">
        <v>7066</v>
      </c>
      <c r="C770" s="1681" t="s">
        <v>957</v>
      </c>
      <c r="D770" s="1677" t="s">
        <v>2777</v>
      </c>
      <c r="E770" s="1681" t="s">
        <v>1740</v>
      </c>
      <c r="F770" s="1681" t="s">
        <v>3072</v>
      </c>
    </row>
    <row r="771" spans="1:6">
      <c r="A771" s="1677" t="s">
        <v>2758</v>
      </c>
      <c r="B771" s="1681" t="s">
        <v>7073</v>
      </c>
      <c r="C771" s="1681" t="s">
        <v>974</v>
      </c>
      <c r="D771" s="1677" t="s">
        <v>2758</v>
      </c>
      <c r="E771" s="1681" t="s">
        <v>1741</v>
      </c>
      <c r="F771" s="1681" t="s">
        <v>3072</v>
      </c>
    </row>
    <row r="772" spans="1:6">
      <c r="A772" s="1677" t="s">
        <v>2228</v>
      </c>
      <c r="B772" s="1681" t="s">
        <v>7066</v>
      </c>
      <c r="C772" s="1681" t="s">
        <v>1405</v>
      </c>
      <c r="D772" s="1677" t="s">
        <v>2228</v>
      </c>
      <c r="E772" s="1681" t="s">
        <v>1809</v>
      </c>
      <c r="F772" s="1681" t="s">
        <v>3072</v>
      </c>
    </row>
    <row r="773" spans="1:6">
      <c r="A773" s="1677" t="s">
        <v>2673</v>
      </c>
      <c r="B773" s="1681" t="s">
        <v>7070</v>
      </c>
      <c r="C773" s="1681" t="s">
        <v>1048</v>
      </c>
      <c r="D773" s="1677" t="s">
        <v>2673</v>
      </c>
      <c r="E773" s="1681" t="s">
        <v>1717</v>
      </c>
      <c r="F773" s="1681" t="s">
        <v>3072</v>
      </c>
    </row>
    <row r="774" spans="1:6">
      <c r="A774" s="1677" t="s">
        <v>2667</v>
      </c>
      <c r="B774" s="1681" t="s">
        <v>7074</v>
      </c>
      <c r="C774" s="1681" t="s">
        <v>1054</v>
      </c>
      <c r="D774" s="1677" t="s">
        <v>2667</v>
      </c>
      <c r="E774" s="1681" t="s">
        <v>1717</v>
      </c>
      <c r="F774" s="1681" t="s">
        <v>3072</v>
      </c>
    </row>
    <row r="775" spans="1:6">
      <c r="A775" s="1677" t="s">
        <v>911</v>
      </c>
      <c r="B775" s="1681" t="s">
        <v>7066</v>
      </c>
      <c r="C775" s="1681" t="s">
        <v>910</v>
      </c>
      <c r="D775" s="1677" t="s">
        <v>911</v>
      </c>
      <c r="E775" s="1681" t="s">
        <v>1684</v>
      </c>
      <c r="F775" s="1681" t="s">
        <v>3072</v>
      </c>
    </row>
    <row r="776" spans="1:6">
      <c r="A776" s="1677" t="s">
        <v>2680</v>
      </c>
      <c r="B776" s="1681" t="s">
        <v>7073</v>
      </c>
      <c r="C776" s="1681" t="s">
        <v>1042</v>
      </c>
      <c r="D776" s="1677" t="s">
        <v>2680</v>
      </c>
      <c r="E776" s="1681" t="s">
        <v>1694</v>
      </c>
      <c r="F776" s="1681" t="s">
        <v>3072</v>
      </c>
    </row>
    <row r="777" spans="1:6">
      <c r="A777" s="1677" t="s">
        <v>2683</v>
      </c>
      <c r="B777" s="1681" t="s">
        <v>7074</v>
      </c>
      <c r="C777" s="1681" t="s">
        <v>1040</v>
      </c>
      <c r="D777" s="1677" t="s">
        <v>2683</v>
      </c>
      <c r="E777" s="1681" t="s">
        <v>1694</v>
      </c>
      <c r="F777" s="1681" t="s">
        <v>3072</v>
      </c>
    </row>
    <row r="778" spans="1:6">
      <c r="A778" s="1677" t="s">
        <v>2708</v>
      </c>
      <c r="B778" s="1681" t="s">
        <v>7071</v>
      </c>
      <c r="C778" s="1681" t="s">
        <v>1018</v>
      </c>
      <c r="D778" s="1677" t="s">
        <v>2708</v>
      </c>
      <c r="E778" s="1681" t="s">
        <v>1696</v>
      </c>
      <c r="F778" s="1681" t="s">
        <v>3072</v>
      </c>
    </row>
    <row r="779" spans="1:6">
      <c r="A779" s="1677" t="s">
        <v>2794</v>
      </c>
      <c r="B779" s="1681" t="s">
        <v>7073</v>
      </c>
      <c r="C779" s="1681" t="s">
        <v>946</v>
      </c>
      <c r="D779" s="1677" t="s">
        <v>2794</v>
      </c>
      <c r="E779" s="1681" t="s">
        <v>1689</v>
      </c>
      <c r="F779" s="1681" t="s">
        <v>3072</v>
      </c>
    </row>
    <row r="780" spans="1:6">
      <c r="A780" s="1677" t="s">
        <v>2027</v>
      </c>
      <c r="B780" s="1681" t="s">
        <v>7071</v>
      </c>
      <c r="C780" s="1681" t="s">
        <v>1578</v>
      </c>
      <c r="D780" s="1677" t="s">
        <v>2027</v>
      </c>
      <c r="E780" s="1681" t="s">
        <v>1722</v>
      </c>
      <c r="F780" s="1681" t="s">
        <v>3072</v>
      </c>
    </row>
    <row r="781" spans="1:6">
      <c r="A781" s="1677" t="s">
        <v>2711</v>
      </c>
      <c r="B781" s="1681" t="s">
        <v>7066</v>
      </c>
      <c r="C781" s="1681" t="s">
        <v>1015</v>
      </c>
      <c r="D781" s="1677" t="s">
        <v>2711</v>
      </c>
      <c r="E781" s="1681" t="s">
        <v>1696</v>
      </c>
      <c r="F781" s="1681" t="s">
        <v>3072</v>
      </c>
    </row>
    <row r="782" spans="1:6">
      <c r="A782" s="1677" t="s">
        <v>2026</v>
      </c>
      <c r="B782" s="1681" t="s">
        <v>7070</v>
      </c>
      <c r="C782" s="1681" t="s">
        <v>1579</v>
      </c>
      <c r="D782" s="1677" t="s">
        <v>2026</v>
      </c>
      <c r="E782" s="1681" t="s">
        <v>1722</v>
      </c>
      <c r="F782" s="1681" t="s">
        <v>3072</v>
      </c>
    </row>
    <row r="783" spans="1:6">
      <c r="A783" s="1677" t="s">
        <v>2248</v>
      </c>
      <c r="B783" s="1681" t="s">
        <v>7070</v>
      </c>
      <c r="C783" s="1681" t="s">
        <v>1390</v>
      </c>
      <c r="D783" s="1677" t="s">
        <v>2248</v>
      </c>
      <c r="E783" s="1681" t="s">
        <v>1693</v>
      </c>
      <c r="F783" s="1681" t="s">
        <v>3072</v>
      </c>
    </row>
    <row r="784" spans="1:6">
      <c r="A784" s="1677" t="s">
        <v>2537</v>
      </c>
      <c r="B784" s="1681" t="s">
        <v>7073</v>
      </c>
      <c r="C784" s="1681" t="s">
        <v>1162</v>
      </c>
      <c r="D784" s="1677" t="s">
        <v>2537</v>
      </c>
      <c r="E784" s="1681" t="s">
        <v>1661</v>
      </c>
      <c r="F784" s="1681" t="s">
        <v>3072</v>
      </c>
    </row>
    <row r="785" spans="1:6">
      <c r="A785" s="1677" t="s">
        <v>2298</v>
      </c>
      <c r="B785" s="1681" t="s">
        <v>7070</v>
      </c>
      <c r="C785" s="1681" t="s">
        <v>1352</v>
      </c>
      <c r="D785" s="1677" t="s">
        <v>2298</v>
      </c>
      <c r="E785" s="1681" t="s">
        <v>1759</v>
      </c>
      <c r="F785" s="1681" t="s">
        <v>3072</v>
      </c>
    </row>
    <row r="786" spans="1:6">
      <c r="A786" s="1677" t="s">
        <v>2323</v>
      </c>
      <c r="B786" s="1681" t="s">
        <v>7073</v>
      </c>
      <c r="C786" s="1681" t="s">
        <v>1331</v>
      </c>
      <c r="D786" s="1677" t="s">
        <v>2323</v>
      </c>
      <c r="E786" s="1681" t="s">
        <v>1660</v>
      </c>
      <c r="F786" s="1681" t="s">
        <v>3072</v>
      </c>
    </row>
    <row r="787" spans="1:6">
      <c r="A787" s="1677" t="s">
        <v>2072</v>
      </c>
      <c r="B787" s="1681" t="s">
        <v>7073</v>
      </c>
      <c r="C787" s="1681" t="s">
        <v>1541</v>
      </c>
      <c r="D787" s="1677" t="s">
        <v>2072</v>
      </c>
      <c r="E787" s="1681" t="s">
        <v>1662</v>
      </c>
      <c r="F787" s="1681" t="s">
        <v>3072</v>
      </c>
    </row>
    <row r="788" spans="1:6">
      <c r="A788" s="1677" t="s">
        <v>2784</v>
      </c>
      <c r="B788" s="1681" t="s">
        <v>7066</v>
      </c>
      <c r="C788" s="1681" t="s">
        <v>954</v>
      </c>
      <c r="D788" s="1677" t="s">
        <v>2784</v>
      </c>
      <c r="E788" s="1681" t="s">
        <v>1679</v>
      </c>
      <c r="F788" s="1681" t="s">
        <v>3072</v>
      </c>
    </row>
    <row r="789" spans="1:6">
      <c r="A789" s="1677" t="s">
        <v>2552</v>
      </c>
      <c r="B789" s="1681" t="s">
        <v>7066</v>
      </c>
      <c r="C789" s="1681" t="s">
        <v>1148</v>
      </c>
      <c r="D789" s="1677" t="s">
        <v>2552</v>
      </c>
      <c r="E789" s="1681" t="s">
        <v>1661</v>
      </c>
      <c r="F789" s="1681" t="s">
        <v>3072</v>
      </c>
    </row>
    <row r="790" spans="1:6">
      <c r="A790" s="1677" t="s">
        <v>2619</v>
      </c>
      <c r="B790" s="1681" t="s">
        <v>7066</v>
      </c>
      <c r="C790" s="1681" t="s">
        <v>1094</v>
      </c>
      <c r="D790" s="1677" t="s">
        <v>2619</v>
      </c>
      <c r="E790" s="1681" t="s">
        <v>1670</v>
      </c>
      <c r="F790" s="1681" t="s">
        <v>3072</v>
      </c>
    </row>
    <row r="791" spans="1:6">
      <c r="A791" s="10" t="s">
        <v>2868</v>
      </c>
      <c r="B791" s="10" t="s">
        <v>7091</v>
      </c>
      <c r="C791" s="10" t="s">
        <v>2869</v>
      </c>
      <c r="D791" s="10" t="s">
        <v>2868</v>
      </c>
      <c r="E791" s="10" t="s">
        <v>1745</v>
      </c>
      <c r="F791" s="1677" t="s">
        <v>3073</v>
      </c>
    </row>
    <row r="792" spans="1:6">
      <c r="A792" s="1677" t="s">
        <v>2587</v>
      </c>
      <c r="B792" s="1681" t="s">
        <v>7070</v>
      </c>
      <c r="C792" s="1681" t="s">
        <v>1117</v>
      </c>
      <c r="D792" s="1677" t="s">
        <v>2587</v>
      </c>
      <c r="E792" s="1681" t="s">
        <v>1667</v>
      </c>
      <c r="F792" s="1681" t="s">
        <v>3072</v>
      </c>
    </row>
    <row r="793" spans="1:6">
      <c r="A793" s="10" t="s">
        <v>1651</v>
      </c>
      <c r="B793" s="10" t="s">
        <v>7090</v>
      </c>
      <c r="C793" s="10" t="s">
        <v>3047</v>
      </c>
      <c r="D793" s="10" t="s">
        <v>1651</v>
      </c>
      <c r="E793" s="10" t="s">
        <v>1689</v>
      </c>
      <c r="F793" s="1677" t="s">
        <v>3073</v>
      </c>
    </row>
    <row r="794" spans="1:6">
      <c r="A794" s="1677" t="s">
        <v>2273</v>
      </c>
      <c r="B794" s="1681" t="s">
        <v>7072</v>
      </c>
      <c r="C794" s="1681" t="s">
        <v>1373</v>
      </c>
      <c r="D794" s="1677" t="s">
        <v>2273</v>
      </c>
      <c r="E794" s="1681" t="s">
        <v>1736</v>
      </c>
      <c r="F794" s="1681" t="s">
        <v>3072</v>
      </c>
    </row>
    <row r="795" spans="1:6">
      <c r="A795" s="1677" t="s">
        <v>2267</v>
      </c>
      <c r="B795" s="1681" t="s">
        <v>7073</v>
      </c>
      <c r="C795" s="1681" t="s">
        <v>1378</v>
      </c>
      <c r="D795" s="1677" t="s">
        <v>2267</v>
      </c>
      <c r="E795" s="1681" t="s">
        <v>1736</v>
      </c>
      <c r="F795" s="1681" t="s">
        <v>3072</v>
      </c>
    </row>
    <row r="796" spans="1:6">
      <c r="A796" s="1677" t="s">
        <v>2334</v>
      </c>
      <c r="B796" s="1681" t="s">
        <v>7073</v>
      </c>
      <c r="C796" s="1681" t="s">
        <v>1321</v>
      </c>
      <c r="D796" s="1677" t="s">
        <v>2334</v>
      </c>
      <c r="E796" s="1681" t="s">
        <v>1660</v>
      </c>
      <c r="F796" s="1681" t="s">
        <v>3072</v>
      </c>
    </row>
    <row r="797" spans="1:6">
      <c r="A797" s="1677" t="s">
        <v>2791</v>
      </c>
      <c r="B797" s="1681" t="s">
        <v>7066</v>
      </c>
      <c r="C797" s="1681" t="s">
        <v>1869</v>
      </c>
      <c r="D797" s="1677" t="s">
        <v>2791</v>
      </c>
      <c r="E797" s="1681" t="s">
        <v>1679</v>
      </c>
      <c r="F797" s="1681" t="s">
        <v>3072</v>
      </c>
    </row>
    <row r="798" spans="1:6">
      <c r="A798" s="1677" t="s">
        <v>2272</v>
      </c>
      <c r="B798" s="1681" t="s">
        <v>7066</v>
      </c>
      <c r="C798" s="1681" t="s">
        <v>1374</v>
      </c>
      <c r="D798" s="1677" t="s">
        <v>2272</v>
      </c>
      <c r="E798" s="1681" t="s">
        <v>1736</v>
      </c>
      <c r="F798" s="1681" t="s">
        <v>3072</v>
      </c>
    </row>
    <row r="799" spans="1:6">
      <c r="A799" s="1677" t="s">
        <v>2160</v>
      </c>
      <c r="B799" s="1681" t="s">
        <v>7073</v>
      </c>
      <c r="C799" s="1681" t="s">
        <v>1461</v>
      </c>
      <c r="D799" s="1677" t="s">
        <v>2160</v>
      </c>
      <c r="E799" s="1681" t="s">
        <v>1662</v>
      </c>
      <c r="F799" s="1681" t="s">
        <v>3072</v>
      </c>
    </row>
    <row r="800" spans="1:6">
      <c r="A800" s="1677" t="s">
        <v>2288</v>
      </c>
      <c r="B800" s="1681" t="s">
        <v>7066</v>
      </c>
      <c r="C800" s="1681" t="s">
        <v>1361</v>
      </c>
      <c r="D800" s="1677" t="s">
        <v>2288</v>
      </c>
      <c r="E800" s="1681" t="s">
        <v>1770</v>
      </c>
      <c r="F800" s="1681" t="s">
        <v>3072</v>
      </c>
    </row>
    <row r="801" spans="1:6">
      <c r="A801" s="10" t="s">
        <v>3023</v>
      </c>
      <c r="B801" s="10" t="s">
        <v>7090</v>
      </c>
      <c r="C801" s="10" t="s">
        <v>3024</v>
      </c>
      <c r="D801" s="10" t="s">
        <v>3023</v>
      </c>
      <c r="E801" s="10" t="s">
        <v>1684</v>
      </c>
      <c r="F801" s="1677" t="s">
        <v>3073</v>
      </c>
    </row>
    <row r="802" spans="1:6">
      <c r="A802" s="1677" t="s">
        <v>2597</v>
      </c>
      <c r="B802" s="1681" t="s">
        <v>7066</v>
      </c>
      <c r="C802" s="1681" t="s">
        <v>1870</v>
      </c>
      <c r="D802" s="1677" t="s">
        <v>2597</v>
      </c>
      <c r="E802" s="1681" t="s">
        <v>1678</v>
      </c>
      <c r="F802" s="1681" t="s">
        <v>3072</v>
      </c>
    </row>
    <row r="803" spans="1:6">
      <c r="A803" s="1677" t="s">
        <v>914</v>
      </c>
      <c r="B803" s="1681" t="s">
        <v>7070</v>
      </c>
      <c r="C803" s="1681" t="s">
        <v>1871</v>
      </c>
      <c r="D803" s="1677" t="s">
        <v>914</v>
      </c>
      <c r="E803" s="1681" t="s">
        <v>1705</v>
      </c>
      <c r="F803" s="1681" t="s">
        <v>3072</v>
      </c>
    </row>
    <row r="804" spans="1:6">
      <c r="A804" s="1677" t="s">
        <v>2302</v>
      </c>
      <c r="B804" s="1681" t="s">
        <v>7070</v>
      </c>
      <c r="C804" s="1681" t="s">
        <v>1349</v>
      </c>
      <c r="D804" s="1677" t="s">
        <v>2302</v>
      </c>
      <c r="E804" s="1681" t="s">
        <v>1759</v>
      </c>
      <c r="F804" s="1681" t="s">
        <v>3072</v>
      </c>
    </row>
    <row r="805" spans="1:6">
      <c r="A805" s="1677" t="s">
        <v>2183</v>
      </c>
      <c r="B805" s="1681" t="s">
        <v>7066</v>
      </c>
      <c r="C805" s="1681" t="s">
        <v>1872</v>
      </c>
      <c r="D805" s="1677" t="s">
        <v>2183</v>
      </c>
      <c r="E805" s="1681" t="s">
        <v>1777</v>
      </c>
      <c r="F805" s="1681" t="s">
        <v>3072</v>
      </c>
    </row>
    <row r="806" spans="1:6">
      <c r="A806" s="1677" t="s">
        <v>2049</v>
      </c>
      <c r="B806" s="1681" t="s">
        <v>7070</v>
      </c>
      <c r="C806" s="1681" t="s">
        <v>1557</v>
      </c>
      <c r="D806" s="1677" t="s">
        <v>2049</v>
      </c>
      <c r="E806" s="1681" t="s">
        <v>1662</v>
      </c>
      <c r="F806" s="1681" t="s">
        <v>3072</v>
      </c>
    </row>
    <row r="807" spans="1:6">
      <c r="A807" s="1677" t="s">
        <v>2075</v>
      </c>
      <c r="B807" s="1681" t="s">
        <v>7073</v>
      </c>
      <c r="C807" s="1681" t="s">
        <v>1538</v>
      </c>
      <c r="D807" s="1677" t="s">
        <v>2075</v>
      </c>
      <c r="E807" s="1681" t="s">
        <v>1662</v>
      </c>
      <c r="F807" s="1681" t="s">
        <v>3072</v>
      </c>
    </row>
    <row r="808" spans="1:6">
      <c r="A808" s="10" t="s">
        <v>2915</v>
      </c>
      <c r="B808" s="10" t="s">
        <v>7091</v>
      </c>
      <c r="C808" s="10" t="s">
        <v>2916</v>
      </c>
      <c r="D808" s="10" t="s">
        <v>2915</v>
      </c>
      <c r="E808" s="10" t="s">
        <v>1660</v>
      </c>
      <c r="F808" s="1677" t="s">
        <v>3073</v>
      </c>
    </row>
    <row r="809" spans="1:6">
      <c r="A809" s="1677" t="s">
        <v>2434</v>
      </c>
      <c r="B809" s="1681" t="s">
        <v>7066</v>
      </c>
      <c r="C809" s="1681" t="s">
        <v>1873</v>
      </c>
      <c r="D809" s="1677" t="s">
        <v>2434</v>
      </c>
      <c r="E809" s="1681" t="s">
        <v>1874</v>
      </c>
      <c r="F809" s="1681" t="s">
        <v>3072</v>
      </c>
    </row>
    <row r="810" spans="1:6">
      <c r="A810" s="1677" t="s">
        <v>1999</v>
      </c>
      <c r="B810" s="1681" t="s">
        <v>7066</v>
      </c>
      <c r="C810" s="1681" t="s">
        <v>1603</v>
      </c>
      <c r="D810" s="1677" t="s">
        <v>1999</v>
      </c>
      <c r="E810" s="1681" t="s">
        <v>7068</v>
      </c>
      <c r="F810" s="1681" t="s">
        <v>3072</v>
      </c>
    </row>
    <row r="811" spans="1:6">
      <c r="A811" s="1677" t="s">
        <v>2333</v>
      </c>
      <c r="B811" s="1681" t="s">
        <v>7073</v>
      </c>
      <c r="C811" s="1681" t="s">
        <v>1875</v>
      </c>
      <c r="D811" s="1677" t="s">
        <v>2333</v>
      </c>
      <c r="E811" s="1681" t="s">
        <v>1660</v>
      </c>
      <c r="F811" s="1681" t="s">
        <v>3072</v>
      </c>
    </row>
    <row r="812" spans="1:6">
      <c r="A812" s="1677" t="s">
        <v>2482</v>
      </c>
      <c r="B812" s="1681" t="s">
        <v>7067</v>
      </c>
      <c r="C812" s="1681" t="s">
        <v>1208</v>
      </c>
      <c r="D812" s="1677" t="s">
        <v>2482</v>
      </c>
      <c r="E812" s="1681" t="s">
        <v>1685</v>
      </c>
      <c r="F812" s="1681" t="s">
        <v>3072</v>
      </c>
    </row>
    <row r="813" spans="1:6">
      <c r="A813" s="1677" t="s">
        <v>2265</v>
      </c>
      <c r="B813" s="1681" t="s">
        <v>7070</v>
      </c>
      <c r="C813" s="1681" t="s">
        <v>1380</v>
      </c>
      <c r="D813" s="1677" t="s">
        <v>2265</v>
      </c>
      <c r="E813" s="1681" t="s">
        <v>1736</v>
      </c>
      <c r="F813" s="1681" t="s">
        <v>3072</v>
      </c>
    </row>
    <row r="814" spans="1:6">
      <c r="A814" s="1677" t="s">
        <v>2583</v>
      </c>
      <c r="B814" s="1681" t="s">
        <v>7070</v>
      </c>
      <c r="C814" s="1681" t="s">
        <v>1120</v>
      </c>
      <c r="D814" s="1677" t="s">
        <v>2583</v>
      </c>
      <c r="E814" s="1681" t="s">
        <v>1667</v>
      </c>
      <c r="F814" s="1681" t="s">
        <v>3072</v>
      </c>
    </row>
    <row r="815" spans="1:6">
      <c r="A815" s="1677" t="s">
        <v>2582</v>
      </c>
      <c r="B815" s="1681" t="s">
        <v>7074</v>
      </c>
      <c r="C815" s="1681" t="s">
        <v>1121</v>
      </c>
      <c r="D815" s="1677" t="s">
        <v>2582</v>
      </c>
      <c r="E815" s="1681" t="s">
        <v>1667</v>
      </c>
      <c r="F815" s="1681" t="s">
        <v>3072</v>
      </c>
    </row>
    <row r="816" spans="1:6">
      <c r="A816" s="1677" t="s">
        <v>2565</v>
      </c>
      <c r="B816" s="1681" t="s">
        <v>7066</v>
      </c>
      <c r="C816" s="1681" t="s">
        <v>1136</v>
      </c>
      <c r="D816" s="1677" t="s">
        <v>2565</v>
      </c>
      <c r="E816" s="1681" t="s">
        <v>1667</v>
      </c>
      <c r="F816" s="1681" t="s">
        <v>3072</v>
      </c>
    </row>
    <row r="817" spans="1:6">
      <c r="A817" s="1677" t="s">
        <v>2389</v>
      </c>
      <c r="B817" s="1681" t="s">
        <v>7066</v>
      </c>
      <c r="C817" s="1681" t="s">
        <v>1280</v>
      </c>
      <c r="D817" s="1677" t="s">
        <v>2389</v>
      </c>
      <c r="E817" s="1681" t="s">
        <v>1663</v>
      </c>
      <c r="F817" s="1681" t="s">
        <v>3072</v>
      </c>
    </row>
    <row r="818" spans="1:6">
      <c r="A818" s="1677" t="s">
        <v>2481</v>
      </c>
      <c r="B818" s="1681" t="s">
        <v>7066</v>
      </c>
      <c r="C818" s="1681" t="s">
        <v>1209</v>
      </c>
      <c r="D818" s="1677" t="s">
        <v>2481</v>
      </c>
      <c r="E818" s="1681" t="s">
        <v>1674</v>
      </c>
      <c r="F818" s="1681" t="s">
        <v>3072</v>
      </c>
    </row>
    <row r="819" spans="1:6">
      <c r="A819" s="1677" t="s">
        <v>2222</v>
      </c>
      <c r="B819" s="1681" t="s">
        <v>7066</v>
      </c>
      <c r="C819" s="1681" t="s">
        <v>1410</v>
      </c>
      <c r="D819" s="1677" t="s">
        <v>2222</v>
      </c>
      <c r="E819" s="1681" t="s">
        <v>1735</v>
      </c>
      <c r="F819" s="1681" t="s">
        <v>3072</v>
      </c>
    </row>
    <row r="820" spans="1:6">
      <c r="A820" s="1677" t="s">
        <v>2710</v>
      </c>
      <c r="B820" s="1681" t="s">
        <v>7066</v>
      </c>
      <c r="C820" s="1681" t="s">
        <v>1016</v>
      </c>
      <c r="D820" s="1677" t="s">
        <v>2710</v>
      </c>
      <c r="E820" s="1681" t="s">
        <v>1696</v>
      </c>
      <c r="F820" s="1681" t="s">
        <v>3072</v>
      </c>
    </row>
    <row r="821" spans="1:6">
      <c r="A821" s="1677" t="s">
        <v>2214</v>
      </c>
      <c r="B821" s="1681" t="s">
        <v>7066</v>
      </c>
      <c r="C821" s="1681" t="s">
        <v>1417</v>
      </c>
      <c r="D821" s="1677" t="s">
        <v>2214</v>
      </c>
      <c r="E821" s="1681" t="s">
        <v>1780</v>
      </c>
      <c r="F821" s="1681" t="s">
        <v>3072</v>
      </c>
    </row>
    <row r="822" spans="1:6">
      <c r="A822" s="1677" t="s">
        <v>2719</v>
      </c>
      <c r="B822" s="1681" t="s">
        <v>7073</v>
      </c>
      <c r="C822" s="1681" t="s">
        <v>1008</v>
      </c>
      <c r="D822" s="1677" t="s">
        <v>2719</v>
      </c>
      <c r="E822" s="1681" t="s">
        <v>1972</v>
      </c>
      <c r="F822" s="1681" t="s">
        <v>3072</v>
      </c>
    </row>
    <row r="823" spans="1:6">
      <c r="A823" s="1677" t="s">
        <v>2025</v>
      </c>
      <c r="B823" s="1681" t="s">
        <v>7070</v>
      </c>
      <c r="C823" s="1681" t="s">
        <v>1580</v>
      </c>
      <c r="D823" s="1677" t="s">
        <v>2025</v>
      </c>
      <c r="E823" s="1681" t="s">
        <v>1722</v>
      </c>
      <c r="F823" s="1681" t="s">
        <v>3072</v>
      </c>
    </row>
    <row r="824" spans="1:6">
      <c r="A824" s="1677" t="s">
        <v>2732</v>
      </c>
      <c r="B824" s="1681" t="s">
        <v>7073</v>
      </c>
      <c r="C824" s="1681" t="s">
        <v>997</v>
      </c>
      <c r="D824" s="1677" t="s">
        <v>2732</v>
      </c>
      <c r="E824" s="1681" t="s">
        <v>1972</v>
      </c>
      <c r="F824" s="1681" t="s">
        <v>3072</v>
      </c>
    </row>
    <row r="825" spans="1:6">
      <c r="A825" s="1677" t="s">
        <v>2704</v>
      </c>
      <c r="B825" s="1681" t="s">
        <v>7073</v>
      </c>
      <c r="C825" s="1681" t="s">
        <v>1022</v>
      </c>
      <c r="D825" s="1677" t="s">
        <v>2704</v>
      </c>
      <c r="E825" s="1681" t="s">
        <v>1696</v>
      </c>
      <c r="F825" s="1681" t="s">
        <v>3072</v>
      </c>
    </row>
    <row r="826" spans="1:6">
      <c r="A826" s="1677" t="s">
        <v>2057</v>
      </c>
      <c r="B826" s="1681" t="s">
        <v>7073</v>
      </c>
      <c r="C826" s="1681" t="s">
        <v>1552</v>
      </c>
      <c r="D826" s="1677" t="s">
        <v>2057</v>
      </c>
      <c r="E826" s="1681" t="s">
        <v>1662</v>
      </c>
      <c r="F826" s="1681" t="s">
        <v>3072</v>
      </c>
    </row>
    <row r="827" spans="1:6">
      <c r="A827" s="1677" t="s">
        <v>2058</v>
      </c>
      <c r="B827" s="1681" t="s">
        <v>7073</v>
      </c>
      <c r="C827" s="1681" t="s">
        <v>1551</v>
      </c>
      <c r="D827" s="1677" t="s">
        <v>2058</v>
      </c>
      <c r="E827" s="1681" t="s">
        <v>1662</v>
      </c>
      <c r="F827" s="1681" t="s">
        <v>3072</v>
      </c>
    </row>
    <row r="828" spans="1:6">
      <c r="A828" s="1677" t="s">
        <v>2063</v>
      </c>
      <c r="B828" s="1681" t="s">
        <v>7073</v>
      </c>
      <c r="C828" s="1681" t="s">
        <v>1546</v>
      </c>
      <c r="D828" s="1677" t="s">
        <v>2063</v>
      </c>
      <c r="E828" s="1681" t="s">
        <v>1662</v>
      </c>
      <c r="F828" s="1681" t="s">
        <v>3072</v>
      </c>
    </row>
    <row r="829" spans="1:6">
      <c r="A829" s="1677" t="s">
        <v>2729</v>
      </c>
      <c r="B829" s="1681" t="s">
        <v>7070</v>
      </c>
      <c r="C829" s="1681" t="s">
        <v>1000</v>
      </c>
      <c r="D829" s="1677" t="s">
        <v>2729</v>
      </c>
      <c r="E829" s="1681" t="s">
        <v>1972</v>
      </c>
      <c r="F829" s="1681" t="s">
        <v>3072</v>
      </c>
    </row>
    <row r="830" spans="1:6">
      <c r="A830" s="1677" t="s">
        <v>2289</v>
      </c>
      <c r="B830" s="1681" t="s">
        <v>7066</v>
      </c>
      <c r="C830" s="1681" t="s">
        <v>1360</v>
      </c>
      <c r="D830" s="1677" t="s">
        <v>2289</v>
      </c>
      <c r="E830" s="1681" t="s">
        <v>1770</v>
      </c>
      <c r="F830" s="1681" t="s">
        <v>3072</v>
      </c>
    </row>
    <row r="831" spans="1:6">
      <c r="A831" s="1677" t="s">
        <v>2271</v>
      </c>
      <c r="B831" s="1681" t="s">
        <v>7066</v>
      </c>
      <c r="C831" s="1681" t="s">
        <v>1876</v>
      </c>
      <c r="D831" s="1677" t="s">
        <v>2271</v>
      </c>
      <c r="E831" s="1681" t="s">
        <v>1736</v>
      </c>
      <c r="F831" s="1681" t="s">
        <v>3072</v>
      </c>
    </row>
    <row r="832" spans="1:6">
      <c r="A832" s="1677" t="s">
        <v>7099</v>
      </c>
      <c r="B832" s="1681" t="s">
        <v>7100</v>
      </c>
      <c r="C832" s="1681" t="s">
        <v>7101</v>
      </c>
      <c r="D832" s="1677" t="s">
        <v>7099</v>
      </c>
      <c r="E832" s="10" t="s">
        <v>1805</v>
      </c>
      <c r="F832" s="1677" t="s">
        <v>3073</v>
      </c>
    </row>
    <row r="833" spans="1:6">
      <c r="A833" s="10" t="s">
        <v>2879</v>
      </c>
      <c r="B833" s="10" t="s">
        <v>7091</v>
      </c>
      <c r="C833" s="10" t="s">
        <v>2880</v>
      </c>
      <c r="D833" s="10" t="s">
        <v>2879</v>
      </c>
      <c r="E833" s="10" t="s">
        <v>1809</v>
      </c>
      <c r="F833" s="1677" t="s">
        <v>3073</v>
      </c>
    </row>
    <row r="834" spans="1:6">
      <c r="A834" s="1677" t="s">
        <v>2006</v>
      </c>
      <c r="B834" s="1681" t="s">
        <v>7069</v>
      </c>
      <c r="C834" s="1681" t="s">
        <v>1597</v>
      </c>
      <c r="D834" s="1677" t="s">
        <v>2006</v>
      </c>
      <c r="E834" s="1681" t="s">
        <v>1781</v>
      </c>
      <c r="F834" s="1681" t="s">
        <v>3072</v>
      </c>
    </row>
    <row r="835" spans="1:6">
      <c r="A835" s="1677" t="s">
        <v>2139</v>
      </c>
      <c r="B835" s="1681" t="s">
        <v>7073</v>
      </c>
      <c r="C835" s="1681" t="s">
        <v>1482</v>
      </c>
      <c r="D835" s="1677" t="s">
        <v>2139</v>
      </c>
      <c r="E835" s="1681" t="s">
        <v>1662</v>
      </c>
      <c r="F835" s="1681" t="s">
        <v>3072</v>
      </c>
    </row>
    <row r="836" spans="1:6">
      <c r="A836" s="1677" t="s">
        <v>2140</v>
      </c>
      <c r="B836" s="1681" t="s">
        <v>7073</v>
      </c>
      <c r="C836" s="1681" t="s">
        <v>1481</v>
      </c>
      <c r="D836" s="1677" t="s">
        <v>2140</v>
      </c>
      <c r="E836" s="1681" t="s">
        <v>1662</v>
      </c>
      <c r="F836" s="1681" t="s">
        <v>3072</v>
      </c>
    </row>
    <row r="837" spans="1:6">
      <c r="A837" s="10" t="s">
        <v>2980</v>
      </c>
      <c r="B837" s="10" t="s">
        <v>7091</v>
      </c>
      <c r="C837" s="10" t="s">
        <v>2981</v>
      </c>
      <c r="D837" s="10" t="s">
        <v>2980</v>
      </c>
      <c r="E837" s="10" t="s">
        <v>1713</v>
      </c>
      <c r="F837" s="1677" t="s">
        <v>3073</v>
      </c>
    </row>
    <row r="838" spans="1:6">
      <c r="A838" s="1677" t="s">
        <v>2763</v>
      </c>
      <c r="B838" s="1681" t="s">
        <v>7073</v>
      </c>
      <c r="C838" s="1681" t="s">
        <v>970</v>
      </c>
      <c r="D838" s="1677" t="s">
        <v>2763</v>
      </c>
      <c r="E838" s="1681" t="s">
        <v>1741</v>
      </c>
      <c r="F838" s="1681" t="s">
        <v>3072</v>
      </c>
    </row>
    <row r="839" spans="1:6">
      <c r="A839" s="1677" t="s">
        <v>2406</v>
      </c>
      <c r="B839" s="1681" t="s">
        <v>7080</v>
      </c>
      <c r="C839" s="1681" t="s">
        <v>1877</v>
      </c>
      <c r="D839" s="1677" t="s">
        <v>2406</v>
      </c>
      <c r="E839" s="1681" t="s">
        <v>1705</v>
      </c>
      <c r="F839" s="1681" t="s">
        <v>3072</v>
      </c>
    </row>
    <row r="840" spans="1:6">
      <c r="A840" s="1677" t="s">
        <v>2429</v>
      </c>
      <c r="B840" s="1681" t="s">
        <v>7066</v>
      </c>
      <c r="C840" s="1681" t="s">
        <v>1248</v>
      </c>
      <c r="D840" s="1677" t="s">
        <v>2429</v>
      </c>
      <c r="E840" s="1681" t="s">
        <v>1728</v>
      </c>
      <c r="F840" s="1681" t="s">
        <v>3072</v>
      </c>
    </row>
    <row r="841" spans="1:6">
      <c r="A841" s="10" t="s">
        <v>2850</v>
      </c>
      <c r="B841" s="10" t="s">
        <v>7090</v>
      </c>
      <c r="C841" s="10" t="s">
        <v>1624</v>
      </c>
      <c r="D841" s="10" t="s">
        <v>2850</v>
      </c>
      <c r="E841" s="10" t="s">
        <v>1662</v>
      </c>
      <c r="F841" s="1677" t="s">
        <v>3073</v>
      </c>
    </row>
    <row r="842" spans="1:6">
      <c r="A842" s="1677" t="s">
        <v>2617</v>
      </c>
      <c r="B842" s="1681" t="s">
        <v>7066</v>
      </c>
      <c r="C842" s="1681" t="s">
        <v>1096</v>
      </c>
      <c r="D842" s="1677" t="s">
        <v>2617</v>
      </c>
      <c r="E842" s="1681" t="s">
        <v>1713</v>
      </c>
      <c r="F842" s="1681" t="s">
        <v>3072</v>
      </c>
    </row>
    <row r="843" spans="1:6">
      <c r="A843" s="1677" t="s">
        <v>3017</v>
      </c>
      <c r="B843" s="1681" t="s">
        <v>7098</v>
      </c>
      <c r="C843" s="1681" t="s">
        <v>3018</v>
      </c>
      <c r="D843" s="1677" t="s">
        <v>3017</v>
      </c>
      <c r="E843" s="10" t="s">
        <v>1972</v>
      </c>
      <c r="F843" s="1677" t="s">
        <v>3073</v>
      </c>
    </row>
    <row r="844" spans="1:6">
      <c r="A844" s="1677" t="s">
        <v>2659</v>
      </c>
      <c r="B844" s="1681" t="s">
        <v>7066</v>
      </c>
      <c r="C844" s="1681" t="s">
        <v>1061</v>
      </c>
      <c r="D844" s="1677" t="s">
        <v>2659</v>
      </c>
      <c r="E844" s="1681" t="s">
        <v>1747</v>
      </c>
      <c r="F844" s="1681" t="s">
        <v>3072</v>
      </c>
    </row>
    <row r="845" spans="1:6">
      <c r="A845" s="10" t="s">
        <v>2990</v>
      </c>
      <c r="B845" s="10" t="s">
        <v>7091</v>
      </c>
      <c r="C845" s="10" t="s">
        <v>2991</v>
      </c>
      <c r="D845" s="10" t="s">
        <v>2990</v>
      </c>
      <c r="E845" s="10" t="s">
        <v>1665</v>
      </c>
      <c r="F845" s="1677" t="s">
        <v>3073</v>
      </c>
    </row>
    <row r="846" spans="1:6">
      <c r="A846" s="10" t="s">
        <v>2813</v>
      </c>
      <c r="B846" s="10" t="s">
        <v>7090</v>
      </c>
      <c r="C846" s="10" t="s">
        <v>2814</v>
      </c>
      <c r="D846" s="10" t="s">
        <v>2813</v>
      </c>
      <c r="E846" s="10" t="s">
        <v>1737</v>
      </c>
      <c r="F846" s="1677" t="s">
        <v>3073</v>
      </c>
    </row>
    <row r="847" spans="1:6">
      <c r="A847" s="10" t="s">
        <v>3008</v>
      </c>
      <c r="B847" s="10" t="s">
        <v>7090</v>
      </c>
      <c r="C847" s="10" t="s">
        <v>3009</v>
      </c>
      <c r="D847" s="10" t="s">
        <v>3008</v>
      </c>
      <c r="E847" s="10" t="s">
        <v>1686</v>
      </c>
      <c r="F847" s="1677" t="s">
        <v>3073</v>
      </c>
    </row>
    <row r="848" spans="1:6">
      <c r="A848" s="10" t="s">
        <v>2968</v>
      </c>
      <c r="B848" s="10" t="s">
        <v>7091</v>
      </c>
      <c r="C848" s="10" t="s">
        <v>2969</v>
      </c>
      <c r="D848" s="10" t="s">
        <v>2968</v>
      </c>
      <c r="E848" s="10" t="s">
        <v>1661</v>
      </c>
      <c r="F848" s="1677" t="s">
        <v>3073</v>
      </c>
    </row>
    <row r="849" spans="1:6">
      <c r="A849" s="10" t="s">
        <v>2855</v>
      </c>
      <c r="B849" s="10" t="s">
        <v>7091</v>
      </c>
      <c r="C849" s="10" t="s">
        <v>2856</v>
      </c>
      <c r="D849" s="10" t="s">
        <v>2855</v>
      </c>
      <c r="E849" s="10" t="s">
        <v>1662</v>
      </c>
      <c r="F849" s="1677" t="s">
        <v>3073</v>
      </c>
    </row>
    <row r="850" spans="1:6">
      <c r="A850" s="1677" t="s">
        <v>2420</v>
      </c>
      <c r="B850" s="1681" t="s">
        <v>7066</v>
      </c>
      <c r="C850" s="1681" t="s">
        <v>1256</v>
      </c>
      <c r="D850" s="1677" t="s">
        <v>2420</v>
      </c>
      <c r="E850" s="1681" t="s">
        <v>1682</v>
      </c>
      <c r="F850" s="1681" t="s">
        <v>3072</v>
      </c>
    </row>
    <row r="851" spans="1:6">
      <c r="A851" s="1677" t="s">
        <v>2257</v>
      </c>
      <c r="B851" s="1681" t="s">
        <v>7070</v>
      </c>
      <c r="C851" s="1681" t="s">
        <v>2258</v>
      </c>
      <c r="D851" s="1677" t="s">
        <v>2257</v>
      </c>
      <c r="E851" s="1681" t="s">
        <v>1693</v>
      </c>
      <c r="F851" s="1681" t="s">
        <v>3072</v>
      </c>
    </row>
    <row r="852" spans="1:6">
      <c r="A852" s="1677" t="s">
        <v>2767</v>
      </c>
      <c r="B852" s="1681" t="s">
        <v>7070</v>
      </c>
      <c r="C852" s="1681" t="s">
        <v>967</v>
      </c>
      <c r="D852" s="1677" t="s">
        <v>2767</v>
      </c>
      <c r="E852" s="1681" t="s">
        <v>1741</v>
      </c>
      <c r="F852" s="1681" t="s">
        <v>3072</v>
      </c>
    </row>
    <row r="853" spans="1:6">
      <c r="A853" s="1677" t="s">
        <v>2439</v>
      </c>
      <c r="B853" s="1681" t="s">
        <v>7070</v>
      </c>
      <c r="C853" s="1681" t="s">
        <v>1240</v>
      </c>
      <c r="D853" s="1677" t="s">
        <v>2439</v>
      </c>
      <c r="E853" s="1681" t="s">
        <v>1714</v>
      </c>
      <c r="F853" s="1681" t="s">
        <v>3072</v>
      </c>
    </row>
    <row r="854" spans="1:6">
      <c r="A854" s="1677" t="s">
        <v>2750</v>
      </c>
      <c r="B854" s="1681" t="s">
        <v>7071</v>
      </c>
      <c r="C854" s="1681" t="s">
        <v>982</v>
      </c>
      <c r="D854" s="1677" t="s">
        <v>2750</v>
      </c>
      <c r="E854" s="1681" t="s">
        <v>1684</v>
      </c>
      <c r="F854" s="1681" t="s">
        <v>3072</v>
      </c>
    </row>
    <row r="855" spans="1:6">
      <c r="A855" s="1677" t="s">
        <v>2489</v>
      </c>
      <c r="B855" s="1681" t="s">
        <v>7066</v>
      </c>
      <c r="C855" s="1681" t="s">
        <v>1201</v>
      </c>
      <c r="D855" s="1677" t="s">
        <v>2489</v>
      </c>
      <c r="E855" s="1681" t="s">
        <v>1685</v>
      </c>
      <c r="F855" s="1681" t="s">
        <v>3072</v>
      </c>
    </row>
    <row r="856" spans="1:6">
      <c r="A856" s="10" t="s">
        <v>3067</v>
      </c>
      <c r="B856" s="10" t="s">
        <v>7090</v>
      </c>
      <c r="C856" s="10" t="s">
        <v>3068</v>
      </c>
      <c r="D856" s="10" t="s">
        <v>3067</v>
      </c>
      <c r="E856" s="10" t="s">
        <v>1972</v>
      </c>
      <c r="F856" s="1677" t="s">
        <v>3073</v>
      </c>
    </row>
    <row r="857" spans="1:6">
      <c r="A857" s="1677" t="s">
        <v>2013</v>
      </c>
      <c r="B857" s="1681" t="s">
        <v>7066</v>
      </c>
      <c r="C857" s="1681" t="s">
        <v>1590</v>
      </c>
      <c r="D857" s="1677" t="s">
        <v>2013</v>
      </c>
      <c r="E857" s="1681" t="s">
        <v>1703</v>
      </c>
      <c r="F857" s="1681" t="s">
        <v>3072</v>
      </c>
    </row>
    <row r="858" spans="1:6">
      <c r="A858" s="1677" t="s">
        <v>2506</v>
      </c>
      <c r="B858" s="1681" t="s">
        <v>7070</v>
      </c>
      <c r="C858" s="1681" t="s">
        <v>1187</v>
      </c>
      <c r="D858" s="1677" t="s">
        <v>2506</v>
      </c>
      <c r="E858" s="1681" t="s">
        <v>1704</v>
      </c>
      <c r="F858" s="1681" t="s">
        <v>3072</v>
      </c>
    </row>
    <row r="859" spans="1:6">
      <c r="A859" s="1677" t="s">
        <v>2198</v>
      </c>
      <c r="B859" s="1681" t="s">
        <v>7070</v>
      </c>
      <c r="C859" s="1681" t="s">
        <v>1432</v>
      </c>
      <c r="D859" s="1677" t="s">
        <v>2198</v>
      </c>
      <c r="E859" s="1681" t="s">
        <v>1745</v>
      </c>
      <c r="F859" s="1681" t="s">
        <v>3072</v>
      </c>
    </row>
    <row r="860" spans="1:6">
      <c r="A860" s="1677" t="s">
        <v>2202</v>
      </c>
      <c r="B860" s="1681" t="s">
        <v>7072</v>
      </c>
      <c r="C860" s="1681" t="s">
        <v>1429</v>
      </c>
      <c r="D860" s="1677" t="s">
        <v>2202</v>
      </c>
      <c r="E860" s="1681" t="s">
        <v>1745</v>
      </c>
      <c r="F860" s="1681" t="s">
        <v>3072</v>
      </c>
    </row>
    <row r="861" spans="1:6">
      <c r="A861" s="1677" t="s">
        <v>2714</v>
      </c>
      <c r="B861" s="1681" t="s">
        <v>7080</v>
      </c>
      <c r="C861" s="1681" t="s">
        <v>1878</v>
      </c>
      <c r="D861" s="1677" t="s">
        <v>2714</v>
      </c>
      <c r="E861" s="1681" t="s">
        <v>1972</v>
      </c>
      <c r="F861" s="1681" t="s">
        <v>3072</v>
      </c>
    </row>
    <row r="862" spans="1:6">
      <c r="A862" s="1677" t="s">
        <v>2245</v>
      </c>
      <c r="B862" s="1681" t="s">
        <v>7073</v>
      </c>
      <c r="C862" s="1681" t="s">
        <v>1393</v>
      </c>
      <c r="D862" s="1677" t="s">
        <v>2245</v>
      </c>
      <c r="E862" s="1681" t="s">
        <v>1664</v>
      </c>
      <c r="F862" s="1681" t="s">
        <v>3072</v>
      </c>
    </row>
    <row r="863" spans="1:6">
      <c r="A863" s="1677">
        <v>32046024027</v>
      </c>
      <c r="B863" s="1681" t="s">
        <v>7079</v>
      </c>
      <c r="C863" s="1681" t="s">
        <v>7086</v>
      </c>
      <c r="D863" s="1677">
        <v>32046024027</v>
      </c>
      <c r="E863" s="1681" t="s">
        <v>1704</v>
      </c>
      <c r="F863" s="1681" t="s">
        <v>3072</v>
      </c>
    </row>
    <row r="864" spans="1:6">
      <c r="A864" s="1677" t="s">
        <v>2457</v>
      </c>
      <c r="B864" s="1681" t="s">
        <v>7066</v>
      </c>
      <c r="C864" s="1681" t="s">
        <v>1879</v>
      </c>
      <c r="D864" s="1677" t="s">
        <v>2457</v>
      </c>
      <c r="E864" s="1681" t="s">
        <v>7084</v>
      </c>
      <c r="F864" s="1681" t="s">
        <v>3072</v>
      </c>
    </row>
    <row r="865" spans="1:6">
      <c r="A865" s="1677" t="s">
        <v>2972</v>
      </c>
      <c r="B865" s="1681" t="s">
        <v>7098</v>
      </c>
      <c r="C865" s="1681" t="s">
        <v>1643</v>
      </c>
      <c r="D865" s="1677" t="s">
        <v>2972</v>
      </c>
      <c r="E865" s="10" t="s">
        <v>1667</v>
      </c>
      <c r="F865" s="1677" t="s">
        <v>3073</v>
      </c>
    </row>
    <row r="866" spans="1:6">
      <c r="A866" s="1677" t="s">
        <v>2614</v>
      </c>
      <c r="B866" s="1681" t="s">
        <v>7066</v>
      </c>
      <c r="C866" s="1681" t="s">
        <v>1099</v>
      </c>
      <c r="D866" s="1677" t="s">
        <v>2614</v>
      </c>
      <c r="E866" s="1681" t="s">
        <v>1713</v>
      </c>
      <c r="F866" s="1681" t="s">
        <v>3072</v>
      </c>
    </row>
    <row r="867" spans="1:6">
      <c r="A867" s="1677" t="s">
        <v>2657</v>
      </c>
      <c r="B867" s="1681" t="s">
        <v>7066</v>
      </c>
      <c r="C867" s="1681" t="s">
        <v>1063</v>
      </c>
      <c r="D867" s="1677" t="s">
        <v>2657</v>
      </c>
      <c r="E867" s="1681" t="s">
        <v>1747</v>
      </c>
      <c r="F867" s="1681" t="s">
        <v>3072</v>
      </c>
    </row>
    <row r="868" spans="1:6">
      <c r="A868" s="1677" t="s">
        <v>2161</v>
      </c>
      <c r="B868" s="1681" t="s">
        <v>7073</v>
      </c>
      <c r="C868" s="1681" t="s">
        <v>1460</v>
      </c>
      <c r="D868" s="1677" t="s">
        <v>2161</v>
      </c>
      <c r="E868" s="1681" t="s">
        <v>1662</v>
      </c>
      <c r="F868" s="1681" t="s">
        <v>3072</v>
      </c>
    </row>
    <row r="869" spans="1:6">
      <c r="A869" s="1677" t="s">
        <v>2678</v>
      </c>
      <c r="B869" s="1681" t="s">
        <v>7066</v>
      </c>
      <c r="C869" s="1681" t="s">
        <v>1044</v>
      </c>
      <c r="D869" s="1677" t="s">
        <v>2678</v>
      </c>
      <c r="E869" s="1681" t="s">
        <v>1694</v>
      </c>
      <c r="F869" s="1681" t="s">
        <v>3072</v>
      </c>
    </row>
    <row r="870" spans="1:6">
      <c r="A870" s="1677" t="s">
        <v>2661</v>
      </c>
      <c r="B870" s="1681" t="s">
        <v>7073</v>
      </c>
      <c r="C870" s="1681" t="s">
        <v>1059</v>
      </c>
      <c r="D870" s="1677" t="s">
        <v>2661</v>
      </c>
      <c r="E870" s="1681" t="s">
        <v>1673</v>
      </c>
      <c r="F870" s="1681" t="s">
        <v>3072</v>
      </c>
    </row>
    <row r="871" spans="1:6">
      <c r="A871" s="1677" t="s">
        <v>921</v>
      </c>
      <c r="B871" s="1681" t="s">
        <v>7066</v>
      </c>
      <c r="C871" s="1681" t="s">
        <v>920</v>
      </c>
      <c r="D871" s="1677" t="s">
        <v>921</v>
      </c>
      <c r="E871" s="1681" t="s">
        <v>1735</v>
      </c>
      <c r="F871" s="1681" t="s">
        <v>3072</v>
      </c>
    </row>
    <row r="872" spans="1:6">
      <c r="A872" s="1677" t="s">
        <v>2181</v>
      </c>
      <c r="B872" s="1681" t="s">
        <v>7066</v>
      </c>
      <c r="C872" s="1681" t="s">
        <v>1444</v>
      </c>
      <c r="D872" s="1677" t="s">
        <v>2181</v>
      </c>
      <c r="E872" s="1681" t="s">
        <v>1777</v>
      </c>
      <c r="F872" s="1681" t="s">
        <v>3072</v>
      </c>
    </row>
    <row r="873" spans="1:6">
      <c r="A873" s="1677" t="s">
        <v>2570</v>
      </c>
      <c r="B873" s="1681" t="s">
        <v>7073</v>
      </c>
      <c r="C873" s="1681" t="s">
        <v>1133</v>
      </c>
      <c r="D873" s="1677" t="s">
        <v>2570</v>
      </c>
      <c r="E873" s="1681" t="s">
        <v>1667</v>
      </c>
      <c r="F873" s="1681" t="s">
        <v>3072</v>
      </c>
    </row>
    <row r="874" spans="1:6">
      <c r="A874" s="1677" t="s">
        <v>2569</v>
      </c>
      <c r="B874" s="1681" t="s">
        <v>7074</v>
      </c>
      <c r="C874" s="1681" t="s">
        <v>1134</v>
      </c>
      <c r="D874" s="1677" t="s">
        <v>2569</v>
      </c>
      <c r="E874" s="1681" t="s">
        <v>1667</v>
      </c>
      <c r="F874" s="1681" t="s">
        <v>3072</v>
      </c>
    </row>
    <row r="875" spans="1:6">
      <c r="A875" s="1677" t="s">
        <v>2219</v>
      </c>
      <c r="B875" s="1681" t="s">
        <v>7066</v>
      </c>
      <c r="C875" s="1681" t="s">
        <v>1413</v>
      </c>
      <c r="D875" s="1677" t="s">
        <v>2219</v>
      </c>
      <c r="E875" s="1681" t="s">
        <v>7076</v>
      </c>
      <c r="F875" s="1681" t="s">
        <v>3072</v>
      </c>
    </row>
    <row r="876" spans="1:6">
      <c r="A876" s="1677" t="s">
        <v>2253</v>
      </c>
      <c r="B876" s="1681" t="s">
        <v>7073</v>
      </c>
      <c r="C876" s="1681" t="s">
        <v>1385</v>
      </c>
      <c r="D876" s="1677" t="s">
        <v>2253</v>
      </c>
      <c r="E876" s="1681" t="s">
        <v>1693</v>
      </c>
      <c r="F876" s="1681" t="s">
        <v>3072</v>
      </c>
    </row>
    <row r="877" spans="1:6">
      <c r="A877" s="1677" t="s">
        <v>2804</v>
      </c>
      <c r="B877" s="1681" t="s">
        <v>7073</v>
      </c>
      <c r="C877" s="1681" t="s">
        <v>937</v>
      </c>
      <c r="D877" s="1677" t="s">
        <v>2804</v>
      </c>
      <c r="E877" s="1681" t="s">
        <v>1689</v>
      </c>
      <c r="F877" s="1681" t="s">
        <v>3072</v>
      </c>
    </row>
    <row r="878" spans="1:6">
      <c r="A878" s="1677" t="s">
        <v>2110</v>
      </c>
      <c r="B878" s="1681" t="s">
        <v>7073</v>
      </c>
      <c r="C878" s="1681" t="s">
        <v>1507</v>
      </c>
      <c r="D878" s="1677" t="s">
        <v>2110</v>
      </c>
      <c r="E878" s="1681" t="s">
        <v>1662</v>
      </c>
      <c r="F878" s="1681" t="s">
        <v>3072</v>
      </c>
    </row>
    <row r="879" spans="1:6">
      <c r="A879" s="1677" t="s">
        <v>2159</v>
      </c>
      <c r="B879" s="1681" t="s">
        <v>7073</v>
      </c>
      <c r="C879" s="1681" t="s">
        <v>1462</v>
      </c>
      <c r="D879" s="1677" t="s">
        <v>2159</v>
      </c>
      <c r="E879" s="1681" t="s">
        <v>1662</v>
      </c>
      <c r="F879" s="1681" t="s">
        <v>3072</v>
      </c>
    </row>
    <row r="880" spans="1:6">
      <c r="A880" s="1677" t="s">
        <v>2040</v>
      </c>
      <c r="B880" s="1681" t="s">
        <v>7073</v>
      </c>
      <c r="C880" s="1681" t="s">
        <v>1566</v>
      </c>
      <c r="D880" s="1677" t="s">
        <v>2040</v>
      </c>
      <c r="E880" s="1681" t="s">
        <v>1662</v>
      </c>
      <c r="F880" s="1681" t="s">
        <v>3072</v>
      </c>
    </row>
    <row r="881" spans="1:6">
      <c r="A881" s="1677" t="s">
        <v>2285</v>
      </c>
      <c r="B881" s="1681" t="s">
        <v>7066</v>
      </c>
      <c r="C881" s="1681" t="s">
        <v>1364</v>
      </c>
      <c r="D881" s="1677" t="s">
        <v>2285</v>
      </c>
      <c r="E881" s="1681" t="s">
        <v>1770</v>
      </c>
      <c r="F881" s="1681" t="s">
        <v>3072</v>
      </c>
    </row>
    <row r="882" spans="1:6">
      <c r="A882" s="1677" t="s">
        <v>2798</v>
      </c>
      <c r="B882" s="1681" t="s">
        <v>7073</v>
      </c>
      <c r="C882" s="1681" t="s">
        <v>942</v>
      </c>
      <c r="D882" s="1677" t="s">
        <v>2798</v>
      </c>
      <c r="E882" s="1681" t="s">
        <v>1689</v>
      </c>
      <c r="F882" s="1681" t="s">
        <v>3072</v>
      </c>
    </row>
    <row r="883" spans="1:6">
      <c r="A883" s="1677" t="s">
        <v>2468</v>
      </c>
      <c r="B883" s="1681" t="s">
        <v>7073</v>
      </c>
      <c r="C883" s="1681" t="s">
        <v>1880</v>
      </c>
      <c r="D883" s="1677" t="s">
        <v>2468</v>
      </c>
      <c r="E883" s="1681" t="s">
        <v>1731</v>
      </c>
      <c r="F883" s="1681" t="s">
        <v>3072</v>
      </c>
    </row>
    <row r="884" spans="1:6">
      <c r="A884" s="1677" t="s">
        <v>2003</v>
      </c>
      <c r="B884" s="1681" t="s">
        <v>7066</v>
      </c>
      <c r="C884" s="1681" t="s">
        <v>1600</v>
      </c>
      <c r="D884" s="1677" t="s">
        <v>2003</v>
      </c>
      <c r="E884" s="1681" t="s">
        <v>1781</v>
      </c>
      <c r="F884" s="1681" t="s">
        <v>3072</v>
      </c>
    </row>
    <row r="885" spans="1:6">
      <c r="A885" s="1677" t="s">
        <v>3029</v>
      </c>
      <c r="B885" s="1681" t="s">
        <v>7097</v>
      </c>
      <c r="C885" s="1681" t="s">
        <v>3030</v>
      </c>
      <c r="D885" s="1677" t="s">
        <v>3029</v>
      </c>
      <c r="E885" s="10" t="s">
        <v>1741</v>
      </c>
      <c r="F885" s="1677" t="s">
        <v>3073</v>
      </c>
    </row>
    <row r="886" spans="1:6">
      <c r="A886" s="10" t="s">
        <v>3031</v>
      </c>
      <c r="B886" s="10" t="s">
        <v>7090</v>
      </c>
      <c r="C886" s="10" t="s">
        <v>3032</v>
      </c>
      <c r="D886" s="10" t="s">
        <v>3031</v>
      </c>
      <c r="E886" s="10" t="s">
        <v>1741</v>
      </c>
      <c r="F886" s="1677" t="s">
        <v>3073</v>
      </c>
    </row>
    <row r="887" spans="1:6">
      <c r="A887" s="1677" t="s">
        <v>3054</v>
      </c>
      <c r="B887" s="1681" t="s">
        <v>7100</v>
      </c>
      <c r="C887" s="1681" t="s">
        <v>3055</v>
      </c>
      <c r="D887" s="1677" t="s">
        <v>3054</v>
      </c>
      <c r="E887" s="10" t="s">
        <v>1660</v>
      </c>
      <c r="F887" s="1677" t="s">
        <v>3073</v>
      </c>
    </row>
    <row r="888" spans="1:6">
      <c r="A888" s="1677" t="s">
        <v>2011</v>
      </c>
      <c r="B888" s="1681" t="s">
        <v>7066</v>
      </c>
      <c r="C888" s="1681" t="s">
        <v>1592</v>
      </c>
      <c r="D888" s="1677" t="s">
        <v>2011</v>
      </c>
      <c r="E888" s="1681" t="s">
        <v>1669</v>
      </c>
      <c r="F888" s="1681" t="s">
        <v>3072</v>
      </c>
    </row>
    <row r="889" spans="1:6">
      <c r="A889" s="1677" t="s">
        <v>2195</v>
      </c>
      <c r="B889" s="1681" t="s">
        <v>7070</v>
      </c>
      <c r="C889" s="1681" t="s">
        <v>1435</v>
      </c>
      <c r="D889" s="1677" t="s">
        <v>2195</v>
      </c>
      <c r="E889" s="1681" t="s">
        <v>1745</v>
      </c>
      <c r="F889" s="1681" t="s">
        <v>3072</v>
      </c>
    </row>
    <row r="890" spans="1:6">
      <c r="A890" s="1677" t="s">
        <v>2387</v>
      </c>
      <c r="B890" s="1681" t="s">
        <v>7066</v>
      </c>
      <c r="C890" s="1681" t="s">
        <v>1282</v>
      </c>
      <c r="D890" s="1677" t="s">
        <v>2387</v>
      </c>
      <c r="E890" s="1681" t="s">
        <v>1663</v>
      </c>
      <c r="F890" s="1681" t="s">
        <v>3072</v>
      </c>
    </row>
    <row r="891" spans="1:6">
      <c r="A891" s="1677" t="s">
        <v>2165</v>
      </c>
      <c r="B891" s="1681" t="s">
        <v>7074</v>
      </c>
      <c r="C891" s="1681" t="s">
        <v>1881</v>
      </c>
      <c r="D891" s="1677" t="s">
        <v>2165</v>
      </c>
      <c r="E891" s="1681" t="s">
        <v>1662</v>
      </c>
      <c r="F891" s="1681" t="s">
        <v>3072</v>
      </c>
    </row>
    <row r="892" spans="1:6">
      <c r="A892" s="1677" t="s">
        <v>2144</v>
      </c>
      <c r="B892" s="1681" t="s">
        <v>7073</v>
      </c>
      <c r="C892" s="1681" t="s">
        <v>1477</v>
      </c>
      <c r="D892" s="1677" t="s">
        <v>2144</v>
      </c>
      <c r="E892" s="1681" t="s">
        <v>1662</v>
      </c>
      <c r="F892" s="1681" t="s">
        <v>3072</v>
      </c>
    </row>
    <row r="893" spans="1:6">
      <c r="A893" s="1677" t="s">
        <v>2162</v>
      </c>
      <c r="B893" s="1681" t="s">
        <v>7074</v>
      </c>
      <c r="C893" s="1681" t="s">
        <v>1459</v>
      </c>
      <c r="D893" s="1677" t="s">
        <v>2162</v>
      </c>
      <c r="E893" s="1681" t="s">
        <v>1662</v>
      </c>
      <c r="F893" s="1681" t="s">
        <v>3072</v>
      </c>
    </row>
    <row r="894" spans="1:6">
      <c r="A894" s="1677" t="s">
        <v>3044</v>
      </c>
      <c r="B894" s="1681" t="s">
        <v>7098</v>
      </c>
      <c r="C894" s="1681" t="s">
        <v>1650</v>
      </c>
      <c r="D894" s="1677" t="s">
        <v>3044</v>
      </c>
      <c r="E894" s="10" t="s">
        <v>1689</v>
      </c>
      <c r="F894" s="1677" t="s">
        <v>3073</v>
      </c>
    </row>
    <row r="895" spans="1:6">
      <c r="A895" s="1677" t="s">
        <v>2192</v>
      </c>
      <c r="B895" s="1681" t="s">
        <v>7066</v>
      </c>
      <c r="C895" s="1681" t="s">
        <v>1437</v>
      </c>
      <c r="D895" s="1677" t="s">
        <v>2192</v>
      </c>
      <c r="E895" s="1681" t="s">
        <v>1745</v>
      </c>
      <c r="F895" s="1681" t="s">
        <v>3072</v>
      </c>
    </row>
    <row r="896" spans="1:6">
      <c r="A896" s="1677" t="s">
        <v>2572</v>
      </c>
      <c r="B896" s="1681" t="s">
        <v>7070</v>
      </c>
      <c r="C896" s="1681" t="s">
        <v>1131</v>
      </c>
      <c r="D896" s="1677" t="s">
        <v>2572</v>
      </c>
      <c r="E896" s="1681" t="s">
        <v>1667</v>
      </c>
      <c r="F896" s="1681" t="s">
        <v>3072</v>
      </c>
    </row>
    <row r="897" spans="1:6">
      <c r="A897" s="1677" t="s">
        <v>2068</v>
      </c>
      <c r="B897" s="1681" t="s">
        <v>7074</v>
      </c>
      <c r="C897" s="1681" t="s">
        <v>1882</v>
      </c>
      <c r="D897" s="1677" t="s">
        <v>2068</v>
      </c>
      <c r="E897" s="1681" t="s">
        <v>1662</v>
      </c>
      <c r="F897" s="1681" t="s">
        <v>3072</v>
      </c>
    </row>
    <row r="898" spans="1:6">
      <c r="A898" s="1677" t="s">
        <v>2069</v>
      </c>
      <c r="B898" s="1681" t="s">
        <v>7074</v>
      </c>
      <c r="C898" s="1681" t="s">
        <v>1542</v>
      </c>
      <c r="D898" s="1677" t="s">
        <v>2069</v>
      </c>
      <c r="E898" s="1681" t="s">
        <v>1662</v>
      </c>
      <c r="F898" s="1681" t="s">
        <v>3072</v>
      </c>
    </row>
    <row r="899" spans="1:6">
      <c r="A899" s="1677" t="s">
        <v>2769</v>
      </c>
      <c r="B899" s="1681" t="s">
        <v>7066</v>
      </c>
      <c r="C899" s="1681" t="s">
        <v>965</v>
      </c>
      <c r="D899" s="1677" t="s">
        <v>2769</v>
      </c>
      <c r="E899" s="1681" t="s">
        <v>1741</v>
      </c>
      <c r="F899" s="1681" t="s">
        <v>3072</v>
      </c>
    </row>
    <row r="900" spans="1:6">
      <c r="A900" s="1677" t="s">
        <v>2742</v>
      </c>
      <c r="B900" s="1681" t="s">
        <v>7066</v>
      </c>
      <c r="C900" s="1681" t="s">
        <v>990</v>
      </c>
      <c r="D900" s="1677" t="s">
        <v>2742</v>
      </c>
      <c r="E900" s="1681" t="s">
        <v>1684</v>
      </c>
      <c r="F900" s="1681" t="s">
        <v>3072</v>
      </c>
    </row>
    <row r="901" spans="1:6">
      <c r="A901" s="1677" t="s">
        <v>919</v>
      </c>
      <c r="B901" s="1681" t="s">
        <v>7066</v>
      </c>
      <c r="C901" s="1681" t="s">
        <v>1883</v>
      </c>
      <c r="D901" s="1677" t="s">
        <v>919</v>
      </c>
      <c r="E901" s="1681" t="s">
        <v>1759</v>
      </c>
      <c r="F901" s="1681" t="s">
        <v>3072</v>
      </c>
    </row>
    <row r="902" spans="1:6">
      <c r="A902" s="1677" t="s">
        <v>2311</v>
      </c>
      <c r="B902" s="1681" t="s">
        <v>7066</v>
      </c>
      <c r="C902" s="1681" t="s">
        <v>1342</v>
      </c>
      <c r="D902" s="1677" t="s">
        <v>2311</v>
      </c>
      <c r="E902" s="1681" t="s">
        <v>1697</v>
      </c>
      <c r="F902" s="1681" t="s">
        <v>3072</v>
      </c>
    </row>
    <row r="903" spans="1:6">
      <c r="A903" s="1677" t="s">
        <v>2620</v>
      </c>
      <c r="B903" s="1681" t="s">
        <v>7066</v>
      </c>
      <c r="C903" s="1681" t="s">
        <v>1093</v>
      </c>
      <c r="D903" s="1677" t="s">
        <v>2620</v>
      </c>
      <c r="E903" s="1681" t="s">
        <v>1670</v>
      </c>
      <c r="F903" s="1681" t="s">
        <v>3072</v>
      </c>
    </row>
    <row r="904" spans="1:6">
      <c r="A904" s="1677" t="s">
        <v>2465</v>
      </c>
      <c r="B904" s="1681" t="s">
        <v>7066</v>
      </c>
      <c r="C904" s="1681" t="s">
        <v>1884</v>
      </c>
      <c r="D904" s="1677" t="s">
        <v>2465</v>
      </c>
      <c r="E904" s="1681" t="s">
        <v>1720</v>
      </c>
      <c r="F904" s="1681" t="s">
        <v>3072</v>
      </c>
    </row>
    <row r="905" spans="1:6">
      <c r="A905" s="10" t="s">
        <v>2940</v>
      </c>
      <c r="B905" s="10" t="s">
        <v>7090</v>
      </c>
      <c r="C905" s="10" t="s">
        <v>2941</v>
      </c>
      <c r="D905" s="10" t="s">
        <v>2940</v>
      </c>
      <c r="E905" s="10" t="s">
        <v>1720</v>
      </c>
      <c r="F905" s="1677" t="s">
        <v>3073</v>
      </c>
    </row>
    <row r="906" spans="1:6">
      <c r="A906" s="10" t="s">
        <v>2903</v>
      </c>
      <c r="B906" s="10" t="s">
        <v>7090</v>
      </c>
      <c r="C906" s="10" t="s">
        <v>2904</v>
      </c>
      <c r="D906" s="10" t="s">
        <v>2903</v>
      </c>
      <c r="E906" s="10" t="s">
        <v>1697</v>
      </c>
      <c r="F906" s="1677" t="s">
        <v>3073</v>
      </c>
    </row>
    <row r="907" spans="1:6">
      <c r="A907" s="1677" t="s">
        <v>1992</v>
      </c>
      <c r="B907" s="1681" t="s">
        <v>7066</v>
      </c>
      <c r="C907" s="1681" t="s">
        <v>1609</v>
      </c>
      <c r="D907" s="1677" t="s">
        <v>1992</v>
      </c>
      <c r="E907" s="1681" t="s">
        <v>1790</v>
      </c>
      <c r="F907" s="1681" t="s">
        <v>3072</v>
      </c>
    </row>
    <row r="908" spans="1:6">
      <c r="A908" s="1677" t="s">
        <v>909</v>
      </c>
      <c r="B908" s="1681" t="s">
        <v>7070</v>
      </c>
      <c r="C908" s="1681" t="s">
        <v>1885</v>
      </c>
      <c r="D908" s="1677" t="s">
        <v>909</v>
      </c>
      <c r="E908" s="1681" t="s">
        <v>1689</v>
      </c>
      <c r="F908" s="1681" t="s">
        <v>3072</v>
      </c>
    </row>
    <row r="909" spans="1:6">
      <c r="A909" s="10" t="s">
        <v>2967</v>
      </c>
      <c r="B909" s="10" t="s">
        <v>7091</v>
      </c>
      <c r="C909" s="10" t="s">
        <v>7095</v>
      </c>
      <c r="D909" s="10" t="s">
        <v>2967</v>
      </c>
      <c r="E909" s="10" t="s">
        <v>1661</v>
      </c>
      <c r="F909" s="1677" t="s">
        <v>3073</v>
      </c>
    </row>
    <row r="910" spans="1:6">
      <c r="A910" s="1677" t="s">
        <v>2210</v>
      </c>
      <c r="B910" s="1681" t="s">
        <v>7066</v>
      </c>
      <c r="C910" s="1681" t="s">
        <v>1421</v>
      </c>
      <c r="D910" s="1677" t="s">
        <v>2210</v>
      </c>
      <c r="E910" s="1681" t="s">
        <v>1676</v>
      </c>
      <c r="F910" s="1681" t="s">
        <v>3072</v>
      </c>
    </row>
    <row r="911" spans="1:6">
      <c r="A911" s="1677" t="s">
        <v>2875</v>
      </c>
      <c r="B911" s="1681" t="s">
        <v>7097</v>
      </c>
      <c r="C911" s="1681" t="s">
        <v>2876</v>
      </c>
      <c r="D911" s="1677" t="s">
        <v>2875</v>
      </c>
      <c r="E911" s="10" t="s">
        <v>1809</v>
      </c>
      <c r="F911" s="1677" t="s">
        <v>3073</v>
      </c>
    </row>
    <row r="912" spans="1:6">
      <c r="A912" s="1677" t="s">
        <v>2815</v>
      </c>
      <c r="B912" s="1681" t="s">
        <v>7098</v>
      </c>
      <c r="C912" s="1681" t="s">
        <v>2816</v>
      </c>
      <c r="D912" s="1677" t="s">
        <v>2815</v>
      </c>
      <c r="E912" s="10" t="s">
        <v>1659</v>
      </c>
      <c r="F912" s="1677" t="s">
        <v>3073</v>
      </c>
    </row>
    <row r="913" spans="1:6">
      <c r="A913" s="1677" t="s">
        <v>2549</v>
      </c>
      <c r="B913" s="1681" t="s">
        <v>7074</v>
      </c>
      <c r="C913" s="1681" t="s">
        <v>1886</v>
      </c>
      <c r="D913" s="1677" t="s">
        <v>2549</v>
      </c>
      <c r="E913" s="1681" t="s">
        <v>1661</v>
      </c>
      <c r="F913" s="1681" t="s">
        <v>3072</v>
      </c>
    </row>
    <row r="914" spans="1:6">
      <c r="A914" s="1677" t="s">
        <v>2080</v>
      </c>
      <c r="B914" s="1681" t="s">
        <v>7073</v>
      </c>
      <c r="C914" s="1681" t="s">
        <v>1533</v>
      </c>
      <c r="D914" s="1677" t="s">
        <v>2080</v>
      </c>
      <c r="E914" s="1681" t="s">
        <v>1662</v>
      </c>
      <c r="F914" s="1681" t="s">
        <v>3072</v>
      </c>
    </row>
    <row r="915" spans="1:6">
      <c r="A915" s="1677" t="s">
        <v>2793</v>
      </c>
      <c r="B915" s="1681" t="s">
        <v>7073</v>
      </c>
      <c r="C915" s="1681" t="s">
        <v>947</v>
      </c>
      <c r="D915" s="1677" t="s">
        <v>2793</v>
      </c>
      <c r="E915" s="1681" t="s">
        <v>1689</v>
      </c>
      <c r="F915" s="1681" t="s">
        <v>3072</v>
      </c>
    </row>
    <row r="916" spans="1:6">
      <c r="A916" s="1677" t="s">
        <v>2518</v>
      </c>
      <c r="B916" s="1681" t="s">
        <v>7066</v>
      </c>
      <c r="C916" s="1681" t="s">
        <v>1179</v>
      </c>
      <c r="D916" s="1677" t="s">
        <v>2518</v>
      </c>
      <c r="E916" s="1681" t="s">
        <v>1771</v>
      </c>
      <c r="F916" s="1681" t="s">
        <v>3072</v>
      </c>
    </row>
    <row r="917" spans="1:6">
      <c r="A917" s="1677" t="s">
        <v>3010</v>
      </c>
      <c r="B917" s="1681" t="s">
        <v>7096</v>
      </c>
      <c r="C917" s="1681" t="s">
        <v>1648</v>
      </c>
      <c r="D917" s="1677" t="s">
        <v>3010</v>
      </c>
      <c r="E917" s="10" t="s">
        <v>1696</v>
      </c>
      <c r="F917" s="1677" t="s">
        <v>3073</v>
      </c>
    </row>
    <row r="918" spans="1:6">
      <c r="A918" s="1677" t="s">
        <v>2703</v>
      </c>
      <c r="B918" s="1681" t="s">
        <v>7074</v>
      </c>
      <c r="C918" s="1681" t="s">
        <v>1023</v>
      </c>
      <c r="D918" s="1677" t="s">
        <v>2703</v>
      </c>
      <c r="E918" s="1681" t="s">
        <v>1696</v>
      </c>
      <c r="F918" s="1681" t="s">
        <v>3072</v>
      </c>
    </row>
    <row r="919" spans="1:6">
      <c r="A919" s="1677" t="s">
        <v>2463</v>
      </c>
      <c r="B919" s="1681" t="s">
        <v>7070</v>
      </c>
      <c r="C919" s="1681" t="s">
        <v>1220</v>
      </c>
      <c r="D919" s="1677" t="s">
        <v>2463</v>
      </c>
      <c r="E919" s="1681" t="s">
        <v>1720</v>
      </c>
      <c r="F919" s="1681" t="s">
        <v>3072</v>
      </c>
    </row>
    <row r="920" spans="1:6">
      <c r="A920" s="1677" t="s">
        <v>2194</v>
      </c>
      <c r="B920" s="1681" t="s">
        <v>7067</v>
      </c>
      <c r="C920" s="1681" t="s">
        <v>1436</v>
      </c>
      <c r="D920" s="1677" t="s">
        <v>2194</v>
      </c>
      <c r="E920" s="1681" t="s">
        <v>1745</v>
      </c>
      <c r="F920" s="1681" t="s">
        <v>3072</v>
      </c>
    </row>
    <row r="921" spans="1:6">
      <c r="A921" s="1677" t="s">
        <v>2418</v>
      </c>
      <c r="B921" s="1681" t="s">
        <v>7066</v>
      </c>
      <c r="C921" s="1681" t="s">
        <v>1887</v>
      </c>
      <c r="D921" s="1677" t="s">
        <v>2418</v>
      </c>
      <c r="E921" s="1681" t="s">
        <v>1682</v>
      </c>
      <c r="F921" s="1681" t="s">
        <v>3072</v>
      </c>
    </row>
    <row r="922" spans="1:6">
      <c r="A922" s="1677" t="s">
        <v>2944</v>
      </c>
      <c r="B922" s="1681" t="s">
        <v>7097</v>
      </c>
      <c r="C922" s="1681" t="s">
        <v>2945</v>
      </c>
      <c r="D922" s="1677" t="s">
        <v>2944</v>
      </c>
      <c r="E922" s="10" t="s">
        <v>1685</v>
      </c>
      <c r="F922" s="1677" t="s">
        <v>3073</v>
      </c>
    </row>
    <row r="923" spans="1:6">
      <c r="A923" s="1677" t="s">
        <v>892</v>
      </c>
      <c r="B923" s="1681" t="s">
        <v>7066</v>
      </c>
      <c r="C923" s="1681" t="s">
        <v>891</v>
      </c>
      <c r="D923" s="1677" t="s">
        <v>892</v>
      </c>
      <c r="E923" s="1681" t="s">
        <v>1689</v>
      </c>
      <c r="F923" s="1681" t="s">
        <v>3072</v>
      </c>
    </row>
    <row r="924" spans="1:6">
      <c r="A924" s="1677" t="s">
        <v>2650</v>
      </c>
      <c r="B924" s="1681" t="s">
        <v>7066</v>
      </c>
      <c r="C924" s="1681" t="s">
        <v>1068</v>
      </c>
      <c r="D924" s="1677" t="s">
        <v>2650</v>
      </c>
      <c r="E924" s="1681" t="s">
        <v>1721</v>
      </c>
      <c r="F924" s="1681" t="s">
        <v>3072</v>
      </c>
    </row>
    <row r="925" spans="1:6">
      <c r="A925" s="1677" t="s">
        <v>2014</v>
      </c>
      <c r="B925" s="1681" t="s">
        <v>7066</v>
      </c>
      <c r="C925" s="1681" t="s">
        <v>1589</v>
      </c>
      <c r="D925" s="1677" t="s">
        <v>2014</v>
      </c>
      <c r="E925" s="1681" t="s">
        <v>1703</v>
      </c>
      <c r="F925" s="1681" t="s">
        <v>3072</v>
      </c>
    </row>
    <row r="926" spans="1:6">
      <c r="A926" s="1677" t="s">
        <v>2621</v>
      </c>
      <c r="B926" s="1681" t="s">
        <v>7066</v>
      </c>
      <c r="C926" s="1681" t="s">
        <v>1092</v>
      </c>
      <c r="D926" s="1677" t="s">
        <v>2621</v>
      </c>
      <c r="E926" s="1681" t="s">
        <v>1670</v>
      </c>
      <c r="F926" s="1681" t="s">
        <v>3072</v>
      </c>
    </row>
    <row r="927" spans="1:6">
      <c r="A927" s="10" t="s">
        <v>3038</v>
      </c>
      <c r="B927" s="10" t="s">
        <v>7091</v>
      </c>
      <c r="C927" s="10" t="s">
        <v>3039</v>
      </c>
      <c r="D927" s="10" t="s">
        <v>3038</v>
      </c>
      <c r="E927" s="10" t="s">
        <v>1679</v>
      </c>
      <c r="F927" s="1677" t="s">
        <v>3073</v>
      </c>
    </row>
    <row r="928" spans="1:6">
      <c r="A928" s="1677" t="s">
        <v>3036</v>
      </c>
      <c r="B928" s="1681" t="s">
        <v>7098</v>
      </c>
      <c r="C928" s="1681" t="s">
        <v>3037</v>
      </c>
      <c r="D928" s="1677" t="s">
        <v>3036</v>
      </c>
      <c r="E928" s="10" t="s">
        <v>1679</v>
      </c>
      <c r="F928" s="1677" t="s">
        <v>3073</v>
      </c>
    </row>
    <row r="929" spans="1:6">
      <c r="A929" s="1677" t="s">
        <v>2395</v>
      </c>
      <c r="B929" s="1681" t="s">
        <v>7074</v>
      </c>
      <c r="C929" s="1681" t="s">
        <v>1275</v>
      </c>
      <c r="D929" s="1677" t="s">
        <v>2395</v>
      </c>
      <c r="E929" s="1681" t="s">
        <v>1712</v>
      </c>
      <c r="F929" s="1681" t="s">
        <v>3072</v>
      </c>
    </row>
    <row r="930" spans="1:6">
      <c r="A930" s="1677" t="s">
        <v>2393</v>
      </c>
      <c r="B930" s="1681" t="s">
        <v>7073</v>
      </c>
      <c r="C930" s="1681" t="s">
        <v>1277</v>
      </c>
      <c r="D930" s="1677" t="s">
        <v>2393</v>
      </c>
      <c r="E930" s="1681" t="s">
        <v>1712</v>
      </c>
      <c r="F930" s="1681" t="s">
        <v>3072</v>
      </c>
    </row>
    <row r="931" spans="1:6">
      <c r="A931" s="1677" t="s">
        <v>2211</v>
      </c>
      <c r="B931" s="1681" t="s">
        <v>7066</v>
      </c>
      <c r="C931" s="1681" t="s">
        <v>1420</v>
      </c>
      <c r="D931" s="1677" t="s">
        <v>2211</v>
      </c>
      <c r="E931" s="1681" t="s">
        <v>1676</v>
      </c>
      <c r="F931" s="1681" t="s">
        <v>3072</v>
      </c>
    </row>
    <row r="932" spans="1:6">
      <c r="A932" s="1677" t="s">
        <v>1987</v>
      </c>
      <c r="B932" s="1681" t="s">
        <v>7066</v>
      </c>
      <c r="C932" s="1681" t="s">
        <v>1613</v>
      </c>
      <c r="D932" s="1677" t="s">
        <v>1987</v>
      </c>
      <c r="E932" s="1681" t="s">
        <v>1659</v>
      </c>
      <c r="F932" s="1681" t="s">
        <v>3072</v>
      </c>
    </row>
    <row r="933" spans="1:6">
      <c r="A933" s="1677" t="s">
        <v>2136</v>
      </c>
      <c r="B933" s="1681" t="s">
        <v>7073</v>
      </c>
      <c r="C933" s="1681" t="s">
        <v>1485</v>
      </c>
      <c r="D933" s="1677" t="s">
        <v>2136</v>
      </c>
      <c r="E933" s="1681" t="s">
        <v>1662</v>
      </c>
      <c r="F933" s="1681" t="s">
        <v>3072</v>
      </c>
    </row>
    <row r="934" spans="1:6">
      <c r="A934" s="10" t="s">
        <v>2919</v>
      </c>
      <c r="B934" s="10" t="s">
        <v>7091</v>
      </c>
      <c r="C934" s="10" t="s">
        <v>2920</v>
      </c>
      <c r="D934" s="10" t="s">
        <v>2919</v>
      </c>
      <c r="E934" s="10" t="s">
        <v>1724</v>
      </c>
      <c r="F934" s="1677" t="s">
        <v>3073</v>
      </c>
    </row>
    <row r="935" spans="1:6">
      <c r="A935" s="1677" t="s">
        <v>2370</v>
      </c>
      <c r="B935" s="1681" t="s">
        <v>7066</v>
      </c>
      <c r="C935" s="1681" t="s">
        <v>1296</v>
      </c>
      <c r="D935" s="1677" t="s">
        <v>2370</v>
      </c>
      <c r="E935" s="1681" t="s">
        <v>1666</v>
      </c>
      <c r="F935" s="1681" t="s">
        <v>3072</v>
      </c>
    </row>
    <row r="936" spans="1:6">
      <c r="A936" s="1677" t="s">
        <v>2585</v>
      </c>
      <c r="B936" s="1681" t="s">
        <v>7070</v>
      </c>
      <c r="C936" s="1681" t="s">
        <v>1118</v>
      </c>
      <c r="D936" s="1677" t="s">
        <v>2585</v>
      </c>
      <c r="E936" s="1681" t="s">
        <v>1667</v>
      </c>
      <c r="F936" s="1681" t="s">
        <v>3072</v>
      </c>
    </row>
    <row r="937" spans="1:6">
      <c r="A937" s="1677" t="s">
        <v>2584</v>
      </c>
      <c r="B937" s="1681" t="s">
        <v>7070</v>
      </c>
      <c r="C937" s="1681" t="s">
        <v>1119</v>
      </c>
      <c r="D937" s="1677" t="s">
        <v>2584</v>
      </c>
      <c r="E937" s="1681" t="s">
        <v>1667</v>
      </c>
      <c r="F937" s="1681" t="s">
        <v>3072</v>
      </c>
    </row>
    <row r="938" spans="1:6">
      <c r="A938" s="1677" t="s">
        <v>2247</v>
      </c>
      <c r="B938" s="1681" t="s">
        <v>7066</v>
      </c>
      <c r="C938" s="1681" t="s">
        <v>1391</v>
      </c>
      <c r="D938" s="1677" t="s">
        <v>2247</v>
      </c>
      <c r="E938" s="1681" t="s">
        <v>1693</v>
      </c>
      <c r="F938" s="1681" t="s">
        <v>3072</v>
      </c>
    </row>
    <row r="939" spans="1:6">
      <c r="A939" s="1677" t="s">
        <v>2180</v>
      </c>
      <c r="B939" s="1681" t="s">
        <v>7066</v>
      </c>
      <c r="C939" s="1681" t="s">
        <v>1445</v>
      </c>
      <c r="D939" s="1677" t="s">
        <v>2180</v>
      </c>
      <c r="E939" s="1681" t="s">
        <v>1777</v>
      </c>
      <c r="F939" s="1681" t="s">
        <v>3072</v>
      </c>
    </row>
    <row r="940" spans="1:6">
      <c r="A940" s="1677" t="s">
        <v>2556</v>
      </c>
      <c r="B940" s="1681" t="s">
        <v>7074</v>
      </c>
      <c r="C940" s="1681" t="s">
        <v>1145</v>
      </c>
      <c r="D940" s="1677" t="s">
        <v>2556</v>
      </c>
      <c r="E940" s="1681" t="s">
        <v>1661</v>
      </c>
      <c r="F940" s="1681" t="s">
        <v>3072</v>
      </c>
    </row>
    <row r="941" spans="1:6">
      <c r="A941" s="1677" t="s">
        <v>2598</v>
      </c>
      <c r="B941" s="1681" t="s">
        <v>7066</v>
      </c>
      <c r="C941" s="1681" t="s">
        <v>1888</v>
      </c>
      <c r="D941" s="1677" t="s">
        <v>2598</v>
      </c>
      <c r="E941" s="1681" t="s">
        <v>1678</v>
      </c>
      <c r="F941" s="1681" t="s">
        <v>3072</v>
      </c>
    </row>
    <row r="942" spans="1:6">
      <c r="A942" s="1677" t="s">
        <v>2424</v>
      </c>
      <c r="B942" s="1681" t="s">
        <v>7066</v>
      </c>
      <c r="C942" s="1681" t="s">
        <v>1253</v>
      </c>
      <c r="D942" s="1677" t="s">
        <v>2424</v>
      </c>
      <c r="E942" s="1681" t="s">
        <v>1728</v>
      </c>
      <c r="F942" s="1681" t="s">
        <v>3072</v>
      </c>
    </row>
    <row r="943" spans="1:6">
      <c r="A943" s="1677" t="s">
        <v>2765</v>
      </c>
      <c r="B943" s="1681" t="s">
        <v>7072</v>
      </c>
      <c r="C943" s="1681" t="s">
        <v>969</v>
      </c>
      <c r="D943" s="1677" t="s">
        <v>2765</v>
      </c>
      <c r="E943" s="1681" t="s">
        <v>1741</v>
      </c>
      <c r="F943" s="1681" t="s">
        <v>3072</v>
      </c>
    </row>
    <row r="944" spans="1:6">
      <c r="A944" s="1677" t="s">
        <v>2756</v>
      </c>
      <c r="B944" s="1681" t="s">
        <v>7073</v>
      </c>
      <c r="C944" s="1681" t="s">
        <v>976</v>
      </c>
      <c r="D944" s="1677" t="s">
        <v>2756</v>
      </c>
      <c r="E944" s="1681" t="s">
        <v>1741</v>
      </c>
      <c r="F944" s="1681" t="s">
        <v>3072</v>
      </c>
    </row>
    <row r="945" spans="1:6">
      <c r="A945" s="1677" t="s">
        <v>2652</v>
      </c>
      <c r="B945" s="1681" t="s">
        <v>7066</v>
      </c>
      <c r="C945" s="1681" t="s">
        <v>1067</v>
      </c>
      <c r="D945" s="1677" t="s">
        <v>2652</v>
      </c>
      <c r="E945" s="1681" t="s">
        <v>1721</v>
      </c>
      <c r="F945" s="1681" t="s">
        <v>3072</v>
      </c>
    </row>
    <row r="946" spans="1:6">
      <c r="A946" s="1677" t="s">
        <v>2554</v>
      </c>
      <c r="B946" s="1681" t="s">
        <v>7066</v>
      </c>
      <c r="C946" s="1681" t="s">
        <v>1146</v>
      </c>
      <c r="D946" s="1677" t="s">
        <v>2554</v>
      </c>
      <c r="E946" s="1681" t="s">
        <v>1661</v>
      </c>
      <c r="F946" s="1681" t="s">
        <v>3072</v>
      </c>
    </row>
    <row r="947" spans="1:6">
      <c r="A947" s="1677" t="s">
        <v>2532</v>
      </c>
      <c r="B947" s="1681" t="s">
        <v>7066</v>
      </c>
      <c r="C947" s="1681" t="s">
        <v>1167</v>
      </c>
      <c r="D947" s="1677" t="s">
        <v>2532</v>
      </c>
      <c r="E947" s="1681" t="s">
        <v>1661</v>
      </c>
      <c r="F947" s="1681" t="s">
        <v>3072</v>
      </c>
    </row>
    <row r="948" spans="1:6">
      <c r="A948" s="1677" t="s">
        <v>1990</v>
      </c>
      <c r="B948" s="1681" t="s">
        <v>7066</v>
      </c>
      <c r="C948" s="1681" t="s">
        <v>1611</v>
      </c>
      <c r="D948" s="1677" t="s">
        <v>1990</v>
      </c>
      <c r="E948" s="1681" t="s">
        <v>1790</v>
      </c>
      <c r="F948" s="1681" t="s">
        <v>3072</v>
      </c>
    </row>
    <row r="949" spans="1:6">
      <c r="A949" s="1677" t="s">
        <v>2374</v>
      </c>
      <c r="B949" s="1681" t="s">
        <v>7066</v>
      </c>
      <c r="C949" s="1681" t="s">
        <v>1292</v>
      </c>
      <c r="D949" s="1677" t="s">
        <v>2374</v>
      </c>
      <c r="E949" s="1681" t="s">
        <v>1786</v>
      </c>
      <c r="F949" s="1681" t="s">
        <v>3072</v>
      </c>
    </row>
    <row r="950" spans="1:6">
      <c r="A950" s="1677" t="s">
        <v>2236</v>
      </c>
      <c r="B950" s="1681" t="s">
        <v>7066</v>
      </c>
      <c r="C950" s="1681" t="s">
        <v>1400</v>
      </c>
      <c r="D950" s="1677" t="s">
        <v>2236</v>
      </c>
      <c r="E950" s="1681" t="s">
        <v>1664</v>
      </c>
      <c r="F950" s="1681" t="s">
        <v>3072</v>
      </c>
    </row>
    <row r="951" spans="1:6">
      <c r="A951" s="1677" t="s">
        <v>2176</v>
      </c>
      <c r="B951" s="1681" t="s">
        <v>7066</v>
      </c>
      <c r="C951" s="1681" t="s">
        <v>1889</v>
      </c>
      <c r="D951" s="1677" t="s">
        <v>2176</v>
      </c>
      <c r="E951" s="1681" t="s">
        <v>1744</v>
      </c>
      <c r="F951" s="1681" t="s">
        <v>3072</v>
      </c>
    </row>
    <row r="952" spans="1:6">
      <c r="A952" s="1677" t="s">
        <v>2510</v>
      </c>
      <c r="B952" s="1681" t="s">
        <v>7066</v>
      </c>
      <c r="C952" s="1681" t="s">
        <v>1185</v>
      </c>
      <c r="D952" s="1677" t="s">
        <v>2510</v>
      </c>
      <c r="E952" s="1681" t="s">
        <v>1890</v>
      </c>
      <c r="F952" s="1681" t="s">
        <v>3072</v>
      </c>
    </row>
    <row r="953" spans="1:6">
      <c r="A953" s="10" t="s">
        <v>2932</v>
      </c>
      <c r="B953" s="10" t="s">
        <v>7090</v>
      </c>
      <c r="C953" s="10" t="s">
        <v>2933</v>
      </c>
      <c r="D953" s="10" t="s">
        <v>2932</v>
      </c>
      <c r="E953" s="10" t="s">
        <v>1716</v>
      </c>
      <c r="F953" s="1677" t="s">
        <v>3073</v>
      </c>
    </row>
    <row r="954" spans="1:6">
      <c r="A954" s="1677" t="s">
        <v>2811</v>
      </c>
      <c r="B954" s="1681" t="s">
        <v>7097</v>
      </c>
      <c r="C954" s="1681" t="s">
        <v>2812</v>
      </c>
      <c r="D954" s="1677" t="s">
        <v>2811</v>
      </c>
      <c r="E954" s="10" t="s">
        <v>1737</v>
      </c>
      <c r="F954" s="1677" t="s">
        <v>3073</v>
      </c>
    </row>
    <row r="955" spans="1:6">
      <c r="A955" s="1677" t="s">
        <v>2329</v>
      </c>
      <c r="B955" s="1681" t="s">
        <v>7073</v>
      </c>
      <c r="C955" s="1681" t="s">
        <v>1325</v>
      </c>
      <c r="D955" s="1677" t="s">
        <v>2329</v>
      </c>
      <c r="E955" s="1681" t="s">
        <v>1660</v>
      </c>
      <c r="F955" s="1681" t="s">
        <v>3072</v>
      </c>
    </row>
    <row r="956" spans="1:6">
      <c r="A956" s="1677" t="s">
        <v>2308</v>
      </c>
      <c r="B956" s="1681" t="s">
        <v>7070</v>
      </c>
      <c r="C956" s="1681" t="s">
        <v>1344</v>
      </c>
      <c r="D956" s="1677" t="s">
        <v>2308</v>
      </c>
      <c r="E956" s="1681" t="s">
        <v>1750</v>
      </c>
      <c r="F956" s="1681" t="s">
        <v>3072</v>
      </c>
    </row>
    <row r="957" spans="1:6">
      <c r="A957" s="1677" t="s">
        <v>2042</v>
      </c>
      <c r="B957" s="1681" t="s">
        <v>7073</v>
      </c>
      <c r="C957" s="1681" t="s">
        <v>1564</v>
      </c>
      <c r="D957" s="1677" t="s">
        <v>2042</v>
      </c>
      <c r="E957" s="1681" t="s">
        <v>1662</v>
      </c>
      <c r="F957" s="1681" t="s">
        <v>3072</v>
      </c>
    </row>
    <row r="958" spans="1:6">
      <c r="A958" s="1677" t="s">
        <v>2431</v>
      </c>
      <c r="B958" s="1681" t="s">
        <v>7066</v>
      </c>
      <c r="C958" s="1681" t="s">
        <v>1246</v>
      </c>
      <c r="D958" s="1677" t="s">
        <v>2431</v>
      </c>
      <c r="E958" s="1681" t="s">
        <v>1716</v>
      </c>
      <c r="F958" s="1681" t="s">
        <v>3072</v>
      </c>
    </row>
    <row r="959" spans="1:6">
      <c r="A959" s="1677" t="s">
        <v>2276</v>
      </c>
      <c r="B959" s="1681" t="s">
        <v>7066</v>
      </c>
      <c r="C959" s="1681" t="s">
        <v>1891</v>
      </c>
      <c r="D959" s="1677" t="s">
        <v>2276</v>
      </c>
      <c r="E959" s="1681" t="s">
        <v>1681</v>
      </c>
      <c r="F959" s="1681" t="s">
        <v>3072</v>
      </c>
    </row>
    <row r="960" spans="1:6">
      <c r="A960" s="1677" t="s">
        <v>2087</v>
      </c>
      <c r="B960" s="1681" t="s">
        <v>7073</v>
      </c>
      <c r="C960" s="1681" t="s">
        <v>1527</v>
      </c>
      <c r="D960" s="1677" t="s">
        <v>2087</v>
      </c>
      <c r="E960" s="1681" t="s">
        <v>1662</v>
      </c>
      <c r="F960" s="1681" t="s">
        <v>3072</v>
      </c>
    </row>
    <row r="961" spans="1:6">
      <c r="A961" s="1677" t="s">
        <v>2931</v>
      </c>
      <c r="B961" s="1681" t="s">
        <v>7097</v>
      </c>
      <c r="C961" s="1681" t="s">
        <v>1635</v>
      </c>
      <c r="D961" s="1677" t="s">
        <v>2931</v>
      </c>
      <c r="E961" s="10" t="s">
        <v>1976</v>
      </c>
      <c r="F961" s="1677" t="s">
        <v>3073</v>
      </c>
    </row>
    <row r="962" spans="1:6">
      <c r="A962" s="1677" t="s">
        <v>1997</v>
      </c>
      <c r="B962" s="1681" t="s">
        <v>7066</v>
      </c>
      <c r="C962" s="1681" t="s">
        <v>1605</v>
      </c>
      <c r="D962" s="1677" t="s">
        <v>1997</v>
      </c>
      <c r="E962" s="1681" t="s">
        <v>1796</v>
      </c>
      <c r="F962" s="1681" t="s">
        <v>3072</v>
      </c>
    </row>
    <row r="963" spans="1:6">
      <c r="A963" s="1677" t="s">
        <v>2096</v>
      </c>
      <c r="B963" s="1681" t="s">
        <v>7073</v>
      </c>
      <c r="C963" s="1681" t="s">
        <v>1518</v>
      </c>
      <c r="D963" s="1677" t="s">
        <v>2096</v>
      </c>
      <c r="E963" s="1681" t="s">
        <v>1662</v>
      </c>
      <c r="F963" s="1681" t="s">
        <v>3072</v>
      </c>
    </row>
    <row r="964" spans="1:6">
      <c r="A964" s="1677" t="s">
        <v>2782</v>
      </c>
      <c r="B964" s="1681" t="s">
        <v>7066</v>
      </c>
      <c r="C964" s="1681" t="s">
        <v>1892</v>
      </c>
      <c r="D964" s="1677" t="s">
        <v>2782</v>
      </c>
      <c r="E964" s="1681" t="s">
        <v>1679</v>
      </c>
      <c r="F964" s="1681" t="s">
        <v>3072</v>
      </c>
    </row>
    <row r="965" spans="1:6">
      <c r="A965" s="1677" t="s">
        <v>2455</v>
      </c>
      <c r="B965" s="1681" t="s">
        <v>7066</v>
      </c>
      <c r="C965" s="1681" t="s">
        <v>1226</v>
      </c>
      <c r="D965" s="1677" t="s">
        <v>2455</v>
      </c>
      <c r="E965" s="1681" t="s">
        <v>1672</v>
      </c>
      <c r="F965" s="1681" t="s">
        <v>3072</v>
      </c>
    </row>
    <row r="966" spans="1:6">
      <c r="A966" s="1677" t="s">
        <v>2034</v>
      </c>
      <c r="B966" s="1681" t="s">
        <v>7070</v>
      </c>
      <c r="C966" s="1681" t="s">
        <v>1572</v>
      </c>
      <c r="D966" s="1677" t="s">
        <v>2034</v>
      </c>
      <c r="E966" s="1681" t="s">
        <v>1662</v>
      </c>
      <c r="F966" s="1681" t="s">
        <v>3072</v>
      </c>
    </row>
    <row r="967" spans="1:6">
      <c r="A967" s="1677" t="s">
        <v>3065</v>
      </c>
      <c r="B967" s="1681" t="s">
        <v>7100</v>
      </c>
      <c r="C967" s="1681" t="s">
        <v>3066</v>
      </c>
      <c r="D967" s="1677" t="s">
        <v>3065</v>
      </c>
      <c r="E967" s="10" t="s">
        <v>1694</v>
      </c>
      <c r="F967" s="1677" t="s">
        <v>3073</v>
      </c>
    </row>
    <row r="968" spans="1:6">
      <c r="A968" s="1677" t="s">
        <v>3004</v>
      </c>
      <c r="B968" s="1681" t="s">
        <v>7097</v>
      </c>
      <c r="C968" s="1681" t="s">
        <v>3005</v>
      </c>
      <c r="D968" s="1677" t="s">
        <v>3004</v>
      </c>
      <c r="E968" s="10" t="s">
        <v>1694</v>
      </c>
      <c r="F968" s="1677" t="s">
        <v>3073</v>
      </c>
    </row>
    <row r="969" spans="1:6">
      <c r="A969" s="1677" t="s">
        <v>2725</v>
      </c>
      <c r="B969" s="1681" t="s">
        <v>7073</v>
      </c>
      <c r="C969" s="1681" t="s">
        <v>1004</v>
      </c>
      <c r="D969" s="1677" t="s">
        <v>2725</v>
      </c>
      <c r="E969" s="1681" t="s">
        <v>1972</v>
      </c>
      <c r="F969" s="1681" t="s">
        <v>3072</v>
      </c>
    </row>
    <row r="970" spans="1:6">
      <c r="A970" s="1677" t="s">
        <v>3040</v>
      </c>
      <c r="B970" s="1681" t="s">
        <v>7100</v>
      </c>
      <c r="C970" s="1681" t="s">
        <v>3041</v>
      </c>
      <c r="D970" s="1677" t="s">
        <v>3040</v>
      </c>
      <c r="E970" s="10" t="s">
        <v>1689</v>
      </c>
      <c r="F970" s="1677" t="s">
        <v>3073</v>
      </c>
    </row>
    <row r="971" spans="1:6">
      <c r="A971" s="1677" t="s">
        <v>2800</v>
      </c>
      <c r="B971" s="1681" t="s">
        <v>7073</v>
      </c>
      <c r="C971" s="1681" t="s">
        <v>1893</v>
      </c>
      <c r="D971" s="1677" t="s">
        <v>2800</v>
      </c>
      <c r="E971" s="1681" t="s">
        <v>1689</v>
      </c>
      <c r="F971" s="1681" t="s">
        <v>3072</v>
      </c>
    </row>
    <row r="972" spans="1:6">
      <c r="A972" s="1677" t="s">
        <v>2514</v>
      </c>
      <c r="B972" s="1681" t="s">
        <v>7066</v>
      </c>
      <c r="C972" s="1681" t="s">
        <v>1182</v>
      </c>
      <c r="D972" s="1677" t="s">
        <v>2514</v>
      </c>
      <c r="E972" s="1681" t="s">
        <v>1657</v>
      </c>
      <c r="F972" s="1681" t="s">
        <v>3072</v>
      </c>
    </row>
    <row r="973" spans="1:6">
      <c r="A973" s="1677" t="s">
        <v>2921</v>
      </c>
      <c r="B973" s="1681" t="s">
        <v>7097</v>
      </c>
      <c r="C973" s="1681" t="s">
        <v>2922</v>
      </c>
      <c r="D973" s="1677" t="s">
        <v>2921</v>
      </c>
      <c r="E973" s="10" t="s">
        <v>1727</v>
      </c>
      <c r="F973" s="1677" t="s">
        <v>3073</v>
      </c>
    </row>
    <row r="974" spans="1:6">
      <c r="A974" s="10" t="s">
        <v>2923</v>
      </c>
      <c r="B974" s="10" t="s">
        <v>7091</v>
      </c>
      <c r="C974" s="10" t="s">
        <v>2924</v>
      </c>
      <c r="D974" s="10" t="s">
        <v>2923</v>
      </c>
      <c r="E974" s="10" t="s">
        <v>1727</v>
      </c>
      <c r="F974" s="1677" t="s">
        <v>3073</v>
      </c>
    </row>
    <row r="975" spans="1:6">
      <c r="A975" s="1677" t="s">
        <v>2748</v>
      </c>
      <c r="B975" s="1681" t="s">
        <v>7066</v>
      </c>
      <c r="C975" s="1681" t="s">
        <v>984</v>
      </c>
      <c r="D975" s="1677" t="s">
        <v>2748</v>
      </c>
      <c r="E975" s="1681" t="s">
        <v>1684</v>
      </c>
      <c r="F975" s="1681" t="s">
        <v>3072</v>
      </c>
    </row>
    <row r="976" spans="1:6">
      <c r="A976" s="1677" t="s">
        <v>2239</v>
      </c>
      <c r="B976" s="1681" t="s">
        <v>7073</v>
      </c>
      <c r="C976" s="1681" t="s">
        <v>1398</v>
      </c>
      <c r="D976" s="1677" t="s">
        <v>2239</v>
      </c>
      <c r="E976" s="1681" t="s">
        <v>1664</v>
      </c>
      <c r="F976" s="1681" t="s">
        <v>3072</v>
      </c>
    </row>
    <row r="977" spans="1:6">
      <c r="A977" s="1677" t="s">
        <v>2111</v>
      </c>
      <c r="B977" s="1681" t="s">
        <v>7073</v>
      </c>
      <c r="C977" s="1681" t="s">
        <v>1506</v>
      </c>
      <c r="D977" s="1677" t="s">
        <v>2111</v>
      </c>
      <c r="E977" s="1681" t="s">
        <v>1662</v>
      </c>
      <c r="F977" s="1681" t="s">
        <v>3072</v>
      </c>
    </row>
    <row r="978" spans="1:6">
      <c r="A978" s="10" t="s">
        <v>2830</v>
      </c>
      <c r="B978" s="10" t="s">
        <v>7090</v>
      </c>
      <c r="C978" s="10" t="s">
        <v>2831</v>
      </c>
      <c r="D978" s="10" t="s">
        <v>2830</v>
      </c>
      <c r="E978" s="10" t="s">
        <v>1662</v>
      </c>
      <c r="F978" s="1677" t="s">
        <v>3073</v>
      </c>
    </row>
    <row r="979" spans="1:6">
      <c r="A979" s="1677" t="s">
        <v>2048</v>
      </c>
      <c r="B979" s="1681" t="s">
        <v>7073</v>
      </c>
      <c r="C979" s="1681" t="s">
        <v>1558</v>
      </c>
      <c r="D979" s="1677" t="s">
        <v>2048</v>
      </c>
      <c r="E979" s="1681" t="s">
        <v>1662</v>
      </c>
      <c r="F979" s="1681" t="s">
        <v>3072</v>
      </c>
    </row>
    <row r="980" spans="1:6">
      <c r="A980" s="1677" t="s">
        <v>896</v>
      </c>
      <c r="B980" s="1681" t="s">
        <v>7066</v>
      </c>
      <c r="C980" s="1681" t="s">
        <v>895</v>
      </c>
      <c r="D980" s="1677" t="s">
        <v>896</v>
      </c>
      <c r="E980" s="1681" t="s">
        <v>1689</v>
      </c>
      <c r="F980" s="1681" t="s">
        <v>3072</v>
      </c>
    </row>
    <row r="981" spans="1:6">
      <c r="A981" s="1677" t="s">
        <v>1998</v>
      </c>
      <c r="B981" s="1681" t="s">
        <v>7066</v>
      </c>
      <c r="C981" s="1681" t="s">
        <v>1604</v>
      </c>
      <c r="D981" s="1677" t="s">
        <v>1998</v>
      </c>
      <c r="E981" s="1681" t="s">
        <v>7068</v>
      </c>
      <c r="F981" s="1681" t="s">
        <v>3072</v>
      </c>
    </row>
    <row r="982" spans="1:6">
      <c r="A982" s="1677" t="s">
        <v>2221</v>
      </c>
      <c r="B982" s="1681" t="s">
        <v>7066</v>
      </c>
      <c r="C982" s="1681" t="s">
        <v>1411</v>
      </c>
      <c r="D982" s="1677" t="s">
        <v>2221</v>
      </c>
      <c r="E982" s="1681" t="s">
        <v>1735</v>
      </c>
      <c r="F982" s="1681" t="s">
        <v>3072</v>
      </c>
    </row>
    <row r="983" spans="1:6">
      <c r="A983" s="1677" t="s">
        <v>2330</v>
      </c>
      <c r="B983" s="1681" t="s">
        <v>7073</v>
      </c>
      <c r="C983" s="1681" t="s">
        <v>1324</v>
      </c>
      <c r="D983" s="1677" t="s">
        <v>2330</v>
      </c>
      <c r="E983" s="1681" t="s">
        <v>1660</v>
      </c>
      <c r="F983" s="1681" t="s">
        <v>3072</v>
      </c>
    </row>
    <row r="984" spans="1:6">
      <c r="A984" s="10" t="s">
        <v>2828</v>
      </c>
      <c r="B984" s="10" t="s">
        <v>7090</v>
      </c>
      <c r="C984" s="10" t="s">
        <v>2829</v>
      </c>
      <c r="D984" s="10" t="s">
        <v>2828</v>
      </c>
      <c r="E984" s="10" t="s">
        <v>1722</v>
      </c>
      <c r="F984" s="1677" t="s">
        <v>3073</v>
      </c>
    </row>
    <row r="985" spans="1:6">
      <c r="A985" s="1677" t="s">
        <v>2032</v>
      </c>
      <c r="B985" s="1681" t="s">
        <v>7066</v>
      </c>
      <c r="C985" s="1681" t="s">
        <v>1574</v>
      </c>
      <c r="D985" s="1677" t="s">
        <v>2032</v>
      </c>
      <c r="E985" s="1681" t="s">
        <v>1722</v>
      </c>
      <c r="F985" s="1681" t="s">
        <v>3072</v>
      </c>
    </row>
    <row r="986" spans="1:6">
      <c r="A986" s="1677" t="s">
        <v>2045</v>
      </c>
      <c r="B986" s="1681" t="s">
        <v>7073</v>
      </c>
      <c r="C986" s="1681" t="s">
        <v>1561</v>
      </c>
      <c r="D986" s="1677" t="s">
        <v>2045</v>
      </c>
      <c r="E986" s="1681" t="s">
        <v>1662</v>
      </c>
      <c r="F986" s="1681" t="s">
        <v>3072</v>
      </c>
    </row>
    <row r="987" spans="1:6">
      <c r="A987" s="1677" t="s">
        <v>2519</v>
      </c>
      <c r="B987" s="1681" t="s">
        <v>7073</v>
      </c>
      <c r="C987" s="1681" t="s">
        <v>1178</v>
      </c>
      <c r="D987" s="1677" t="s">
        <v>2519</v>
      </c>
      <c r="E987" s="1681" t="s">
        <v>1661</v>
      </c>
      <c r="F987" s="1681" t="s">
        <v>3072</v>
      </c>
    </row>
    <row r="988" spans="1:6">
      <c r="A988" s="1677" t="s">
        <v>2724</v>
      </c>
      <c r="B988" s="1681" t="s">
        <v>7073</v>
      </c>
      <c r="C988" s="1681" t="s">
        <v>1005</v>
      </c>
      <c r="D988" s="1677" t="s">
        <v>2724</v>
      </c>
      <c r="E988" s="1681" t="s">
        <v>1972</v>
      </c>
      <c r="F988" s="1681" t="s">
        <v>3072</v>
      </c>
    </row>
    <row r="989" spans="1:6">
      <c r="A989" s="1677" t="s">
        <v>2320</v>
      </c>
      <c r="B989" s="1681" t="s">
        <v>7073</v>
      </c>
      <c r="C989" s="1681" t="s">
        <v>1334</v>
      </c>
      <c r="D989" s="1677" t="s">
        <v>2320</v>
      </c>
      <c r="E989" s="1681" t="s">
        <v>1660</v>
      </c>
      <c r="F989" s="1681" t="s">
        <v>3072</v>
      </c>
    </row>
    <row r="990" spans="1:6">
      <c r="A990" s="1677" t="s">
        <v>2631</v>
      </c>
      <c r="B990" s="1681" t="s">
        <v>7080</v>
      </c>
      <c r="C990" s="1681" t="s">
        <v>1894</v>
      </c>
      <c r="D990" s="1677" t="s">
        <v>2631</v>
      </c>
      <c r="E990" s="1681" t="s">
        <v>1670</v>
      </c>
      <c r="F990" s="1681" t="s">
        <v>3072</v>
      </c>
    </row>
    <row r="991" spans="1:6">
      <c r="A991" s="10" t="s">
        <v>3033</v>
      </c>
      <c r="B991" s="10" t="s">
        <v>7091</v>
      </c>
      <c r="C991" s="10" t="s">
        <v>3034</v>
      </c>
      <c r="D991" s="10" t="s">
        <v>3033</v>
      </c>
      <c r="E991" s="10" t="s">
        <v>1740</v>
      </c>
      <c r="F991" s="1677" t="s">
        <v>3073</v>
      </c>
    </row>
    <row r="992" spans="1:6">
      <c r="A992" s="1677" t="s">
        <v>2530</v>
      </c>
      <c r="B992" s="1681" t="s">
        <v>7070</v>
      </c>
      <c r="C992" s="1681" t="s">
        <v>1169</v>
      </c>
      <c r="D992" s="1677" t="s">
        <v>2530</v>
      </c>
      <c r="E992" s="1681" t="s">
        <v>1661</v>
      </c>
      <c r="F992" s="1681" t="s">
        <v>3072</v>
      </c>
    </row>
    <row r="993" spans="1:6">
      <c r="A993" s="1677" t="s">
        <v>2292</v>
      </c>
      <c r="B993" s="1681" t="s">
        <v>7066</v>
      </c>
      <c r="C993" s="1681" t="s">
        <v>1357</v>
      </c>
      <c r="D993" s="1677" t="s">
        <v>2292</v>
      </c>
      <c r="E993" s="1681" t="s">
        <v>1759</v>
      </c>
      <c r="F993" s="1681" t="s">
        <v>3072</v>
      </c>
    </row>
    <row r="994" spans="1:6">
      <c r="A994" s="1677" t="s">
        <v>2260</v>
      </c>
      <c r="B994" s="1681" t="s">
        <v>7079</v>
      </c>
      <c r="C994" s="1681" t="s">
        <v>1895</v>
      </c>
      <c r="D994" s="1677" t="s">
        <v>2260</v>
      </c>
      <c r="E994" s="1681" t="s">
        <v>1693</v>
      </c>
      <c r="F994" s="1681" t="s">
        <v>3072</v>
      </c>
    </row>
    <row r="995" spans="1:6">
      <c r="A995" s="1677" t="s">
        <v>2342</v>
      </c>
      <c r="B995" s="1681" t="s">
        <v>7073</v>
      </c>
      <c r="C995" s="1681" t="s">
        <v>1315</v>
      </c>
      <c r="D995" s="1677" t="s">
        <v>2342</v>
      </c>
      <c r="E995" s="1681" t="s">
        <v>1660</v>
      </c>
      <c r="F995" s="1681" t="s">
        <v>3072</v>
      </c>
    </row>
    <row r="996" spans="1:6">
      <c r="A996" s="1677" t="s">
        <v>2649</v>
      </c>
      <c r="B996" s="1681" t="s">
        <v>7066</v>
      </c>
      <c r="C996" s="1681" t="s">
        <v>1069</v>
      </c>
      <c r="D996" s="1677" t="s">
        <v>2649</v>
      </c>
      <c r="E996" s="1681" t="s">
        <v>1665</v>
      </c>
      <c r="F996" s="1681" t="s">
        <v>3072</v>
      </c>
    </row>
    <row r="997" spans="1:6">
      <c r="A997" s="1677" t="s">
        <v>2122</v>
      </c>
      <c r="B997" s="1681" t="s">
        <v>7073</v>
      </c>
      <c r="C997" s="1681" t="s">
        <v>1496</v>
      </c>
      <c r="D997" s="1677" t="s">
        <v>2122</v>
      </c>
      <c r="E997" s="1681" t="s">
        <v>1662</v>
      </c>
      <c r="F997" s="1681" t="s">
        <v>3072</v>
      </c>
    </row>
    <row r="998" spans="1:6">
      <c r="A998" s="1677" t="s">
        <v>2415</v>
      </c>
      <c r="B998" s="1681" t="s">
        <v>7066</v>
      </c>
      <c r="C998" s="1681" t="s">
        <v>1258</v>
      </c>
      <c r="D998" s="1677" t="s">
        <v>2415</v>
      </c>
      <c r="E998" s="1681" t="s">
        <v>1767</v>
      </c>
      <c r="F998" s="1681" t="s">
        <v>3072</v>
      </c>
    </row>
    <row r="999" spans="1:6">
      <c r="A999" s="1677" t="s">
        <v>2388</v>
      </c>
      <c r="B999" s="1681" t="s">
        <v>7066</v>
      </c>
      <c r="C999" s="1681" t="s">
        <v>1281</v>
      </c>
      <c r="D999" s="1677" t="s">
        <v>2388</v>
      </c>
      <c r="E999" s="1681" t="s">
        <v>1663</v>
      </c>
      <c r="F999" s="1681" t="s">
        <v>3072</v>
      </c>
    </row>
    <row r="1000" spans="1:6">
      <c r="A1000" s="1677" t="s">
        <v>2521</v>
      </c>
      <c r="B1000" s="1681" t="s">
        <v>7073</v>
      </c>
      <c r="C1000" s="1681" t="s">
        <v>1177</v>
      </c>
      <c r="D1000" s="1677" t="s">
        <v>2521</v>
      </c>
      <c r="E1000" s="1681" t="s">
        <v>1661</v>
      </c>
      <c r="F1000" s="1681" t="s">
        <v>3072</v>
      </c>
    </row>
    <row r="1001" spans="1:6">
      <c r="A1001" s="1677" t="s">
        <v>2559</v>
      </c>
      <c r="B1001" s="1681" t="s">
        <v>7074</v>
      </c>
      <c r="C1001" s="1681" t="s">
        <v>1142</v>
      </c>
      <c r="D1001" s="1677" t="s">
        <v>2559</v>
      </c>
      <c r="E1001" s="1681" t="s">
        <v>1661</v>
      </c>
      <c r="F1001" s="1681" t="s">
        <v>3072</v>
      </c>
    </row>
  </sheetData>
  <sheetProtection algorithmName="SHA-512" hashValue="Uu96qIu/TIwoQRQj0IIVr6QqcVBohooiupA03L05g2S4lORC+CS4Qp6WYbvOAn2FvFjsWxdsnTKT6LIO6MOO9Q==" saltValue="wIocc+9++ppvypLZK2s78w==" spinCount="100000" sheet="1" objects="1" scenarios="1"/>
  <autoFilter ref="A1:F1001" xr:uid="{0FBEA5A2-D1BA-452F-A906-BA97A733CBF4}">
    <sortState xmlns:xlrd2="http://schemas.microsoft.com/office/spreadsheetml/2017/richdata2" ref="A2:F1001">
      <sortCondition ref="C1:C1001"/>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heetViews>
  <sheetFormatPr baseColWidth="10" defaultColWidth="9.1640625" defaultRowHeight="13"/>
  <cols>
    <col min="1" max="1" width="19" customWidth="1"/>
    <col min="2" max="2" width="20.1640625" style="7" bestFit="1" customWidth="1"/>
    <col min="3" max="3" width="6" style="3" bestFit="1" customWidth="1"/>
    <col min="4" max="4" width="38" style="3" customWidth="1"/>
    <col min="5" max="5" width="10.33203125" style="2" bestFit="1" customWidth="1"/>
    <col min="6" max="6" width="22.5" style="2" bestFit="1" customWidth="1"/>
    <col min="7" max="7" width="16.5" style="2" customWidth="1"/>
    <col min="8" max="8" width="7.1640625" style="2" customWidth="1"/>
    <col min="9" max="11" width="11.164062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75</v>
      </c>
      <c r="B1" s="7" t="str">
        <f>Cover!H13</f>
        <v>CCSD 93</v>
      </c>
      <c r="E1" s="2" t="b">
        <f ca="1">F1=B1</f>
        <v>1</v>
      </c>
      <c r="F1" s="2" t="str" cm="1">
        <f t="array" aca="1" ref="F1" ca="1">IF(G1&lt;&gt;"",INDIRECT("'"&amp;G1&amp;"'!"&amp;H1),"")</f>
        <v>CCSD 93</v>
      </c>
      <c r="G1" s="1533" t="s">
        <v>4222</v>
      </c>
      <c r="H1" s="2" t="s">
        <v>4223</v>
      </c>
      <c r="J1" t="str">
        <f ca="1">IF(COUNTIF(E:E,"FALSE")&lt;&gt;0,"Problem",IF(COUNTIF(E:E,"#REF!")&lt;&gt;0,"Problem","All Good"))</f>
        <v>All Good</v>
      </c>
      <c r="L1" s="616" t="s">
        <v>1906</v>
      </c>
      <c r="M1" s="616"/>
    </row>
    <row r="2" spans="1:19" ht="16">
      <c r="A2" t="s">
        <v>76</v>
      </c>
      <c r="B2" s="7" t="str">
        <f>Cover!H14</f>
        <v>19022093004</v>
      </c>
      <c r="E2" s="2" t="b">
        <f t="shared" ref="E2:E65" ca="1" si="0">F2=B2</f>
        <v>1</v>
      </c>
      <c r="F2" s="2" t="str" cm="1">
        <f t="array" aca="1" ref="F2" ca="1">IF(G2&lt;&gt;"",INDIRECT("'"&amp;G2&amp;"'!"&amp;H2),"")</f>
        <v>19022093004</v>
      </c>
      <c r="G2" s="1533" t="s">
        <v>4222</v>
      </c>
      <c r="H2" s="2" t="s">
        <v>4224</v>
      </c>
      <c r="L2" s="614">
        <v>2025</v>
      </c>
      <c r="M2" s="614"/>
    </row>
    <row r="3" spans="1:19" ht="14">
      <c r="A3" t="s">
        <v>297</v>
      </c>
      <c r="B3" s="10">
        <f>Cover!B6</f>
        <v>0</v>
      </c>
      <c r="E3" s="2" t="b">
        <f t="shared" ca="1" si="0"/>
        <v>1</v>
      </c>
      <c r="F3" s="2" cm="1">
        <f t="array" aca="1" ref="F3" ca="1">IF(G3&lt;&gt;"",INDIRECT("'"&amp;G3&amp;"'!"&amp;H3),"")</f>
        <v>0</v>
      </c>
      <c r="G3" s="1533" t="s">
        <v>4222</v>
      </c>
      <c r="H3" s="2" t="s">
        <v>4225</v>
      </c>
      <c r="L3" s="615" t="s">
        <v>1908</v>
      </c>
      <c r="M3"/>
      <c r="N3" s="615" t="s">
        <v>1907</v>
      </c>
      <c r="O3" s="615"/>
      <c r="Q3">
        <f>IF(Cover!B2="x",1,0)</f>
        <v>1</v>
      </c>
      <c r="S3" s="10"/>
    </row>
    <row r="4" spans="1:19" ht="15">
      <c r="A4" t="s">
        <v>769</v>
      </c>
      <c r="B4" s="7" t="str">
        <f>IF(Q3=0,0,"x")</f>
        <v>x</v>
      </c>
      <c r="D4" s="1528"/>
      <c r="E4" s="2" t="b">
        <f t="shared" si="0"/>
        <v>1</v>
      </c>
      <c r="F4" s="2" t="str">
        <f>IF(Q3=0,0,"x")</f>
        <v>x</v>
      </c>
      <c r="L4" s="630">
        <v>44834</v>
      </c>
      <c r="M4" s="629">
        <v>2024</v>
      </c>
      <c r="N4" s="630">
        <v>44865</v>
      </c>
      <c r="O4" s="629">
        <v>2024</v>
      </c>
      <c r="Q4" s="7">
        <f>IF(Cover!B3="x",1,0)</f>
        <v>0</v>
      </c>
    </row>
    <row r="5" spans="1:19" ht="15">
      <c r="A5" t="s">
        <v>770</v>
      </c>
      <c r="B5" s="7">
        <f>IF(Q4=0,0,"x")</f>
        <v>0</v>
      </c>
      <c r="D5" s="1528"/>
      <c r="E5" s="2" t="b">
        <f t="shared" si="0"/>
        <v>1</v>
      </c>
      <c r="F5" s="2">
        <f>IF(Q4=0,0,"x")</f>
        <v>0</v>
      </c>
    </row>
    <row r="6" spans="1:19" ht="14">
      <c r="A6" s="2">
        <v>1</v>
      </c>
      <c r="B6" s="7">
        <f>'BudgetSum 2-4'!C18</f>
        <v>0</v>
      </c>
      <c r="C6" s="3">
        <f>A6-B6</f>
        <v>1</v>
      </c>
      <c r="D6" s="4"/>
      <c r="E6" s="2" t="b">
        <f t="shared" ca="1" si="0"/>
        <v>1</v>
      </c>
      <c r="F6" s="2" cm="1">
        <f t="array" aca="1" ref="F6" ca="1">IF(G6&lt;&gt;"",INDIRECT("'"&amp;G6&amp;"'!"&amp;H6),"")</f>
        <v>0</v>
      </c>
      <c r="G6" s="1533" t="s">
        <v>6773</v>
      </c>
      <c r="H6" s="2" t="s">
        <v>4226</v>
      </c>
      <c r="I6" s="4"/>
      <c r="J6" s="4"/>
      <c r="K6" s="4"/>
      <c r="L6" s="1438"/>
    </row>
    <row r="7" spans="1:19" ht="14">
      <c r="A7" s="2">
        <v>2</v>
      </c>
      <c r="B7" s="7">
        <f>'BudgetSum 2-4'!D18</f>
        <v>0</v>
      </c>
      <c r="C7" s="3">
        <f t="shared" ref="C7:C70" si="1">A7-B7</f>
        <v>2</v>
      </c>
      <c r="D7" s="4"/>
      <c r="E7" s="2" t="b">
        <f t="shared" ca="1" si="0"/>
        <v>1</v>
      </c>
      <c r="F7" s="2" cm="1">
        <f t="array" aca="1" ref="F7" ca="1">IF(G7&lt;&gt;"",INDIRECT("'"&amp;G7&amp;"'!"&amp;H7),"")</f>
        <v>0</v>
      </c>
      <c r="G7" s="1533" t="s">
        <v>6773</v>
      </c>
      <c r="H7" s="2" t="s">
        <v>4227</v>
      </c>
      <c r="I7" s="4"/>
      <c r="J7" s="4"/>
      <c r="K7" s="4"/>
      <c r="L7" s="1388"/>
      <c r="M7" s="1388"/>
      <c r="N7" s="1388"/>
    </row>
    <row r="8" spans="1:19" ht="14">
      <c r="A8" s="2">
        <v>3</v>
      </c>
      <c r="B8" s="7">
        <f>'BudgetSum 2-4'!E18</f>
        <v>0</v>
      </c>
      <c r="C8" s="3">
        <f t="shared" si="1"/>
        <v>3</v>
      </c>
      <c r="D8" s="4"/>
      <c r="E8" s="2" t="b">
        <f t="shared" ca="1" si="0"/>
        <v>1</v>
      </c>
      <c r="F8" s="2" cm="1">
        <f t="array" aca="1" ref="F8" ca="1">IF(G8&lt;&gt;"",INDIRECT("'"&amp;G8&amp;"'!"&amp;H8),"")</f>
        <v>0</v>
      </c>
      <c r="G8" s="1533" t="s">
        <v>6773</v>
      </c>
      <c r="H8" s="2" t="s">
        <v>4228</v>
      </c>
      <c r="I8" s="4"/>
      <c r="J8" s="4"/>
      <c r="K8" s="4"/>
    </row>
    <row r="9" spans="1:19" ht="14">
      <c r="A9">
        <v>4</v>
      </c>
      <c r="B9" s="7">
        <f>'BudgetSum 2-4'!F18</f>
        <v>0</v>
      </c>
      <c r="C9" s="3">
        <f t="shared" si="1"/>
        <v>4</v>
      </c>
      <c r="E9" s="2" t="b">
        <f t="shared" ca="1" si="0"/>
        <v>1</v>
      </c>
      <c r="F9" s="2" cm="1">
        <f t="array" aca="1" ref="F9" ca="1">IF(G9&lt;&gt;"",INDIRECT("'"&amp;G9&amp;"'!"&amp;H9),"")</f>
        <v>0</v>
      </c>
      <c r="G9" s="1533" t="s">
        <v>6773</v>
      </c>
      <c r="H9" s="2" t="s">
        <v>4229</v>
      </c>
      <c r="L9" s="1388"/>
    </row>
    <row r="10" spans="1:19" ht="14">
      <c r="A10">
        <v>5</v>
      </c>
      <c r="B10" s="7">
        <f>'BudgetSum 2-4'!G18</f>
        <v>0</v>
      </c>
      <c r="C10" s="3">
        <f t="shared" si="1"/>
        <v>5</v>
      </c>
      <c r="E10" s="2" t="b">
        <f t="shared" ca="1" si="0"/>
        <v>1</v>
      </c>
      <c r="F10" s="2" cm="1">
        <f t="array" aca="1" ref="F10" ca="1">IF(G10&lt;&gt;"",INDIRECT("'"&amp;G10&amp;"'!"&amp;H10),"")</f>
        <v>0</v>
      </c>
      <c r="G10" s="1533" t="s">
        <v>6773</v>
      </c>
      <c r="H10" s="2" t="s">
        <v>4230</v>
      </c>
    </row>
    <row r="11" spans="1:19" ht="14">
      <c r="A11" s="2">
        <v>6</v>
      </c>
      <c r="B11" s="7">
        <f>'BudgetSum 2-4'!H18</f>
        <v>0</v>
      </c>
      <c r="C11" s="3">
        <f t="shared" si="1"/>
        <v>6</v>
      </c>
      <c r="D11" s="4"/>
      <c r="E11" s="2" t="b">
        <f t="shared" ca="1" si="0"/>
        <v>1</v>
      </c>
      <c r="F11" s="2" cm="1">
        <f t="array" aca="1" ref="F11" ca="1">IF(G11&lt;&gt;"",INDIRECT("'"&amp;G11&amp;"'!"&amp;H11),"")</f>
        <v>0</v>
      </c>
      <c r="G11" s="1533" t="s">
        <v>6773</v>
      </c>
      <c r="H11" s="2" t="s">
        <v>4231</v>
      </c>
      <c r="I11" s="4"/>
      <c r="J11" s="4"/>
      <c r="K11" s="4"/>
    </row>
    <row r="12" spans="1:19" ht="14">
      <c r="A12" s="2">
        <v>7</v>
      </c>
      <c r="B12" s="7">
        <f>'BudgetSum 2-4'!K18</f>
        <v>0</v>
      </c>
      <c r="C12" s="3">
        <f t="shared" si="1"/>
        <v>7</v>
      </c>
      <c r="D12" s="4"/>
      <c r="E12" s="2" t="b">
        <f t="shared" ca="1" si="0"/>
        <v>1</v>
      </c>
      <c r="F12" s="2" cm="1">
        <f t="array" aca="1" ref="F12" ca="1">IF(G12&lt;&gt;"",INDIRECT("'"&amp;G12&amp;"'!"&amp;H12),"")</f>
        <v>0</v>
      </c>
      <c r="G12" s="1533" t="s">
        <v>6773</v>
      </c>
      <c r="H12" s="2" t="s">
        <v>4232</v>
      </c>
      <c r="I12" s="4"/>
      <c r="J12" s="4"/>
      <c r="K12" s="4"/>
    </row>
    <row r="13" spans="1:19" ht="14">
      <c r="A13">
        <v>8</v>
      </c>
      <c r="B13" s="8">
        <f>'CashSum 5'!C4</f>
        <v>66741640</v>
      </c>
      <c r="C13" s="3">
        <f t="shared" si="1"/>
        <v>-66741632</v>
      </c>
      <c r="E13" s="2" t="b">
        <f t="shared" ca="1" si="0"/>
        <v>1</v>
      </c>
      <c r="F13" s="2" cm="1">
        <f t="array" aca="1" ref="F13" ca="1">IF(G13&lt;&gt;"",INDIRECT("'"&amp;G13&amp;"'!"&amp;H13),"")</f>
        <v>66741640</v>
      </c>
      <c r="G13" s="1533" t="s">
        <v>6774</v>
      </c>
      <c r="H13" s="2" t="s">
        <v>4233</v>
      </c>
      <c r="S13" s="8"/>
    </row>
    <row r="14" spans="1:19" ht="14">
      <c r="A14">
        <v>9</v>
      </c>
      <c r="B14" s="8">
        <f>'CashSum 5'!C7</f>
        <v>0</v>
      </c>
      <c r="C14" s="3">
        <f t="shared" si="1"/>
        <v>9</v>
      </c>
      <c r="E14" s="2" t="b">
        <f t="shared" ca="1" si="0"/>
        <v>1</v>
      </c>
      <c r="F14" s="2" cm="1">
        <f t="array" aca="1" ref="F14" ca="1">IF(G14&lt;&gt;"",INDIRECT("'"&amp;G14&amp;"'!"&amp;H14),"")</f>
        <v>0</v>
      </c>
      <c r="G14" s="1533" t="s">
        <v>6774</v>
      </c>
      <c r="H14" s="2" t="s">
        <v>4234</v>
      </c>
      <c r="S14" s="8"/>
    </row>
    <row r="15" spans="1:19" ht="14">
      <c r="A15" s="2">
        <v>10</v>
      </c>
      <c r="B15" s="8">
        <f>'CashSum 5'!C10</f>
        <v>0</v>
      </c>
      <c r="C15" s="3">
        <f t="shared" si="1"/>
        <v>10</v>
      </c>
      <c r="D15" s="4"/>
      <c r="E15" s="2" t="b">
        <f t="shared" ca="1" si="0"/>
        <v>1</v>
      </c>
      <c r="F15" s="2" cm="1">
        <f t="array" aca="1" ref="F15" ca="1">IF(G15&lt;&gt;"",INDIRECT("'"&amp;G15&amp;"'!"&amp;H15),"")</f>
        <v>0</v>
      </c>
      <c r="G15" s="1533" t="s">
        <v>6774</v>
      </c>
      <c r="H15" s="2" t="s">
        <v>4235</v>
      </c>
      <c r="I15" s="4"/>
      <c r="J15" s="4"/>
      <c r="K15" s="4"/>
      <c r="S15" s="8"/>
    </row>
    <row r="16" spans="1:19" ht="14">
      <c r="A16">
        <v>11</v>
      </c>
      <c r="B16" s="8">
        <f>'CashSum 5'!C11</f>
        <v>66741640</v>
      </c>
      <c r="C16" s="3">
        <f t="shared" si="1"/>
        <v>-66741629</v>
      </c>
      <c r="E16" s="2" t="b">
        <f t="shared" ca="1" si="0"/>
        <v>1</v>
      </c>
      <c r="F16" s="2" cm="1">
        <f t="array" aca="1" ref="F16" ca="1">IF(G16&lt;&gt;"",INDIRECT("'"&amp;G16&amp;"'!"&amp;H16),"")</f>
        <v>66741640</v>
      </c>
      <c r="G16" s="1533" t="s">
        <v>6774</v>
      </c>
      <c r="H16" s="2" t="s">
        <v>4236</v>
      </c>
      <c r="L16" s="1388"/>
      <c r="S16" s="8"/>
    </row>
    <row r="17" spans="1:19" ht="14">
      <c r="A17">
        <v>12</v>
      </c>
      <c r="B17" s="8">
        <f>'CashSum 5'!C12</f>
        <v>97174483</v>
      </c>
      <c r="C17" s="3">
        <f t="shared" si="1"/>
        <v>-97174471</v>
      </c>
      <c r="E17" s="2" t="b">
        <f t="shared" ca="1" si="0"/>
        <v>1</v>
      </c>
      <c r="F17" s="2" cm="1">
        <f t="array" aca="1" ref="F17" ca="1">IF(G17&lt;&gt;"",INDIRECT("'"&amp;G17&amp;"'!"&amp;H17),"")</f>
        <v>97174483</v>
      </c>
      <c r="G17" s="1533" t="s">
        <v>6774</v>
      </c>
      <c r="H17" s="2" t="s">
        <v>4237</v>
      </c>
      <c r="S17" s="8"/>
    </row>
    <row r="18" spans="1:19" ht="14">
      <c r="A18" s="2">
        <v>13</v>
      </c>
      <c r="B18" s="8">
        <f>'CashSum 5'!C13</f>
        <v>68864150</v>
      </c>
      <c r="C18" s="3">
        <f t="shared" si="1"/>
        <v>-68864137</v>
      </c>
      <c r="D18" s="4"/>
      <c r="E18" s="2" t="b">
        <f t="shared" ca="1" si="0"/>
        <v>1</v>
      </c>
      <c r="F18" s="2" cm="1">
        <f t="array" aca="1" ref="F18" ca="1">IF(G18&lt;&gt;"",INDIRECT("'"&amp;G18&amp;"'!"&amp;H18),"")</f>
        <v>68864150</v>
      </c>
      <c r="G18" s="1533" t="s">
        <v>6774</v>
      </c>
      <c r="H18" s="2" t="s">
        <v>4238</v>
      </c>
      <c r="I18" s="4"/>
      <c r="J18" s="4"/>
      <c r="K18" s="4"/>
      <c r="S18" s="8"/>
    </row>
    <row r="19" spans="1:19" ht="14">
      <c r="A19" s="2">
        <v>14</v>
      </c>
      <c r="B19" s="8">
        <f>'CashSum 5'!C15</f>
        <v>0</v>
      </c>
      <c r="C19" s="3">
        <f t="shared" si="1"/>
        <v>14</v>
      </c>
      <c r="D19" s="4"/>
      <c r="E19" s="2" t="b">
        <f t="shared" ca="1" si="0"/>
        <v>1</v>
      </c>
      <c r="F19" s="2" cm="1">
        <f t="array" aca="1" ref="F19" ca="1">IF(G19&lt;&gt;"",INDIRECT("'"&amp;G19&amp;"'!"&amp;H19),"")</f>
        <v>0</v>
      </c>
      <c r="G19" s="1533" t="s">
        <v>6774</v>
      </c>
      <c r="H19" s="2" t="s">
        <v>4239</v>
      </c>
      <c r="I19" s="4"/>
      <c r="J19" s="4"/>
      <c r="K19" s="4"/>
      <c r="S19" s="8"/>
    </row>
    <row r="20" spans="1:19" ht="14">
      <c r="A20">
        <v>15</v>
      </c>
      <c r="B20" s="8">
        <f>'CashSum 5'!C16</f>
        <v>0</v>
      </c>
      <c r="C20" s="3">
        <f t="shared" si="1"/>
        <v>15</v>
      </c>
      <c r="E20" s="2" t="b">
        <f t="shared" ca="1" si="0"/>
        <v>1</v>
      </c>
      <c r="F20" s="2" cm="1">
        <f t="array" aca="1" ref="F20" ca="1">IF(G20&lt;&gt;"",INDIRECT("'"&amp;G20&amp;"'!"&amp;H20),"")</f>
        <v>0</v>
      </c>
      <c r="G20" s="1533" t="s">
        <v>6774</v>
      </c>
      <c r="H20" s="2" t="s">
        <v>4240</v>
      </c>
      <c r="S20" s="8"/>
    </row>
    <row r="21" spans="1:19" ht="14">
      <c r="A21" s="1">
        <v>16</v>
      </c>
      <c r="D21" s="3" t="s">
        <v>298</v>
      </c>
      <c r="E21" s="2" t="b">
        <f t="shared" ca="1" si="0"/>
        <v>1</v>
      </c>
      <c r="F21" s="2" t="str" cm="1">
        <f t="array" aca="1" ref="F21" ca="1">IF(G21&lt;&gt;"",INDIRECT("'"&amp;G21&amp;"'!"&amp;H21),"")</f>
        <v/>
      </c>
      <c r="G21" s="1533"/>
      <c r="L21" s="1388"/>
    </row>
    <row r="22" spans="1:19" ht="14">
      <c r="A22" s="2">
        <v>17</v>
      </c>
      <c r="B22" s="8">
        <f>'CashSum 5'!C17</f>
        <v>0</v>
      </c>
      <c r="C22" s="3">
        <f t="shared" si="1"/>
        <v>17</v>
      </c>
      <c r="D22" s="4"/>
      <c r="E22" s="2" t="b">
        <f t="shared" ca="1" si="0"/>
        <v>1</v>
      </c>
      <c r="F22" s="2" cm="1">
        <f t="array" aca="1" ref="F22" ca="1">IF(G22&lt;&gt;"",INDIRECT("'"&amp;G22&amp;"'!"&amp;H22),"")</f>
        <v>0</v>
      </c>
      <c r="G22" s="1533" t="s">
        <v>6774</v>
      </c>
      <c r="H22" s="2" t="s">
        <v>4241</v>
      </c>
      <c r="I22" s="4"/>
      <c r="J22" s="4"/>
      <c r="K22" s="4"/>
      <c r="S22" s="8"/>
    </row>
    <row r="23" spans="1:19" ht="14">
      <c r="A23" s="2">
        <v>18</v>
      </c>
      <c r="B23" s="8">
        <f>'CashSum 5'!C8</f>
        <v>0</v>
      </c>
      <c r="C23" s="3">
        <f t="shared" si="1"/>
        <v>18</v>
      </c>
      <c r="E23" s="2" t="b">
        <f t="shared" ca="1" si="0"/>
        <v>1</v>
      </c>
      <c r="F23" s="2" cm="1">
        <f t="array" aca="1" ref="F23" ca="1">IF(G23&lt;&gt;"",INDIRECT("'"&amp;G23&amp;"'!"&amp;H23),"")</f>
        <v>0</v>
      </c>
      <c r="G23" s="1533" t="s">
        <v>6774</v>
      </c>
      <c r="H23" s="2" t="s">
        <v>4242</v>
      </c>
      <c r="S23" s="8"/>
    </row>
    <row r="24" spans="1:19" ht="14">
      <c r="A24" s="1">
        <v>19</v>
      </c>
      <c r="D24" s="3" t="s">
        <v>298</v>
      </c>
      <c r="E24" s="2" t="b">
        <f t="shared" ca="1" si="0"/>
        <v>1</v>
      </c>
      <c r="F24" s="2" t="str" cm="1">
        <f t="array" aca="1" ref="F24" ca="1">IF(G24&lt;&gt;"",INDIRECT("'"&amp;G24&amp;"'!"&amp;H24),"")</f>
        <v/>
      </c>
      <c r="G24" s="1533"/>
    </row>
    <row r="25" spans="1:19" ht="14">
      <c r="A25" s="1">
        <v>20</v>
      </c>
      <c r="D25" s="3" t="s">
        <v>298</v>
      </c>
      <c r="E25" s="2" t="b">
        <f t="shared" ca="1" si="0"/>
        <v>1</v>
      </c>
      <c r="F25" s="2" t="str" cm="1">
        <f t="array" aca="1" ref="F25" ca="1">IF(G25&lt;&gt;"",INDIRECT("'"&amp;G25&amp;"'!"&amp;H25),"")</f>
        <v/>
      </c>
      <c r="G25" s="1533"/>
    </row>
    <row r="26" spans="1:19" ht="14">
      <c r="A26" s="2">
        <v>21</v>
      </c>
      <c r="B26" s="8">
        <f>'CashSum 5'!C18</f>
        <v>0</v>
      </c>
      <c r="C26" s="3">
        <f t="shared" si="1"/>
        <v>21</v>
      </c>
      <c r="D26" s="4"/>
      <c r="E26" s="2" t="b">
        <f t="shared" ca="1" si="0"/>
        <v>1</v>
      </c>
      <c r="F26" s="2" cm="1">
        <f t="array" aca="1" ref="F26" ca="1">IF(G26&lt;&gt;"",INDIRECT("'"&amp;G26&amp;"'!"&amp;H26),"")</f>
        <v>0</v>
      </c>
      <c r="G26" s="1533" t="s">
        <v>6774</v>
      </c>
      <c r="H26" s="2" t="s">
        <v>4226</v>
      </c>
      <c r="I26" s="4"/>
      <c r="J26" s="4"/>
      <c r="K26" s="4"/>
      <c r="S26" s="8"/>
    </row>
    <row r="27" spans="1:19" ht="14">
      <c r="A27">
        <v>22</v>
      </c>
      <c r="B27" s="8">
        <f>'CashSum 5'!C19</f>
        <v>0</v>
      </c>
      <c r="C27" s="3">
        <f t="shared" si="1"/>
        <v>22</v>
      </c>
      <c r="E27" s="2" t="b">
        <f t="shared" ca="1" si="0"/>
        <v>1</v>
      </c>
      <c r="F27" s="2" cm="1">
        <f t="array" aca="1" ref="F27" ca="1">IF(G27&lt;&gt;"",INDIRECT("'"&amp;G27&amp;"'!"&amp;H27),"")</f>
        <v>0</v>
      </c>
      <c r="G27" s="1533" t="s">
        <v>6774</v>
      </c>
      <c r="H27" s="2" t="s">
        <v>4243</v>
      </c>
      <c r="S27" s="8"/>
    </row>
    <row r="28" spans="1:19" ht="14">
      <c r="A28">
        <v>23</v>
      </c>
      <c r="B28" s="8">
        <f>'CashSum 5'!C20</f>
        <v>68864150</v>
      </c>
      <c r="C28" s="3">
        <f t="shared" si="1"/>
        <v>-68864127</v>
      </c>
      <c r="E28" s="2" t="b">
        <f t="shared" ca="1" si="0"/>
        <v>1</v>
      </c>
      <c r="F28" s="2" cm="1">
        <f t="array" aca="1" ref="F28" ca="1">IF(G28&lt;&gt;"",INDIRECT("'"&amp;G28&amp;"'!"&amp;H28),"")</f>
        <v>68864150</v>
      </c>
      <c r="G28" s="1533" t="s">
        <v>6774</v>
      </c>
      <c r="H28" s="2" t="s">
        <v>4244</v>
      </c>
      <c r="S28" s="8"/>
    </row>
    <row r="29" spans="1:19" ht="14">
      <c r="A29">
        <v>24</v>
      </c>
      <c r="B29" s="8">
        <f>'CashSum 5'!C21</f>
        <v>28310333</v>
      </c>
      <c r="C29" s="3">
        <f t="shared" si="1"/>
        <v>-28310309</v>
      </c>
      <c r="E29" s="2" t="b">
        <f t="shared" ca="1" si="0"/>
        <v>1</v>
      </c>
      <c r="F29" s="2" cm="1">
        <f t="array" aca="1" ref="F29" ca="1">IF(G29&lt;&gt;"",INDIRECT("'"&amp;G29&amp;"'!"&amp;H29),"")</f>
        <v>28310333</v>
      </c>
      <c r="G29" s="1533" t="s">
        <v>6774</v>
      </c>
      <c r="H29" s="2" t="s">
        <v>4245</v>
      </c>
      <c r="S29" s="8"/>
    </row>
    <row r="30" spans="1:19" ht="14">
      <c r="A30">
        <v>25</v>
      </c>
      <c r="B30" s="8">
        <f>'CashSum 5'!D4</f>
        <v>6227200</v>
      </c>
      <c r="C30" s="3">
        <f t="shared" si="1"/>
        <v>-6227175</v>
      </c>
      <c r="E30" s="2" t="b">
        <f t="shared" ca="1" si="0"/>
        <v>1</v>
      </c>
      <c r="F30" s="2" cm="1">
        <f t="array" aca="1" ref="F30" ca="1">IF(G30&lt;&gt;"",INDIRECT("'"&amp;G30&amp;"'!"&amp;H30),"")</f>
        <v>6227200</v>
      </c>
      <c r="G30" s="1533" t="s">
        <v>6774</v>
      </c>
      <c r="H30" s="2" t="s">
        <v>4246</v>
      </c>
      <c r="S30" s="8"/>
    </row>
    <row r="31" spans="1:19" ht="14">
      <c r="A31" s="2">
        <v>26</v>
      </c>
      <c r="B31" s="8">
        <f>'CashSum 5'!D7</f>
        <v>0</v>
      </c>
      <c r="C31" s="3">
        <f t="shared" si="1"/>
        <v>26</v>
      </c>
      <c r="D31" s="4"/>
      <c r="E31" s="2" t="b">
        <f t="shared" ca="1" si="0"/>
        <v>1</v>
      </c>
      <c r="F31" s="2" cm="1">
        <f t="array" aca="1" ref="F31" ca="1">IF(G31&lt;&gt;"",INDIRECT("'"&amp;G31&amp;"'!"&amp;H31),"")</f>
        <v>0</v>
      </c>
      <c r="G31" s="1533" t="s">
        <v>6774</v>
      </c>
      <c r="H31" s="2" t="s">
        <v>4247</v>
      </c>
      <c r="I31" s="4"/>
      <c r="J31" s="4"/>
      <c r="K31" s="4"/>
      <c r="S31" s="8"/>
    </row>
    <row r="32" spans="1:19" ht="14">
      <c r="A32">
        <v>27</v>
      </c>
      <c r="B32" s="8">
        <f>'CashSum 5'!D10</f>
        <v>0</v>
      </c>
      <c r="C32" s="3">
        <f t="shared" si="1"/>
        <v>27</v>
      </c>
      <c r="E32" s="2" t="b">
        <f t="shared" ca="1" si="0"/>
        <v>1</v>
      </c>
      <c r="F32" s="2" cm="1">
        <f t="array" aca="1" ref="F32" ca="1">IF(G32&lt;&gt;"",INDIRECT("'"&amp;G32&amp;"'!"&amp;H32),"")</f>
        <v>0</v>
      </c>
      <c r="G32" s="1533" t="s">
        <v>6774</v>
      </c>
      <c r="H32" s="2" t="s">
        <v>4248</v>
      </c>
      <c r="S32" s="8"/>
    </row>
    <row r="33" spans="1:19" ht="14">
      <c r="A33">
        <v>28</v>
      </c>
      <c r="B33" s="8">
        <f>'CashSum 5'!D11</f>
        <v>6227200</v>
      </c>
      <c r="C33" s="3">
        <f t="shared" si="1"/>
        <v>-6227172</v>
      </c>
      <c r="E33" s="2" t="b">
        <f t="shared" ca="1" si="0"/>
        <v>1</v>
      </c>
      <c r="F33" s="2" cm="1">
        <f t="array" aca="1" ref="F33" ca="1">IF(G33&lt;&gt;"",INDIRECT("'"&amp;G33&amp;"'!"&amp;H33),"")</f>
        <v>6227200</v>
      </c>
      <c r="G33" s="1533" t="s">
        <v>6774</v>
      </c>
      <c r="H33" s="2" t="s">
        <v>4249</v>
      </c>
      <c r="S33" s="8"/>
    </row>
    <row r="34" spans="1:19" ht="14">
      <c r="A34" s="2">
        <v>29</v>
      </c>
      <c r="B34" s="8">
        <f>'CashSum 5'!D12</f>
        <v>9170810</v>
      </c>
      <c r="C34" s="3">
        <f t="shared" si="1"/>
        <v>-9170781</v>
      </c>
      <c r="D34" s="4"/>
      <c r="E34" s="2" t="b">
        <f t="shared" ca="1" si="0"/>
        <v>1</v>
      </c>
      <c r="F34" s="2" cm="1">
        <f t="array" aca="1" ref="F34" ca="1">IF(G34&lt;&gt;"",INDIRECT("'"&amp;G34&amp;"'!"&amp;H34),"")</f>
        <v>9170810</v>
      </c>
      <c r="G34" s="1533" t="s">
        <v>6774</v>
      </c>
      <c r="H34" s="2" t="s">
        <v>4250</v>
      </c>
      <c r="I34" s="4"/>
      <c r="J34" s="4"/>
      <c r="K34" s="4"/>
      <c r="S34" s="8"/>
    </row>
    <row r="35" spans="1:19" ht="14">
      <c r="A35">
        <v>30</v>
      </c>
      <c r="B35" s="8">
        <f>'CashSum 5'!D13</f>
        <v>7681120</v>
      </c>
      <c r="C35" s="3">
        <f t="shared" si="1"/>
        <v>-7681090</v>
      </c>
      <c r="E35" s="2" t="b">
        <f t="shared" ca="1" si="0"/>
        <v>1</v>
      </c>
      <c r="F35" s="2" cm="1">
        <f t="array" aca="1" ref="F35" ca="1">IF(G35&lt;&gt;"",INDIRECT("'"&amp;G35&amp;"'!"&amp;H35),"")</f>
        <v>7681120</v>
      </c>
      <c r="G35" s="1533" t="s">
        <v>6774</v>
      </c>
      <c r="H35" s="2" t="s">
        <v>4251</v>
      </c>
      <c r="S35" s="8"/>
    </row>
    <row r="36" spans="1:19" ht="14">
      <c r="A36">
        <v>31</v>
      </c>
      <c r="B36" s="8">
        <f>'CashSum 5'!D15</f>
        <v>0</v>
      </c>
      <c r="C36" s="3">
        <f t="shared" si="1"/>
        <v>31</v>
      </c>
      <c r="E36" s="2" t="b">
        <f t="shared" ca="1" si="0"/>
        <v>1</v>
      </c>
      <c r="F36" s="2" cm="1">
        <f t="array" aca="1" ref="F36" ca="1">IF(G36&lt;&gt;"",INDIRECT("'"&amp;G36&amp;"'!"&amp;H36),"")</f>
        <v>0</v>
      </c>
      <c r="G36" s="1533" t="s">
        <v>6774</v>
      </c>
      <c r="H36" s="2" t="s">
        <v>4252</v>
      </c>
      <c r="S36" s="8"/>
    </row>
    <row r="37" spans="1:19" ht="14">
      <c r="A37">
        <v>32</v>
      </c>
      <c r="B37" s="8">
        <f>'CashSum 5'!D16</f>
        <v>0</v>
      </c>
      <c r="C37" s="3">
        <f t="shared" si="1"/>
        <v>32</v>
      </c>
      <c r="E37" s="2" t="b">
        <f t="shared" ca="1" si="0"/>
        <v>1</v>
      </c>
      <c r="F37" s="2" cm="1">
        <f t="array" aca="1" ref="F37" ca="1">IF(G37&lt;&gt;"",INDIRECT("'"&amp;G37&amp;"'!"&amp;H37),"")</f>
        <v>0</v>
      </c>
      <c r="G37" s="1533" t="s">
        <v>6774</v>
      </c>
      <c r="H37" s="2" t="s">
        <v>4253</v>
      </c>
      <c r="S37" s="8"/>
    </row>
    <row r="38" spans="1:19" ht="14">
      <c r="A38" s="1">
        <v>33</v>
      </c>
      <c r="D38" s="3" t="s">
        <v>298</v>
      </c>
      <c r="E38" s="2" t="b">
        <f t="shared" ca="1" si="0"/>
        <v>1</v>
      </c>
      <c r="F38" s="2" t="str" cm="1">
        <f t="array" aca="1" ref="F38" ca="1">IF(G38&lt;&gt;"",INDIRECT("'"&amp;G38&amp;"'!"&amp;H38),"")</f>
        <v/>
      </c>
      <c r="G38" s="1533"/>
    </row>
    <row r="39" spans="1:19" ht="14">
      <c r="A39" s="2">
        <v>34</v>
      </c>
      <c r="B39" s="8">
        <f>'CashSum 5'!D17</f>
        <v>0</v>
      </c>
      <c r="C39" s="3">
        <f t="shared" si="1"/>
        <v>34</v>
      </c>
      <c r="D39" s="4"/>
      <c r="E39" s="2" t="b">
        <f t="shared" ca="1" si="0"/>
        <v>1</v>
      </c>
      <c r="F39" s="2" cm="1">
        <f t="array" aca="1" ref="F39" ca="1">IF(G39&lt;&gt;"",INDIRECT("'"&amp;G39&amp;"'!"&amp;H39),"")</f>
        <v>0</v>
      </c>
      <c r="G39" s="1533" t="s">
        <v>6774</v>
      </c>
      <c r="H39" s="2" t="s">
        <v>4254</v>
      </c>
      <c r="I39" s="4"/>
      <c r="J39" s="4"/>
      <c r="K39" s="4"/>
      <c r="S39" s="8"/>
    </row>
    <row r="40" spans="1:19" ht="14">
      <c r="A40" s="1">
        <v>35</v>
      </c>
      <c r="D40" s="3" t="s">
        <v>298</v>
      </c>
      <c r="E40" s="2" t="b">
        <f t="shared" ca="1" si="0"/>
        <v>1</v>
      </c>
      <c r="F40" s="2" t="str" cm="1">
        <f t="array" aca="1" ref="F40" ca="1">IF(G40&lt;&gt;"",INDIRECT("'"&amp;G40&amp;"'!"&amp;H40),"")</f>
        <v/>
      </c>
      <c r="G40" s="1533"/>
    </row>
    <row r="41" spans="1:19" ht="14">
      <c r="A41" s="1">
        <v>36</v>
      </c>
      <c r="D41" s="3" t="s">
        <v>298</v>
      </c>
      <c r="E41" s="2" t="b">
        <f t="shared" ca="1" si="0"/>
        <v>1</v>
      </c>
      <c r="F41" s="2" t="str" cm="1">
        <f t="array" aca="1" ref="F41" ca="1">IF(G41&lt;&gt;"",INDIRECT("'"&amp;G41&amp;"'!"&amp;H41),"")</f>
        <v/>
      </c>
      <c r="G41" s="1533"/>
    </row>
    <row r="42" spans="1:19" ht="14">
      <c r="A42" s="1">
        <v>37</v>
      </c>
      <c r="D42" s="3" t="s">
        <v>298</v>
      </c>
      <c r="E42" s="2" t="b">
        <f t="shared" ca="1" si="0"/>
        <v>1</v>
      </c>
      <c r="F42" s="2" t="str" cm="1">
        <f t="array" aca="1" ref="F42" ca="1">IF(G42&lt;&gt;"",INDIRECT("'"&amp;G42&amp;"'!"&amp;H42),"")</f>
        <v/>
      </c>
      <c r="G42" s="1533"/>
    </row>
    <row r="43" spans="1:19" ht="14">
      <c r="A43" s="2">
        <v>38</v>
      </c>
      <c r="B43" s="8">
        <f>'CashSum 5'!D18</f>
        <v>0</v>
      </c>
      <c r="C43" s="3">
        <f t="shared" si="1"/>
        <v>38</v>
      </c>
      <c r="D43" s="4"/>
      <c r="E43" s="2" t="b">
        <f t="shared" ca="1" si="0"/>
        <v>1</v>
      </c>
      <c r="F43" s="2" cm="1">
        <f t="array" aca="1" ref="F43" ca="1">IF(G43&lt;&gt;"",INDIRECT("'"&amp;G43&amp;"'!"&amp;H43),"")</f>
        <v>0</v>
      </c>
      <c r="G43" s="1533" t="s">
        <v>6774</v>
      </c>
      <c r="H43" s="2" t="s">
        <v>4227</v>
      </c>
      <c r="I43" s="4"/>
      <c r="J43" s="4"/>
      <c r="K43" s="4"/>
      <c r="S43" s="8"/>
    </row>
    <row r="44" spans="1:19" ht="14">
      <c r="A44" s="2">
        <v>39</v>
      </c>
      <c r="B44" s="8">
        <f>'CashSum 5'!D19</f>
        <v>0</v>
      </c>
      <c r="C44" s="3">
        <f t="shared" si="1"/>
        <v>39</v>
      </c>
      <c r="D44" s="4"/>
      <c r="E44" s="2" t="b">
        <f t="shared" ca="1" si="0"/>
        <v>1</v>
      </c>
      <c r="F44" s="2" cm="1">
        <f t="array" aca="1" ref="F44" ca="1">IF(G44&lt;&gt;"",INDIRECT("'"&amp;G44&amp;"'!"&amp;H44),"")</f>
        <v>0</v>
      </c>
      <c r="G44" s="1533" t="s">
        <v>6774</v>
      </c>
      <c r="H44" s="2" t="s">
        <v>4255</v>
      </c>
      <c r="I44" s="4"/>
      <c r="J44" s="4"/>
      <c r="K44" s="4"/>
      <c r="S44" s="8"/>
    </row>
    <row r="45" spans="1:19" ht="14">
      <c r="A45">
        <v>40</v>
      </c>
      <c r="B45" s="8">
        <f>'CashSum 5'!D20</f>
        <v>7681120</v>
      </c>
      <c r="C45" s="3">
        <f t="shared" si="1"/>
        <v>-7681080</v>
      </c>
      <c r="E45" s="2" t="b">
        <f t="shared" ca="1" si="0"/>
        <v>1</v>
      </c>
      <c r="F45" s="2" cm="1">
        <f t="array" aca="1" ref="F45" ca="1">IF(G45&lt;&gt;"",INDIRECT("'"&amp;G45&amp;"'!"&amp;H45),"")</f>
        <v>7681120</v>
      </c>
      <c r="G45" s="1533" t="s">
        <v>6774</v>
      </c>
      <c r="H45" s="2" t="s">
        <v>4256</v>
      </c>
      <c r="S45" s="8"/>
    </row>
    <row r="46" spans="1:19" ht="14">
      <c r="A46">
        <v>41</v>
      </c>
      <c r="B46" s="8">
        <f>'CashSum 5'!D21</f>
        <v>1489690</v>
      </c>
      <c r="C46" s="3">
        <f t="shared" si="1"/>
        <v>-1489649</v>
      </c>
      <c r="E46" s="2" t="b">
        <f t="shared" ca="1" si="0"/>
        <v>1</v>
      </c>
      <c r="F46" s="2" cm="1">
        <f t="array" aca="1" ref="F46" ca="1">IF(G46&lt;&gt;"",INDIRECT("'"&amp;G46&amp;"'!"&amp;H46),"")</f>
        <v>1489690</v>
      </c>
      <c r="G46" s="1533" t="s">
        <v>6774</v>
      </c>
      <c r="H46" s="2" t="s">
        <v>4257</v>
      </c>
      <c r="S46" s="8"/>
    </row>
    <row r="47" spans="1:19" ht="14">
      <c r="A47" s="2">
        <v>42</v>
      </c>
      <c r="B47" s="8">
        <f>'CashSum 5'!E4</f>
        <v>2060920</v>
      </c>
      <c r="C47" s="3">
        <f t="shared" si="1"/>
        <v>-2060878</v>
      </c>
      <c r="D47" s="4"/>
      <c r="E47" s="2" t="b">
        <f t="shared" ca="1" si="0"/>
        <v>1</v>
      </c>
      <c r="F47" s="2" cm="1">
        <f t="array" aca="1" ref="F47" ca="1">IF(G47&lt;&gt;"",INDIRECT("'"&amp;G47&amp;"'!"&amp;H47),"")</f>
        <v>2060920</v>
      </c>
      <c r="G47" s="1533" t="s">
        <v>6774</v>
      </c>
      <c r="H47" s="2" t="s">
        <v>4258</v>
      </c>
      <c r="I47" s="4"/>
      <c r="J47" s="4"/>
      <c r="K47" s="4"/>
      <c r="S47" s="8"/>
    </row>
    <row r="48" spans="1:19" ht="14">
      <c r="A48">
        <v>43</v>
      </c>
      <c r="B48" s="8">
        <f>'CashSum 5'!E10</f>
        <v>0</v>
      </c>
      <c r="C48" s="3">
        <f t="shared" si="1"/>
        <v>43</v>
      </c>
      <c r="E48" s="2" t="b">
        <f t="shared" ca="1" si="0"/>
        <v>1</v>
      </c>
      <c r="F48" s="2" cm="1">
        <f t="array" aca="1" ref="F48" ca="1">IF(G48&lt;&gt;"",INDIRECT("'"&amp;G48&amp;"'!"&amp;H48),"")</f>
        <v>0</v>
      </c>
      <c r="G48" s="1533" t="s">
        <v>6774</v>
      </c>
      <c r="H48" s="2" t="s">
        <v>4259</v>
      </c>
      <c r="S48" s="8"/>
    </row>
    <row r="49" spans="1:19" ht="14">
      <c r="A49">
        <v>44</v>
      </c>
      <c r="B49" s="8">
        <f>'CashSum 5'!E11</f>
        <v>2060920</v>
      </c>
      <c r="C49" s="3">
        <f t="shared" si="1"/>
        <v>-2060876</v>
      </c>
      <c r="E49" s="2" t="b">
        <f t="shared" ca="1" si="0"/>
        <v>1</v>
      </c>
      <c r="F49" s="2" cm="1">
        <f t="array" aca="1" ref="F49" ca="1">IF(G49&lt;&gt;"",INDIRECT("'"&amp;G49&amp;"'!"&amp;H49),"")</f>
        <v>2060920</v>
      </c>
      <c r="G49" s="1533" t="s">
        <v>6774</v>
      </c>
      <c r="H49" s="2" t="s">
        <v>4260</v>
      </c>
      <c r="S49" s="8"/>
    </row>
    <row r="50" spans="1:19" ht="14">
      <c r="A50" s="2">
        <v>45</v>
      </c>
      <c r="B50" s="8">
        <f>'CashSum 5'!E12</f>
        <v>2486072</v>
      </c>
      <c r="C50" s="3">
        <f t="shared" si="1"/>
        <v>-2486027</v>
      </c>
      <c r="D50" s="4"/>
      <c r="E50" s="2" t="b">
        <f t="shared" ca="1" si="0"/>
        <v>1</v>
      </c>
      <c r="F50" s="2" cm="1">
        <f t="array" aca="1" ref="F50" ca="1">IF(G50&lt;&gt;"",INDIRECT("'"&amp;G50&amp;"'!"&amp;H50),"")</f>
        <v>2486072</v>
      </c>
      <c r="G50" s="1533" t="s">
        <v>6774</v>
      </c>
      <c r="H50" s="2" t="s">
        <v>4261</v>
      </c>
      <c r="I50" s="4"/>
      <c r="J50" s="4"/>
      <c r="K50" s="4"/>
      <c r="S50" s="8"/>
    </row>
    <row r="51" spans="1:19" ht="14">
      <c r="A51" s="2">
        <v>46</v>
      </c>
      <c r="B51" s="8">
        <f>'CashSum 5'!E13</f>
        <v>2077770</v>
      </c>
      <c r="C51" s="3">
        <f t="shared" si="1"/>
        <v>-2077724</v>
      </c>
      <c r="D51" s="4"/>
      <c r="E51" s="2" t="b">
        <f t="shared" ca="1" si="0"/>
        <v>1</v>
      </c>
      <c r="F51" s="2" cm="1">
        <f t="array" aca="1" ref="F51" ca="1">IF(G51&lt;&gt;"",INDIRECT("'"&amp;G51&amp;"'!"&amp;H51),"")</f>
        <v>2077770</v>
      </c>
      <c r="G51" s="1533" t="s">
        <v>6774</v>
      </c>
      <c r="H51" s="2" t="s">
        <v>4262</v>
      </c>
      <c r="I51" s="4"/>
      <c r="J51" s="4"/>
      <c r="K51" s="4"/>
      <c r="S51" s="8"/>
    </row>
    <row r="52" spans="1:19" ht="14">
      <c r="A52">
        <v>47</v>
      </c>
      <c r="B52" s="8">
        <f>'CashSum 5'!E16</f>
        <v>0</v>
      </c>
      <c r="C52" s="3">
        <f t="shared" si="1"/>
        <v>47</v>
      </c>
      <c r="E52" s="2" t="b">
        <f t="shared" ca="1" si="0"/>
        <v>1</v>
      </c>
      <c r="F52" s="2" cm="1">
        <f t="array" aca="1" ref="F52" ca="1">IF(G52&lt;&gt;"",INDIRECT("'"&amp;G52&amp;"'!"&amp;H52),"")</f>
        <v>0</v>
      </c>
      <c r="G52" s="1533" t="s">
        <v>6774</v>
      </c>
      <c r="H52" s="2" t="s">
        <v>4263</v>
      </c>
      <c r="S52" s="8"/>
    </row>
    <row r="53" spans="1:19" ht="14">
      <c r="A53" s="1">
        <v>48</v>
      </c>
      <c r="D53" s="3" t="s">
        <v>298</v>
      </c>
      <c r="E53" s="2" t="b">
        <f t="shared" ca="1" si="0"/>
        <v>1</v>
      </c>
      <c r="F53" s="2" t="str" cm="1">
        <f t="array" aca="1" ref="F53" ca="1">IF(G53&lt;&gt;"",INDIRECT("'"&amp;G53&amp;"'!"&amp;H53),"")</f>
        <v/>
      </c>
      <c r="G53" s="1533"/>
    </row>
    <row r="54" spans="1:19" ht="14">
      <c r="A54" s="1">
        <v>49</v>
      </c>
      <c r="D54" s="3" t="s">
        <v>298</v>
      </c>
      <c r="E54" s="2" t="b">
        <f t="shared" ca="1" si="0"/>
        <v>1</v>
      </c>
      <c r="F54" s="2" t="str" cm="1">
        <f t="array" aca="1" ref="F54" ca="1">IF(G54&lt;&gt;"",INDIRECT("'"&amp;G54&amp;"'!"&amp;H54),"")</f>
        <v/>
      </c>
      <c r="G54" s="1533"/>
    </row>
    <row r="55" spans="1:19" ht="14">
      <c r="A55">
        <v>50</v>
      </c>
      <c r="B55" s="8">
        <f>'CashSum 5'!D8</f>
        <v>0</v>
      </c>
      <c r="C55" s="3">
        <f t="shared" si="1"/>
        <v>50</v>
      </c>
      <c r="E55" s="2" t="b">
        <f t="shared" ca="1" si="0"/>
        <v>1</v>
      </c>
      <c r="F55" s="2" cm="1">
        <f t="array" aca="1" ref="F55" ca="1">IF(G55&lt;&gt;"",INDIRECT("'"&amp;G55&amp;"'!"&amp;H55),"")</f>
        <v>0</v>
      </c>
      <c r="G55" s="1533" t="s">
        <v>6774</v>
      </c>
      <c r="H55" s="2" t="s">
        <v>4264</v>
      </c>
      <c r="S55" s="8"/>
    </row>
    <row r="56" spans="1:19" ht="14">
      <c r="A56" s="1">
        <v>51</v>
      </c>
      <c r="D56" s="3" t="s">
        <v>299</v>
      </c>
      <c r="E56" s="2" t="b">
        <f t="shared" ca="1" si="0"/>
        <v>1</v>
      </c>
      <c r="F56" s="2" t="str" cm="1">
        <f t="array" aca="1" ref="F56" ca="1">IF(G56&lt;&gt;"",INDIRECT("'"&amp;G56&amp;"'!"&amp;H56),"")</f>
        <v/>
      </c>
      <c r="G56" s="1533"/>
    </row>
    <row r="57" spans="1:19" ht="14">
      <c r="A57" s="2">
        <v>52</v>
      </c>
      <c r="B57" s="8">
        <f>'CashSum 5'!E18</f>
        <v>0</v>
      </c>
      <c r="C57" s="3">
        <f t="shared" si="1"/>
        <v>52</v>
      </c>
      <c r="D57" s="4"/>
      <c r="E57" s="2" t="b">
        <f t="shared" ca="1" si="0"/>
        <v>1</v>
      </c>
      <c r="F57" s="2" cm="1">
        <f t="array" aca="1" ref="F57" ca="1">IF(G57&lt;&gt;"",INDIRECT("'"&amp;G57&amp;"'!"&amp;H57),"")</f>
        <v>0</v>
      </c>
      <c r="G57" s="1533" t="s">
        <v>6774</v>
      </c>
      <c r="H57" s="2" t="s">
        <v>4228</v>
      </c>
      <c r="I57" s="4"/>
      <c r="J57" s="4"/>
      <c r="K57" s="4"/>
      <c r="S57" s="8"/>
    </row>
    <row r="58" spans="1:19" ht="14">
      <c r="A58">
        <v>53</v>
      </c>
      <c r="B58" s="8">
        <f>'CashSum 5'!E19</f>
        <v>0</v>
      </c>
      <c r="C58" s="3">
        <f t="shared" si="1"/>
        <v>53</v>
      </c>
      <c r="E58" s="2" t="b">
        <f t="shared" ca="1" si="0"/>
        <v>1</v>
      </c>
      <c r="F58" s="2" cm="1">
        <f t="array" aca="1" ref="F58" ca="1">IF(G58&lt;&gt;"",INDIRECT("'"&amp;G58&amp;"'!"&amp;H58),"")</f>
        <v>0</v>
      </c>
      <c r="G58" s="1533" t="s">
        <v>6774</v>
      </c>
      <c r="H58" s="2" t="s">
        <v>4265</v>
      </c>
      <c r="S58" s="8"/>
    </row>
    <row r="59" spans="1:19" ht="14">
      <c r="A59">
        <v>54</v>
      </c>
      <c r="B59" s="8">
        <f>'CashSum 5'!E20</f>
        <v>2077770</v>
      </c>
      <c r="C59" s="3">
        <f t="shared" si="1"/>
        <v>-2077716</v>
      </c>
      <c r="E59" s="2" t="b">
        <f t="shared" ca="1" si="0"/>
        <v>1</v>
      </c>
      <c r="F59" s="2" cm="1">
        <f t="array" aca="1" ref="F59" ca="1">IF(G59&lt;&gt;"",INDIRECT("'"&amp;G59&amp;"'!"&amp;H59),"")</f>
        <v>2077770</v>
      </c>
      <c r="G59" s="1533" t="s">
        <v>6774</v>
      </c>
      <c r="H59" s="2" t="s">
        <v>4266</v>
      </c>
      <c r="S59" s="8"/>
    </row>
    <row r="60" spans="1:19" ht="14">
      <c r="A60">
        <v>55</v>
      </c>
      <c r="B60" s="8">
        <f>'CashSum 5'!E21</f>
        <v>408302</v>
      </c>
      <c r="C60" s="3">
        <f t="shared" si="1"/>
        <v>-408247</v>
      </c>
      <c r="E60" s="2" t="b">
        <f t="shared" ca="1" si="0"/>
        <v>1</v>
      </c>
      <c r="F60" s="2" cm="1">
        <f t="array" aca="1" ref="F60" ca="1">IF(G60&lt;&gt;"",INDIRECT("'"&amp;G60&amp;"'!"&amp;H60),"")</f>
        <v>408302</v>
      </c>
      <c r="G60" s="1533" t="s">
        <v>6774</v>
      </c>
      <c r="H60" s="2" t="s">
        <v>4267</v>
      </c>
      <c r="S60" s="8"/>
    </row>
    <row r="61" spans="1:19" ht="14">
      <c r="A61">
        <v>56</v>
      </c>
      <c r="B61" s="8">
        <f>'CashSum 5'!F4</f>
        <v>4327900</v>
      </c>
      <c r="C61" s="3">
        <f t="shared" si="1"/>
        <v>-4327844</v>
      </c>
      <c r="E61" s="2" t="b">
        <f t="shared" ca="1" si="0"/>
        <v>1</v>
      </c>
      <c r="F61" s="2" cm="1">
        <f t="array" aca="1" ref="F61" ca="1">IF(G61&lt;&gt;"",INDIRECT("'"&amp;G61&amp;"'!"&amp;H61),"")</f>
        <v>4327900</v>
      </c>
      <c r="G61" s="1533" t="s">
        <v>6774</v>
      </c>
      <c r="H61" s="2" t="s">
        <v>4268</v>
      </c>
      <c r="S61" s="8"/>
    </row>
    <row r="62" spans="1:19" ht="14">
      <c r="A62" s="2">
        <v>57</v>
      </c>
      <c r="B62" s="8">
        <f>'CashSum 5'!F7</f>
        <v>0</v>
      </c>
      <c r="C62" s="3">
        <f t="shared" si="1"/>
        <v>57</v>
      </c>
      <c r="D62" s="4"/>
      <c r="E62" s="2" t="b">
        <f t="shared" ca="1" si="0"/>
        <v>1</v>
      </c>
      <c r="F62" s="2" cm="1">
        <f t="array" aca="1" ref="F62" ca="1">IF(G62&lt;&gt;"",INDIRECT("'"&amp;G62&amp;"'!"&amp;H62),"")</f>
        <v>0</v>
      </c>
      <c r="G62" s="1533" t="s">
        <v>6774</v>
      </c>
      <c r="H62" s="2" t="s">
        <v>4269</v>
      </c>
      <c r="I62" s="4"/>
      <c r="J62" s="4"/>
      <c r="K62" s="4"/>
      <c r="S62" s="8"/>
    </row>
    <row r="63" spans="1:19" ht="14">
      <c r="A63">
        <v>58</v>
      </c>
      <c r="B63" s="8">
        <f>'CashSum 5'!F10</f>
        <v>0</v>
      </c>
      <c r="C63" s="3">
        <f t="shared" si="1"/>
        <v>58</v>
      </c>
      <c r="E63" s="2" t="b">
        <f t="shared" ca="1" si="0"/>
        <v>1</v>
      </c>
      <c r="F63" s="2" cm="1">
        <f t="array" aca="1" ref="F63" ca="1">IF(G63&lt;&gt;"",INDIRECT("'"&amp;G63&amp;"'!"&amp;H63),"")</f>
        <v>0</v>
      </c>
      <c r="G63" s="1533" t="s">
        <v>6774</v>
      </c>
      <c r="H63" s="2" t="s">
        <v>4270</v>
      </c>
      <c r="S63" s="8"/>
    </row>
    <row r="64" spans="1:19" ht="14">
      <c r="A64">
        <v>59</v>
      </c>
      <c r="B64" s="8">
        <f>'CashSum 5'!F11</f>
        <v>4327900</v>
      </c>
      <c r="C64" s="3">
        <f t="shared" si="1"/>
        <v>-4327841</v>
      </c>
      <c r="E64" s="2" t="b">
        <f t="shared" ca="1" si="0"/>
        <v>1</v>
      </c>
      <c r="F64" s="2" cm="1">
        <f t="array" aca="1" ref="F64" ca="1">IF(G64&lt;&gt;"",INDIRECT("'"&amp;G64&amp;"'!"&amp;H64),"")</f>
        <v>4327900</v>
      </c>
      <c r="G64" s="1533" t="s">
        <v>6774</v>
      </c>
      <c r="H64" s="2" t="s">
        <v>4271</v>
      </c>
      <c r="S64" s="8"/>
    </row>
    <row r="65" spans="1:19" ht="14">
      <c r="A65" s="2">
        <v>60</v>
      </c>
      <c r="B65" s="8">
        <f>'CashSum 5'!F12</f>
        <v>5534697</v>
      </c>
      <c r="C65" s="3">
        <f t="shared" si="1"/>
        <v>-5534637</v>
      </c>
      <c r="D65" s="4"/>
      <c r="E65" s="2" t="b">
        <f t="shared" ca="1" si="0"/>
        <v>1</v>
      </c>
      <c r="F65" s="2" cm="1">
        <f t="array" aca="1" ref="F65" ca="1">IF(G65&lt;&gt;"",INDIRECT("'"&amp;G65&amp;"'!"&amp;H65),"")</f>
        <v>5534697</v>
      </c>
      <c r="G65" s="1533" t="s">
        <v>6774</v>
      </c>
      <c r="H65" s="2" t="s">
        <v>4272</v>
      </c>
      <c r="I65" s="4"/>
      <c r="J65" s="4"/>
      <c r="K65" s="4"/>
      <c r="S65" s="8"/>
    </row>
    <row r="66" spans="1:19" ht="14">
      <c r="A66">
        <v>61</v>
      </c>
      <c r="B66" s="8">
        <f>'CashSum 5'!F13</f>
        <v>4962500</v>
      </c>
      <c r="C66" s="3">
        <f t="shared" si="1"/>
        <v>-4962439</v>
      </c>
      <c r="E66" s="2" t="b">
        <f t="shared" ref="E66:E129" ca="1" si="2">F66=B66</f>
        <v>1</v>
      </c>
      <c r="F66" s="2" cm="1">
        <f t="array" aca="1" ref="F66" ca="1">IF(G66&lt;&gt;"",INDIRECT("'"&amp;G66&amp;"'!"&amp;H66),"")</f>
        <v>4962500</v>
      </c>
      <c r="G66" s="1533" t="s">
        <v>6774</v>
      </c>
      <c r="H66" s="2" t="s">
        <v>4273</v>
      </c>
      <c r="S66" s="8"/>
    </row>
    <row r="67" spans="1:19" ht="14">
      <c r="A67">
        <v>62</v>
      </c>
      <c r="B67" s="8">
        <f>'CashSum 5'!F15</f>
        <v>0</v>
      </c>
      <c r="C67" s="3">
        <f t="shared" si="1"/>
        <v>62</v>
      </c>
      <c r="E67" s="2" t="b">
        <f t="shared" ca="1" si="2"/>
        <v>1</v>
      </c>
      <c r="F67" s="2" cm="1">
        <f t="array" aca="1" ref="F67" ca="1">IF(G67&lt;&gt;"",INDIRECT("'"&amp;G67&amp;"'!"&amp;H67),"")</f>
        <v>0</v>
      </c>
      <c r="G67" s="1533" t="s">
        <v>6774</v>
      </c>
      <c r="H67" s="2" t="s">
        <v>4274</v>
      </c>
      <c r="S67" s="8"/>
    </row>
    <row r="68" spans="1:19" ht="14">
      <c r="A68">
        <v>63</v>
      </c>
      <c r="B68" s="8">
        <f>'CashSum 5'!F16</f>
        <v>0</v>
      </c>
      <c r="C68" s="3">
        <f t="shared" si="1"/>
        <v>63</v>
      </c>
      <c r="E68" s="2" t="b">
        <f t="shared" ca="1" si="2"/>
        <v>1</v>
      </c>
      <c r="F68" s="2" cm="1">
        <f t="array" aca="1" ref="F68" ca="1">IF(G68&lt;&gt;"",INDIRECT("'"&amp;G68&amp;"'!"&amp;H68),"")</f>
        <v>0</v>
      </c>
      <c r="G68" s="1533" t="s">
        <v>6774</v>
      </c>
      <c r="H68" s="2" t="s">
        <v>4275</v>
      </c>
      <c r="S68" s="8"/>
    </row>
    <row r="69" spans="1:19" ht="14">
      <c r="A69" s="1">
        <v>64</v>
      </c>
      <c r="D69" s="3" t="s">
        <v>298</v>
      </c>
      <c r="E69" s="2" t="b">
        <f t="shared" ca="1" si="2"/>
        <v>1</v>
      </c>
      <c r="F69" s="2" t="str" cm="1">
        <f t="array" aca="1" ref="F69" ca="1">IF(G69&lt;&gt;"",INDIRECT("'"&amp;G69&amp;"'!"&amp;H69),"")</f>
        <v/>
      </c>
      <c r="G69" s="1533"/>
    </row>
    <row r="70" spans="1:19" ht="14">
      <c r="A70">
        <v>65</v>
      </c>
      <c r="B70" s="8">
        <f>'CashSum 5'!F17</f>
        <v>0</v>
      </c>
      <c r="C70" s="3">
        <f t="shared" si="1"/>
        <v>65</v>
      </c>
      <c r="E70" s="2" t="b">
        <f t="shared" ca="1" si="2"/>
        <v>1</v>
      </c>
      <c r="F70" s="2" cm="1">
        <f t="array" aca="1" ref="F70" ca="1">IF(G70&lt;&gt;"",INDIRECT("'"&amp;G70&amp;"'!"&amp;H70),"")</f>
        <v>0</v>
      </c>
      <c r="G70" s="1533" t="s">
        <v>6774</v>
      </c>
      <c r="H70" s="2" t="s">
        <v>4276</v>
      </c>
      <c r="S70" s="8"/>
    </row>
    <row r="71" spans="1:19" ht="14">
      <c r="A71" s="1">
        <v>66</v>
      </c>
      <c r="D71" s="3" t="s">
        <v>298</v>
      </c>
      <c r="E71" s="2" t="b">
        <f t="shared" ca="1" si="2"/>
        <v>1</v>
      </c>
      <c r="F71" s="2" t="str" cm="1">
        <f t="array" aca="1" ref="F71" ca="1">IF(G71&lt;&gt;"",INDIRECT("'"&amp;G71&amp;"'!"&amp;H71),"")</f>
        <v/>
      </c>
      <c r="G71" s="1533"/>
    </row>
    <row r="72" spans="1:19" ht="14">
      <c r="A72" s="1">
        <v>67</v>
      </c>
      <c r="D72" s="3" t="s">
        <v>298</v>
      </c>
      <c r="E72" s="2" t="b">
        <f t="shared" ca="1" si="2"/>
        <v>1</v>
      </c>
      <c r="F72" s="2" t="str" cm="1">
        <f t="array" aca="1" ref="F72" ca="1">IF(G72&lt;&gt;"",INDIRECT("'"&amp;G72&amp;"'!"&amp;H72),"")</f>
        <v/>
      </c>
      <c r="G72" s="1533"/>
    </row>
    <row r="73" spans="1:19" ht="14">
      <c r="A73" s="1">
        <v>68</v>
      </c>
      <c r="D73" s="3" t="s">
        <v>298</v>
      </c>
      <c r="E73" s="2" t="b">
        <f t="shared" ca="1" si="2"/>
        <v>1</v>
      </c>
      <c r="F73" s="2" t="str" cm="1">
        <f t="array" aca="1" ref="F73" ca="1">IF(G73&lt;&gt;"",INDIRECT("'"&amp;G73&amp;"'!"&amp;H73),"")</f>
        <v/>
      </c>
      <c r="G73" s="1533"/>
    </row>
    <row r="74" spans="1:19" ht="14">
      <c r="A74">
        <v>69</v>
      </c>
      <c r="B74" s="8">
        <f>'CashSum 5'!F18</f>
        <v>0</v>
      </c>
      <c r="C74" s="3">
        <f t="shared" ref="C74:C132" si="3">A74-B74</f>
        <v>69</v>
      </c>
      <c r="E74" s="2" t="b">
        <f t="shared" ca="1" si="2"/>
        <v>1</v>
      </c>
      <c r="F74" s="2" cm="1">
        <f t="array" aca="1" ref="F74" ca="1">IF(G74&lt;&gt;"",INDIRECT("'"&amp;G74&amp;"'!"&amp;H74),"")</f>
        <v>0</v>
      </c>
      <c r="G74" s="1533" t="s">
        <v>6774</v>
      </c>
      <c r="H74" s="2" t="s">
        <v>4229</v>
      </c>
      <c r="S74" s="8"/>
    </row>
    <row r="75" spans="1:19" ht="14">
      <c r="A75">
        <v>70</v>
      </c>
      <c r="B75" s="8">
        <f>'CashSum 5'!F19</f>
        <v>0</v>
      </c>
      <c r="C75" s="3">
        <f t="shared" si="3"/>
        <v>70</v>
      </c>
      <c r="E75" s="2" t="b">
        <f t="shared" ca="1" si="2"/>
        <v>1</v>
      </c>
      <c r="F75" s="2" cm="1">
        <f t="array" aca="1" ref="F75" ca="1">IF(G75&lt;&gt;"",INDIRECT("'"&amp;G75&amp;"'!"&amp;H75),"")</f>
        <v>0</v>
      </c>
      <c r="G75" s="1533" t="s">
        <v>6774</v>
      </c>
      <c r="H75" s="2" t="s">
        <v>4277</v>
      </c>
      <c r="S75" s="8"/>
    </row>
    <row r="76" spans="1:19" ht="14">
      <c r="A76">
        <v>71</v>
      </c>
      <c r="B76" s="8">
        <f>'CashSum 5'!F20</f>
        <v>4962500</v>
      </c>
      <c r="C76" s="3">
        <f t="shared" si="3"/>
        <v>-4962429</v>
      </c>
      <c r="E76" s="2" t="b">
        <f t="shared" ca="1" si="2"/>
        <v>1</v>
      </c>
      <c r="F76" s="2" cm="1">
        <f t="array" aca="1" ref="F76" ca="1">IF(G76&lt;&gt;"",INDIRECT("'"&amp;G76&amp;"'!"&amp;H76),"")</f>
        <v>4962500</v>
      </c>
      <c r="G76" s="1533" t="s">
        <v>6774</v>
      </c>
      <c r="H76" s="2" t="s">
        <v>4278</v>
      </c>
      <c r="S76" s="8"/>
    </row>
    <row r="77" spans="1:19" ht="14">
      <c r="A77">
        <v>72</v>
      </c>
      <c r="B77" s="8">
        <f>'CashSum 5'!F21</f>
        <v>572197</v>
      </c>
      <c r="C77" s="3">
        <f t="shared" si="3"/>
        <v>-572125</v>
      </c>
      <c r="E77" s="2" t="b">
        <f t="shared" ca="1" si="2"/>
        <v>1</v>
      </c>
      <c r="F77" s="2" cm="1">
        <f t="array" aca="1" ref="F77" ca="1">IF(G77&lt;&gt;"",INDIRECT("'"&amp;G77&amp;"'!"&amp;H77),"")</f>
        <v>572197</v>
      </c>
      <c r="G77" s="1533" t="s">
        <v>6774</v>
      </c>
      <c r="H77" s="2" t="s">
        <v>4279</v>
      </c>
      <c r="S77" s="8"/>
    </row>
    <row r="78" spans="1:19" ht="14">
      <c r="A78">
        <v>73</v>
      </c>
      <c r="B78" s="8">
        <f>'CashSum 5'!G4</f>
        <v>2091950</v>
      </c>
      <c r="C78" s="3">
        <f t="shared" si="3"/>
        <v>-2091877</v>
      </c>
      <c r="E78" s="2" t="b">
        <f t="shared" ca="1" si="2"/>
        <v>1</v>
      </c>
      <c r="F78" s="2" cm="1">
        <f t="array" aca="1" ref="F78" ca="1">IF(G78&lt;&gt;"",INDIRECT("'"&amp;G78&amp;"'!"&amp;H78),"")</f>
        <v>2091950</v>
      </c>
      <c r="G78" s="1533" t="s">
        <v>6774</v>
      </c>
      <c r="H78" s="2" t="s">
        <v>4280</v>
      </c>
      <c r="S78" s="8"/>
    </row>
    <row r="79" spans="1:19" ht="14">
      <c r="A79">
        <v>74</v>
      </c>
      <c r="B79" s="8">
        <f>'CashSum 5'!G10</f>
        <v>0</v>
      </c>
      <c r="C79" s="3">
        <f t="shared" si="3"/>
        <v>74</v>
      </c>
      <c r="E79" s="2" t="b">
        <f t="shared" ca="1" si="2"/>
        <v>1</v>
      </c>
      <c r="F79" s="2" cm="1">
        <f t="array" aca="1" ref="F79" ca="1">IF(G79&lt;&gt;"",INDIRECT("'"&amp;G79&amp;"'!"&amp;H79),"")</f>
        <v>0</v>
      </c>
      <c r="G79" s="1533" t="s">
        <v>6774</v>
      </c>
      <c r="H79" s="2" t="s">
        <v>4281</v>
      </c>
      <c r="S79" s="8"/>
    </row>
    <row r="80" spans="1:19" ht="14">
      <c r="A80" s="2">
        <v>75</v>
      </c>
      <c r="B80" s="8">
        <f>'CashSum 5'!G11</f>
        <v>2091950</v>
      </c>
      <c r="C80" s="3">
        <f t="shared" si="3"/>
        <v>-2091875</v>
      </c>
      <c r="D80" s="4"/>
      <c r="E80" s="2" t="b">
        <f t="shared" ca="1" si="2"/>
        <v>1</v>
      </c>
      <c r="F80" s="2" cm="1">
        <f t="array" aca="1" ref="F80" ca="1">IF(G80&lt;&gt;"",INDIRECT("'"&amp;G80&amp;"'!"&amp;H80),"")</f>
        <v>2091950</v>
      </c>
      <c r="G80" s="1533" t="s">
        <v>6774</v>
      </c>
      <c r="H80" s="2" t="s">
        <v>4282</v>
      </c>
      <c r="I80" s="4"/>
      <c r="J80" s="4"/>
      <c r="K80" s="4"/>
      <c r="S80" s="8"/>
    </row>
    <row r="81" spans="1:19" ht="14">
      <c r="A81" s="2">
        <v>76</v>
      </c>
      <c r="B81" s="8">
        <f>'CashSum 5'!G12</f>
        <v>2107395</v>
      </c>
      <c r="C81" s="3">
        <f t="shared" si="3"/>
        <v>-2107319</v>
      </c>
      <c r="D81" s="4"/>
      <c r="E81" s="2" t="b">
        <f t="shared" ca="1" si="2"/>
        <v>1</v>
      </c>
      <c r="F81" s="2" cm="1">
        <f t="array" aca="1" ref="F81" ca="1">IF(G81&lt;&gt;"",INDIRECT("'"&amp;G81&amp;"'!"&amp;H81),"")</f>
        <v>2107395</v>
      </c>
      <c r="G81" s="1533" t="s">
        <v>6774</v>
      </c>
      <c r="H81" s="2" t="s">
        <v>4283</v>
      </c>
      <c r="I81" s="4"/>
      <c r="J81" s="4"/>
      <c r="K81" s="4"/>
      <c r="S81" s="8"/>
    </row>
    <row r="82" spans="1:19" ht="14">
      <c r="A82" s="2">
        <v>77</v>
      </c>
      <c r="B82" s="8">
        <f>'CashSum 5'!G13</f>
        <v>2091950</v>
      </c>
      <c r="C82" s="3">
        <f t="shared" si="3"/>
        <v>-2091873</v>
      </c>
      <c r="D82" s="4"/>
      <c r="E82" s="2" t="b">
        <f t="shared" ca="1" si="2"/>
        <v>1</v>
      </c>
      <c r="F82" s="2" cm="1">
        <f t="array" aca="1" ref="F82" ca="1">IF(G82&lt;&gt;"",INDIRECT("'"&amp;G82&amp;"'!"&amp;H82),"")</f>
        <v>2091950</v>
      </c>
      <c r="G82" s="1533" t="s">
        <v>6774</v>
      </c>
      <c r="H82" s="2" t="s">
        <v>4284</v>
      </c>
      <c r="I82" s="4"/>
      <c r="J82" s="4"/>
      <c r="K82" s="4"/>
      <c r="S82" s="8"/>
    </row>
    <row r="83" spans="1:19" ht="14">
      <c r="A83">
        <v>78</v>
      </c>
      <c r="B83" s="8">
        <f>'CashSum 5'!G16</f>
        <v>0</v>
      </c>
      <c r="C83" s="3">
        <f t="shared" si="3"/>
        <v>78</v>
      </c>
      <c r="E83" s="2" t="b">
        <f t="shared" ca="1" si="2"/>
        <v>1</v>
      </c>
      <c r="F83" s="2" cm="1">
        <f t="array" aca="1" ref="F83" ca="1">IF(G83&lt;&gt;"",INDIRECT("'"&amp;G83&amp;"'!"&amp;H83),"")</f>
        <v>0</v>
      </c>
      <c r="G83" s="1533" t="s">
        <v>6774</v>
      </c>
      <c r="H83" s="2" t="s">
        <v>4285</v>
      </c>
      <c r="S83" s="8"/>
    </row>
    <row r="84" spans="1:19" ht="14">
      <c r="A84" s="1">
        <v>79</v>
      </c>
      <c r="D84" s="3" t="s">
        <v>298</v>
      </c>
      <c r="E84" s="2" t="b">
        <f t="shared" ca="1" si="2"/>
        <v>1</v>
      </c>
      <c r="F84" s="2" t="str" cm="1">
        <f t="array" aca="1" ref="F84" ca="1">IF(G84&lt;&gt;"",INDIRECT("'"&amp;G84&amp;"'!"&amp;H84),"")</f>
        <v/>
      </c>
      <c r="G84" s="1533"/>
    </row>
    <row r="85" spans="1:19" ht="14">
      <c r="A85">
        <v>80</v>
      </c>
      <c r="B85" s="8">
        <f>'CashSum 5'!G17</f>
        <v>0</v>
      </c>
      <c r="C85" s="3">
        <f t="shared" si="3"/>
        <v>80</v>
      </c>
      <c r="E85" s="2" t="b">
        <f t="shared" ca="1" si="2"/>
        <v>1</v>
      </c>
      <c r="F85" s="2" cm="1">
        <f t="array" aca="1" ref="F85" ca="1">IF(G85&lt;&gt;"",INDIRECT("'"&amp;G85&amp;"'!"&amp;H85),"")</f>
        <v>0</v>
      </c>
      <c r="G85" s="1533" t="s">
        <v>6774</v>
      </c>
      <c r="H85" s="2" t="s">
        <v>4286</v>
      </c>
      <c r="S85" s="8"/>
    </row>
    <row r="86" spans="1:19" ht="14">
      <c r="A86" s="1">
        <v>81</v>
      </c>
      <c r="D86" s="4"/>
      <c r="E86" s="2" t="b">
        <f t="shared" ca="1" si="2"/>
        <v>1</v>
      </c>
      <c r="F86" s="2" t="str" cm="1">
        <f t="array" aca="1" ref="F86" ca="1">IF(G86&lt;&gt;"",INDIRECT("'"&amp;G86&amp;"'!"&amp;H86),"")</f>
        <v/>
      </c>
      <c r="G86" s="1533"/>
      <c r="I86" s="4"/>
      <c r="J86" s="4"/>
      <c r="K86" s="4"/>
    </row>
    <row r="87" spans="1:19" ht="14">
      <c r="A87" s="1">
        <v>82</v>
      </c>
      <c r="D87" s="3" t="s">
        <v>298</v>
      </c>
      <c r="E87" s="2" t="b">
        <f t="shared" ca="1" si="2"/>
        <v>1</v>
      </c>
      <c r="F87" s="2" t="str" cm="1">
        <f t="array" aca="1" ref="F87" ca="1">IF(G87&lt;&gt;"",INDIRECT("'"&amp;G87&amp;"'!"&amp;H87),"")</f>
        <v/>
      </c>
      <c r="G87" s="1533"/>
    </row>
    <row r="88" spans="1:19" ht="14">
      <c r="A88" s="2">
        <v>83</v>
      </c>
      <c r="B88" s="8">
        <f>'CashSum 5'!G18</f>
        <v>0</v>
      </c>
      <c r="C88" s="3">
        <f t="shared" si="3"/>
        <v>83</v>
      </c>
      <c r="D88" s="4"/>
      <c r="E88" s="2" t="b">
        <f t="shared" ca="1" si="2"/>
        <v>1</v>
      </c>
      <c r="F88" s="2" cm="1">
        <f t="array" aca="1" ref="F88" ca="1">IF(G88&lt;&gt;"",INDIRECT("'"&amp;G88&amp;"'!"&amp;H88),"")</f>
        <v>0</v>
      </c>
      <c r="G88" s="1533" t="s">
        <v>6774</v>
      </c>
      <c r="H88" s="2" t="s">
        <v>4230</v>
      </c>
      <c r="I88" s="4"/>
      <c r="J88" s="4"/>
      <c r="K88" s="4"/>
      <c r="S88" s="8"/>
    </row>
    <row r="89" spans="1:19" ht="14">
      <c r="A89">
        <v>84</v>
      </c>
      <c r="B89" s="8">
        <f>'CashSum 5'!G19</f>
        <v>0</v>
      </c>
      <c r="C89" s="3">
        <f t="shared" si="3"/>
        <v>84</v>
      </c>
      <c r="E89" s="2" t="b">
        <f t="shared" ca="1" si="2"/>
        <v>1</v>
      </c>
      <c r="F89" s="2" cm="1">
        <f t="array" aca="1" ref="F89" ca="1">IF(G89&lt;&gt;"",INDIRECT("'"&amp;G89&amp;"'!"&amp;H89),"")</f>
        <v>0</v>
      </c>
      <c r="G89" s="1533" t="s">
        <v>6774</v>
      </c>
      <c r="H89" s="2" t="s">
        <v>4287</v>
      </c>
      <c r="S89" s="8"/>
    </row>
    <row r="90" spans="1:19" ht="14">
      <c r="A90">
        <v>85</v>
      </c>
      <c r="B90" s="8">
        <f>'CashSum 5'!G20</f>
        <v>2091950</v>
      </c>
      <c r="C90" s="3">
        <f t="shared" si="3"/>
        <v>-2091865</v>
      </c>
      <c r="E90" s="2" t="b">
        <f t="shared" ca="1" si="2"/>
        <v>1</v>
      </c>
      <c r="F90" s="2" cm="1">
        <f t="array" aca="1" ref="F90" ca="1">IF(G90&lt;&gt;"",INDIRECT("'"&amp;G90&amp;"'!"&amp;H90),"")</f>
        <v>2091950</v>
      </c>
      <c r="G90" s="1533" t="s">
        <v>6774</v>
      </c>
      <c r="H90" s="2" t="s">
        <v>4288</v>
      </c>
      <c r="S90" s="8"/>
    </row>
    <row r="91" spans="1:19" ht="14">
      <c r="A91" s="2">
        <v>86</v>
      </c>
      <c r="B91" s="8">
        <f>'CashSum 5'!G21</f>
        <v>15445</v>
      </c>
      <c r="C91" s="3">
        <f t="shared" si="3"/>
        <v>-15359</v>
      </c>
      <c r="D91" s="4"/>
      <c r="E91" s="2" t="b">
        <f t="shared" ca="1" si="2"/>
        <v>1</v>
      </c>
      <c r="F91" s="2" cm="1">
        <f t="array" aca="1" ref="F91" ca="1">IF(G91&lt;&gt;"",INDIRECT("'"&amp;G91&amp;"'!"&amp;H91),"")</f>
        <v>15445</v>
      </c>
      <c r="G91" s="1533" t="s">
        <v>6774</v>
      </c>
      <c r="H91" s="2" t="s">
        <v>4289</v>
      </c>
      <c r="I91" s="4"/>
      <c r="J91" s="4"/>
      <c r="K91" s="4"/>
      <c r="S91" s="8"/>
    </row>
    <row r="92" spans="1:19" ht="14">
      <c r="A92" s="2">
        <v>87</v>
      </c>
      <c r="B92" s="8">
        <f>'CashSum 5'!H4</f>
        <v>0</v>
      </c>
      <c r="C92" s="3">
        <f t="shared" si="3"/>
        <v>87</v>
      </c>
      <c r="D92" s="4"/>
      <c r="E92" s="2" t="b">
        <f t="shared" ca="1" si="2"/>
        <v>1</v>
      </c>
      <c r="F92" s="2" cm="1">
        <f t="array" aca="1" ref="F92" ca="1">IF(G92&lt;&gt;"",INDIRECT("'"&amp;G92&amp;"'!"&amp;H92),"")</f>
        <v>0</v>
      </c>
      <c r="G92" s="1533" t="s">
        <v>6774</v>
      </c>
      <c r="H92" s="2" t="s">
        <v>4290</v>
      </c>
      <c r="I92" s="4"/>
      <c r="J92" s="4"/>
      <c r="K92" s="4"/>
      <c r="S92" s="8"/>
    </row>
    <row r="93" spans="1:19" ht="14">
      <c r="A93">
        <v>88</v>
      </c>
      <c r="B93" s="8">
        <f>'CashSum 5'!H10</f>
        <v>0</v>
      </c>
      <c r="C93" s="3">
        <f t="shared" si="3"/>
        <v>88</v>
      </c>
      <c r="E93" s="2" t="b">
        <f t="shared" ca="1" si="2"/>
        <v>1</v>
      </c>
      <c r="F93" s="2" cm="1">
        <f t="array" aca="1" ref="F93" ca="1">IF(G93&lt;&gt;"",INDIRECT("'"&amp;G93&amp;"'!"&amp;H93),"")</f>
        <v>0</v>
      </c>
      <c r="G93" s="1533" t="s">
        <v>6774</v>
      </c>
      <c r="H93" s="2" t="s">
        <v>4291</v>
      </c>
      <c r="S93" s="8"/>
    </row>
    <row r="94" spans="1:19" ht="14">
      <c r="A94">
        <v>89</v>
      </c>
      <c r="B94" s="8">
        <f>'CashSum 5'!H11</f>
        <v>0</v>
      </c>
      <c r="C94" s="3">
        <f t="shared" si="3"/>
        <v>89</v>
      </c>
      <c r="E94" s="2" t="b">
        <f t="shared" ca="1" si="2"/>
        <v>1</v>
      </c>
      <c r="F94" s="2" cm="1">
        <f t="array" aca="1" ref="F94" ca="1">IF(G94&lt;&gt;"",INDIRECT("'"&amp;G94&amp;"'!"&amp;H94),"")</f>
        <v>0</v>
      </c>
      <c r="G94" s="1533" t="s">
        <v>6774</v>
      </c>
      <c r="H94" s="2" t="s">
        <v>4292</v>
      </c>
      <c r="S94" s="8"/>
    </row>
    <row r="95" spans="1:19" ht="14">
      <c r="A95" s="2">
        <v>90</v>
      </c>
      <c r="B95" s="8">
        <f>'CashSum 5'!H12</f>
        <v>0</v>
      </c>
      <c r="C95" s="3">
        <f t="shared" si="3"/>
        <v>90</v>
      </c>
      <c r="D95" s="4"/>
      <c r="E95" s="2" t="b">
        <f t="shared" ca="1" si="2"/>
        <v>1</v>
      </c>
      <c r="F95" s="2" cm="1">
        <f t="array" aca="1" ref="F95" ca="1">IF(G95&lt;&gt;"",INDIRECT("'"&amp;G95&amp;"'!"&amp;H95),"")</f>
        <v>0</v>
      </c>
      <c r="G95" s="1533" t="s">
        <v>6774</v>
      </c>
      <c r="H95" s="2" t="s">
        <v>4293</v>
      </c>
      <c r="I95" s="4"/>
      <c r="J95" s="4"/>
      <c r="K95" s="4"/>
      <c r="S95" s="8"/>
    </row>
    <row r="96" spans="1:19" ht="14">
      <c r="A96">
        <v>91</v>
      </c>
      <c r="B96" s="8">
        <f>'CashSum 5'!H13</f>
        <v>0</v>
      </c>
      <c r="C96" s="3">
        <f t="shared" si="3"/>
        <v>91</v>
      </c>
      <c r="E96" s="2" t="b">
        <f t="shared" ca="1" si="2"/>
        <v>1</v>
      </c>
      <c r="F96" s="2" cm="1">
        <f t="array" aca="1" ref="F96" ca="1">IF(G96&lt;&gt;"",INDIRECT("'"&amp;G96&amp;"'!"&amp;H96),"")</f>
        <v>0</v>
      </c>
      <c r="G96" s="1533" t="s">
        <v>6774</v>
      </c>
      <c r="H96" s="2" t="s">
        <v>4223</v>
      </c>
      <c r="S96" s="8"/>
    </row>
    <row r="97" spans="1:19" ht="14">
      <c r="A97">
        <v>92</v>
      </c>
      <c r="B97" s="8">
        <f>'CashSum 5'!H16</f>
        <v>0</v>
      </c>
      <c r="C97" s="3">
        <f t="shared" si="3"/>
        <v>92</v>
      </c>
      <c r="E97" s="2" t="b">
        <f t="shared" ca="1" si="2"/>
        <v>1</v>
      </c>
      <c r="F97" s="2" cm="1">
        <f t="array" aca="1" ref="F97" ca="1">IF(G97&lt;&gt;"",INDIRECT("'"&amp;G97&amp;"'!"&amp;H97),"")</f>
        <v>0</v>
      </c>
      <c r="G97" s="1533" t="s">
        <v>6774</v>
      </c>
      <c r="H97" s="2" t="s">
        <v>4294</v>
      </c>
      <c r="S97" s="8"/>
    </row>
    <row r="98" spans="1:19" ht="14">
      <c r="A98" s="1">
        <v>93</v>
      </c>
      <c r="D98" s="3" t="s">
        <v>298</v>
      </c>
      <c r="E98" s="2" t="b">
        <f t="shared" ca="1" si="2"/>
        <v>1</v>
      </c>
      <c r="F98" s="2" t="str" cm="1">
        <f t="array" aca="1" ref="F98" ca="1">IF(G98&lt;&gt;"",INDIRECT("'"&amp;G98&amp;"'!"&amp;H98),"")</f>
        <v/>
      </c>
      <c r="G98" s="1533"/>
    </row>
    <row r="99" spans="1:19" ht="14">
      <c r="A99" s="2">
        <v>94</v>
      </c>
      <c r="B99" s="8">
        <f>'CashSum 5'!H19</f>
        <v>0</v>
      </c>
      <c r="C99" s="3">
        <f t="shared" si="3"/>
        <v>94</v>
      </c>
      <c r="D99" s="4"/>
      <c r="E99" s="2" t="b">
        <f t="shared" ca="1" si="2"/>
        <v>1</v>
      </c>
      <c r="F99" s="2" cm="1">
        <f t="array" aca="1" ref="F99" ca="1">IF(G99&lt;&gt;"",INDIRECT("'"&amp;G99&amp;"'!"&amp;H99),"")</f>
        <v>0</v>
      </c>
      <c r="G99" s="1533" t="s">
        <v>6774</v>
      </c>
      <c r="H99" s="2" t="s">
        <v>4295</v>
      </c>
      <c r="I99" s="4"/>
      <c r="J99" s="4"/>
      <c r="K99" s="4"/>
      <c r="S99" s="8"/>
    </row>
    <row r="100" spans="1:19" ht="14">
      <c r="A100">
        <v>95</v>
      </c>
      <c r="B100" s="8">
        <f>'CashSum 5'!H20</f>
        <v>0</v>
      </c>
      <c r="C100" s="3">
        <f t="shared" si="3"/>
        <v>95</v>
      </c>
      <c r="E100" s="2" t="b">
        <f t="shared" ca="1" si="2"/>
        <v>1</v>
      </c>
      <c r="F100" s="2" cm="1">
        <f t="array" aca="1" ref="F100" ca="1">IF(G100&lt;&gt;"",INDIRECT("'"&amp;G100&amp;"'!"&amp;H100),"")</f>
        <v>0</v>
      </c>
      <c r="G100" s="1533" t="s">
        <v>6774</v>
      </c>
      <c r="H100" s="2" t="s">
        <v>4296</v>
      </c>
      <c r="S100" s="8"/>
    </row>
    <row r="101" spans="1:19" ht="14">
      <c r="A101">
        <v>96</v>
      </c>
      <c r="B101" s="8">
        <f>'CashSum 5'!H21</f>
        <v>0</v>
      </c>
      <c r="C101" s="3">
        <f t="shared" si="3"/>
        <v>96</v>
      </c>
      <c r="E101" s="2" t="b">
        <f t="shared" ca="1" si="2"/>
        <v>1</v>
      </c>
      <c r="F101" s="2" cm="1">
        <f t="array" aca="1" ref="F101" ca="1">IF(G101&lt;&gt;"",INDIRECT("'"&amp;G101&amp;"'!"&amp;H101),"")</f>
        <v>0</v>
      </c>
      <c r="G101" s="1533" t="s">
        <v>6774</v>
      </c>
      <c r="H101" s="2" t="s">
        <v>4297</v>
      </c>
      <c r="S101" s="8"/>
    </row>
    <row r="102" spans="1:19" ht="14">
      <c r="A102" s="2">
        <v>97</v>
      </c>
      <c r="B102" s="8">
        <f>'CashSum 5'!I4</f>
        <v>0</v>
      </c>
      <c r="C102" s="3">
        <f t="shared" si="3"/>
        <v>97</v>
      </c>
      <c r="D102" s="4"/>
      <c r="E102" s="2" t="b">
        <f t="shared" ca="1" si="2"/>
        <v>1</v>
      </c>
      <c r="F102" s="2" cm="1">
        <f t="array" aca="1" ref="F102" ca="1">IF(G102&lt;&gt;"",INDIRECT("'"&amp;G102&amp;"'!"&amp;H102),"")</f>
        <v>0</v>
      </c>
      <c r="G102" s="1533" t="s">
        <v>6774</v>
      </c>
      <c r="H102" s="2" t="s">
        <v>4298</v>
      </c>
      <c r="I102" s="4"/>
      <c r="J102" s="4"/>
      <c r="K102" s="4"/>
      <c r="S102" s="8"/>
    </row>
    <row r="103" spans="1:19" ht="14">
      <c r="A103">
        <v>98</v>
      </c>
      <c r="B103" s="8">
        <f>'CashSum 5'!I7</f>
        <v>0</v>
      </c>
      <c r="C103" s="3">
        <f t="shared" si="3"/>
        <v>98</v>
      </c>
      <c r="E103" s="2" t="b">
        <f t="shared" ca="1" si="2"/>
        <v>1</v>
      </c>
      <c r="F103" s="2" cm="1">
        <f t="array" aca="1" ref="F103" ca="1">IF(G103&lt;&gt;"",INDIRECT("'"&amp;G103&amp;"'!"&amp;H103),"")</f>
        <v>0</v>
      </c>
      <c r="G103" s="1533" t="s">
        <v>6774</v>
      </c>
      <c r="H103" s="2" t="s">
        <v>4299</v>
      </c>
      <c r="S103" s="8"/>
    </row>
    <row r="104" spans="1:19" ht="14">
      <c r="A104">
        <v>99</v>
      </c>
      <c r="B104" s="8">
        <f>'CashSum 5'!I10</f>
        <v>0</v>
      </c>
      <c r="C104" s="3">
        <f t="shared" si="3"/>
        <v>99</v>
      </c>
      <c r="E104" s="2" t="b">
        <f t="shared" ca="1" si="2"/>
        <v>1</v>
      </c>
      <c r="F104" s="2" cm="1">
        <f t="array" aca="1" ref="F104" ca="1">IF(G104&lt;&gt;"",INDIRECT("'"&amp;G104&amp;"'!"&amp;H104),"")</f>
        <v>0</v>
      </c>
      <c r="G104" s="1533" t="s">
        <v>6774</v>
      </c>
      <c r="H104" s="2" t="s">
        <v>4300</v>
      </c>
      <c r="S104" s="8"/>
    </row>
    <row r="105" spans="1:19" ht="14">
      <c r="A105">
        <v>100</v>
      </c>
      <c r="B105" s="8">
        <f>'CashSum 5'!I11</f>
        <v>0</v>
      </c>
      <c r="C105" s="3">
        <f t="shared" si="3"/>
        <v>100</v>
      </c>
      <c r="D105" s="4"/>
      <c r="E105" s="2" t="b">
        <f t="shared" ca="1" si="2"/>
        <v>1</v>
      </c>
      <c r="F105" s="2" cm="1">
        <f t="array" aca="1" ref="F105" ca="1">IF(G105&lt;&gt;"",INDIRECT("'"&amp;G105&amp;"'!"&amp;H105),"")</f>
        <v>0</v>
      </c>
      <c r="G105" s="1533" t="s">
        <v>6774</v>
      </c>
      <c r="H105" s="2" t="s">
        <v>4301</v>
      </c>
      <c r="I105" s="4"/>
      <c r="J105" s="4"/>
      <c r="K105" s="4"/>
      <c r="S105" s="8"/>
    </row>
    <row r="106" spans="1:19" ht="14">
      <c r="A106" s="2">
        <v>101</v>
      </c>
      <c r="B106" s="8">
        <f>'CashSum 5'!I12</f>
        <v>955536</v>
      </c>
      <c r="C106" s="3">
        <f t="shared" si="3"/>
        <v>-955435</v>
      </c>
      <c r="E106" s="2" t="b">
        <f t="shared" ca="1" si="2"/>
        <v>1</v>
      </c>
      <c r="F106" s="2" cm="1">
        <f t="array" aca="1" ref="F106" ca="1">IF(G106&lt;&gt;"",INDIRECT("'"&amp;G106&amp;"'!"&amp;H106),"")</f>
        <v>955536</v>
      </c>
      <c r="G106" s="1533" t="s">
        <v>6774</v>
      </c>
      <c r="H106" s="2" t="s">
        <v>4302</v>
      </c>
      <c r="S106" s="8"/>
    </row>
    <row r="107" spans="1:19" ht="14">
      <c r="A107">
        <v>102</v>
      </c>
      <c r="B107" s="8">
        <f>'CashSum 5'!I13</f>
        <v>0</v>
      </c>
      <c r="C107" s="3">
        <f t="shared" si="3"/>
        <v>102</v>
      </c>
      <c r="E107" s="2" t="b">
        <f t="shared" ca="1" si="2"/>
        <v>1</v>
      </c>
      <c r="F107" s="2" cm="1">
        <f t="array" aca="1" ref="F107" ca="1">IF(G107&lt;&gt;"",INDIRECT("'"&amp;G107&amp;"'!"&amp;H107),"")</f>
        <v>0</v>
      </c>
      <c r="G107" s="1533" t="s">
        <v>6774</v>
      </c>
      <c r="H107" s="2" t="s">
        <v>4303</v>
      </c>
      <c r="S107" s="8"/>
    </row>
    <row r="108" spans="1:19" ht="14">
      <c r="A108">
        <v>103</v>
      </c>
      <c r="B108" s="8">
        <f>'CashSum 5'!I15</f>
        <v>0</v>
      </c>
      <c r="C108" s="3">
        <f t="shared" si="3"/>
        <v>103</v>
      </c>
      <c r="E108" s="2" t="b">
        <f t="shared" ca="1" si="2"/>
        <v>1</v>
      </c>
      <c r="F108" s="2" cm="1">
        <f t="array" aca="1" ref="F108" ca="1">IF(G108&lt;&gt;"",INDIRECT("'"&amp;G108&amp;"'!"&amp;H108),"")</f>
        <v>0</v>
      </c>
      <c r="G108" s="1533" t="s">
        <v>6774</v>
      </c>
      <c r="H108" s="2" t="s">
        <v>4304</v>
      </c>
      <c r="S108" s="8"/>
    </row>
    <row r="109" spans="1:19" ht="14">
      <c r="A109" s="1">
        <v>104</v>
      </c>
      <c r="D109" s="3" t="s">
        <v>298</v>
      </c>
      <c r="E109" s="2" t="b">
        <f t="shared" ca="1" si="2"/>
        <v>1</v>
      </c>
      <c r="F109" s="2" t="str" cm="1">
        <f t="array" aca="1" ref="F109" ca="1">IF(G109&lt;&gt;"",INDIRECT("'"&amp;G109&amp;"'!"&amp;H109),"")</f>
        <v/>
      </c>
      <c r="G109" s="1533"/>
    </row>
    <row r="110" spans="1:19" ht="14">
      <c r="A110">
        <v>105</v>
      </c>
      <c r="B110" s="8">
        <f>'CashSum 5'!I19</f>
        <v>0</v>
      </c>
      <c r="C110" s="3">
        <f t="shared" si="3"/>
        <v>105</v>
      </c>
      <c r="E110" s="2" t="b">
        <f t="shared" ca="1" si="2"/>
        <v>1</v>
      </c>
      <c r="F110" s="2" cm="1">
        <f t="array" aca="1" ref="F110" ca="1">IF(G110&lt;&gt;"",INDIRECT("'"&amp;G110&amp;"'!"&amp;H110),"")</f>
        <v>0</v>
      </c>
      <c r="G110" s="1533" t="s">
        <v>6774</v>
      </c>
      <c r="H110" s="2" t="s">
        <v>4305</v>
      </c>
      <c r="S110" s="8"/>
    </row>
    <row r="111" spans="1:19" ht="14">
      <c r="A111">
        <v>106</v>
      </c>
      <c r="B111" s="8">
        <f>'CashSum 5'!I20</f>
        <v>0</v>
      </c>
      <c r="C111" s="3">
        <f t="shared" si="3"/>
        <v>106</v>
      </c>
      <c r="E111" s="2" t="b">
        <f t="shared" ca="1" si="2"/>
        <v>1</v>
      </c>
      <c r="F111" s="2" cm="1">
        <f t="array" aca="1" ref="F111" ca="1">IF(G111&lt;&gt;"",INDIRECT("'"&amp;G111&amp;"'!"&amp;H111),"")</f>
        <v>0</v>
      </c>
      <c r="G111" s="1533" t="s">
        <v>6774</v>
      </c>
      <c r="H111" s="2" t="s">
        <v>4306</v>
      </c>
      <c r="S111" s="8"/>
    </row>
    <row r="112" spans="1:19" ht="14">
      <c r="A112" s="2">
        <v>107</v>
      </c>
      <c r="B112" s="8">
        <f>'CashSum 5'!I21</f>
        <v>955536</v>
      </c>
      <c r="C112" s="3">
        <f t="shared" si="3"/>
        <v>-955429</v>
      </c>
      <c r="E112" s="2" t="b">
        <f t="shared" ca="1" si="2"/>
        <v>1</v>
      </c>
      <c r="F112" s="2" cm="1">
        <f t="array" aca="1" ref="F112" ca="1">IF(G112&lt;&gt;"",INDIRECT("'"&amp;G112&amp;"'!"&amp;H112),"")</f>
        <v>955536</v>
      </c>
      <c r="G112" s="1533" t="s">
        <v>6774</v>
      </c>
      <c r="H112" s="2" t="s">
        <v>4307</v>
      </c>
      <c r="S112" s="8"/>
    </row>
    <row r="113" spans="1:19" ht="14">
      <c r="A113" s="1">
        <v>108</v>
      </c>
      <c r="D113" s="3" t="s">
        <v>298</v>
      </c>
      <c r="E113" s="2" t="b">
        <f t="shared" ca="1" si="2"/>
        <v>1</v>
      </c>
      <c r="F113" s="2" t="str" cm="1">
        <f t="array" aca="1" ref="F113" ca="1">IF(G113&lt;&gt;"",INDIRECT("'"&amp;G113&amp;"'!"&amp;H113),"")</f>
        <v/>
      </c>
      <c r="G113" s="1533"/>
    </row>
    <row r="114" spans="1:19" ht="14">
      <c r="A114" s="1">
        <v>109</v>
      </c>
      <c r="D114" s="3" t="s">
        <v>298</v>
      </c>
      <c r="E114" s="2" t="b">
        <f t="shared" ca="1" si="2"/>
        <v>1</v>
      </c>
      <c r="F114" s="2" t="str" cm="1">
        <f t="array" aca="1" ref="F114" ca="1">IF(G114&lt;&gt;"",INDIRECT("'"&amp;G114&amp;"'!"&amp;H114),"")</f>
        <v/>
      </c>
      <c r="G114" s="1533"/>
    </row>
    <row r="115" spans="1:19" ht="14">
      <c r="A115" s="1">
        <v>110</v>
      </c>
      <c r="D115" s="3" t="s">
        <v>298</v>
      </c>
      <c r="E115" s="2" t="b">
        <f t="shared" ca="1" si="2"/>
        <v>1</v>
      </c>
      <c r="F115" s="2" t="str" cm="1">
        <f t="array" aca="1" ref="F115" ca="1">IF(G115&lt;&gt;"",INDIRECT("'"&amp;G115&amp;"'!"&amp;H115),"")</f>
        <v/>
      </c>
      <c r="G115" s="1533"/>
    </row>
    <row r="116" spans="1:19" ht="14">
      <c r="A116" s="1">
        <v>111</v>
      </c>
      <c r="D116" s="3" t="s">
        <v>298</v>
      </c>
      <c r="E116" s="2" t="b">
        <f t="shared" ca="1" si="2"/>
        <v>1</v>
      </c>
      <c r="F116" s="2" t="str" cm="1">
        <f t="array" aca="1" ref="F116" ca="1">IF(G116&lt;&gt;"",INDIRECT("'"&amp;G116&amp;"'!"&amp;H116),"")</f>
        <v/>
      </c>
      <c r="G116" s="1533"/>
    </row>
    <row r="117" spans="1:19" ht="14">
      <c r="A117" s="1">
        <v>112</v>
      </c>
      <c r="D117" s="3" t="s">
        <v>298</v>
      </c>
      <c r="E117" s="2" t="b">
        <f t="shared" ca="1" si="2"/>
        <v>1</v>
      </c>
      <c r="F117" s="2" t="str" cm="1">
        <f t="array" aca="1" ref="F117" ca="1">IF(G117&lt;&gt;"",INDIRECT("'"&amp;G117&amp;"'!"&amp;H117),"")</f>
        <v/>
      </c>
      <c r="G117" s="1533"/>
    </row>
    <row r="118" spans="1:19" ht="14">
      <c r="A118" s="1">
        <v>113</v>
      </c>
      <c r="D118" s="3" t="s">
        <v>298</v>
      </c>
      <c r="E118" s="2" t="b">
        <f t="shared" ca="1" si="2"/>
        <v>1</v>
      </c>
      <c r="F118" s="2" t="str" cm="1">
        <f t="array" aca="1" ref="F118" ca="1">IF(G118&lt;&gt;"",INDIRECT("'"&amp;G118&amp;"'!"&amp;H118),"")</f>
        <v/>
      </c>
      <c r="G118" s="1533"/>
    </row>
    <row r="119" spans="1:19" ht="14">
      <c r="A119" s="1">
        <v>114</v>
      </c>
      <c r="D119" s="3" t="s">
        <v>298</v>
      </c>
      <c r="E119" s="2" t="b">
        <f t="shared" ca="1" si="2"/>
        <v>1</v>
      </c>
      <c r="F119" s="2" t="str" cm="1">
        <f t="array" aca="1" ref="F119" ca="1">IF(G119&lt;&gt;"",INDIRECT("'"&amp;G119&amp;"'!"&amp;H119),"")</f>
        <v/>
      </c>
      <c r="G119" s="1533"/>
    </row>
    <row r="120" spans="1:19" ht="14">
      <c r="A120" s="1">
        <v>115</v>
      </c>
      <c r="D120" s="3" t="s">
        <v>298</v>
      </c>
      <c r="E120" s="2" t="b">
        <f t="shared" ca="1" si="2"/>
        <v>1</v>
      </c>
      <c r="F120" s="2" t="str" cm="1">
        <f t="array" aca="1" ref="F120" ca="1">IF(G120&lt;&gt;"",INDIRECT("'"&amp;G120&amp;"'!"&amp;H120),"")</f>
        <v/>
      </c>
      <c r="G120" s="1533"/>
    </row>
    <row r="121" spans="1:19" ht="14">
      <c r="A121" s="1">
        <v>116</v>
      </c>
      <c r="D121" s="3" t="s">
        <v>298</v>
      </c>
      <c r="E121" s="2" t="b">
        <f t="shared" ca="1" si="2"/>
        <v>1</v>
      </c>
      <c r="F121" s="2" t="str" cm="1">
        <f t="array" aca="1" ref="F121" ca="1">IF(G121&lt;&gt;"",INDIRECT("'"&amp;G121&amp;"'!"&amp;H121),"")</f>
        <v/>
      </c>
      <c r="G121" s="1533"/>
    </row>
    <row r="122" spans="1:19" ht="14">
      <c r="A122" s="1">
        <v>117</v>
      </c>
      <c r="D122" s="3" t="s">
        <v>298</v>
      </c>
      <c r="E122" s="2" t="b">
        <f t="shared" ca="1" si="2"/>
        <v>1</v>
      </c>
      <c r="F122" s="2" t="str" cm="1">
        <f t="array" aca="1" ref="F122" ca="1">IF(G122&lt;&gt;"",INDIRECT("'"&amp;G122&amp;"'!"&amp;H122),"")</f>
        <v/>
      </c>
      <c r="G122" s="1533"/>
    </row>
    <row r="123" spans="1:19" ht="14">
      <c r="A123" s="1">
        <v>118</v>
      </c>
      <c r="D123" s="3" t="s">
        <v>298</v>
      </c>
      <c r="E123" s="2" t="b">
        <f t="shared" ca="1" si="2"/>
        <v>1</v>
      </c>
      <c r="F123" s="2" t="str" cm="1">
        <f t="array" aca="1" ref="F123" ca="1">IF(G123&lt;&gt;"",INDIRECT("'"&amp;G123&amp;"'!"&amp;H123),"")</f>
        <v/>
      </c>
      <c r="G123" s="1533"/>
    </row>
    <row r="124" spans="1:19" ht="14">
      <c r="A124" s="1">
        <v>119</v>
      </c>
      <c r="D124" s="3" t="s">
        <v>298</v>
      </c>
      <c r="E124" s="2" t="b">
        <f t="shared" ca="1" si="2"/>
        <v>1</v>
      </c>
      <c r="F124" s="2" t="str" cm="1">
        <f t="array" aca="1" ref="F124" ca="1">IF(G124&lt;&gt;"",INDIRECT("'"&amp;G124&amp;"'!"&amp;H124),"")</f>
        <v/>
      </c>
      <c r="G124" s="1533"/>
    </row>
    <row r="125" spans="1:19" ht="14">
      <c r="A125" s="2">
        <v>120</v>
      </c>
      <c r="B125" s="8">
        <f>'CashSum 5'!K4</f>
        <v>0</v>
      </c>
      <c r="C125" s="3">
        <f t="shared" si="3"/>
        <v>120</v>
      </c>
      <c r="E125" s="2" t="b">
        <f t="shared" ca="1" si="2"/>
        <v>1</v>
      </c>
      <c r="F125" s="2" cm="1">
        <f t="array" aca="1" ref="F125" ca="1">IF(G125&lt;&gt;"",INDIRECT("'"&amp;G125&amp;"'!"&amp;H125),"")</f>
        <v>0</v>
      </c>
      <c r="G125" s="1533" t="s">
        <v>6774</v>
      </c>
      <c r="H125" s="2" t="s">
        <v>4308</v>
      </c>
      <c r="S125" s="8"/>
    </row>
    <row r="126" spans="1:19" ht="14">
      <c r="A126">
        <v>121</v>
      </c>
      <c r="B126" s="8">
        <f>'CashSum 5'!K10</f>
        <v>0</v>
      </c>
      <c r="C126" s="3">
        <f t="shared" si="3"/>
        <v>121</v>
      </c>
      <c r="E126" s="2" t="b">
        <f t="shared" ca="1" si="2"/>
        <v>1</v>
      </c>
      <c r="F126" s="2" cm="1">
        <f t="array" aca="1" ref="F126" ca="1">IF(G126&lt;&gt;"",INDIRECT("'"&amp;G126&amp;"'!"&amp;H126),"")</f>
        <v>0</v>
      </c>
      <c r="G126" s="1533" t="s">
        <v>6774</v>
      </c>
      <c r="H126" s="2" t="s">
        <v>4309</v>
      </c>
      <c r="S126" s="8"/>
    </row>
    <row r="127" spans="1:19" ht="14">
      <c r="A127">
        <v>122</v>
      </c>
      <c r="B127" s="8">
        <f>'CashSum 5'!K11</f>
        <v>0</v>
      </c>
      <c r="C127" s="3">
        <f t="shared" si="3"/>
        <v>122</v>
      </c>
      <c r="E127" s="2" t="b">
        <f t="shared" ca="1" si="2"/>
        <v>1</v>
      </c>
      <c r="F127" s="2" cm="1">
        <f t="array" aca="1" ref="F127" ca="1">IF(G127&lt;&gt;"",INDIRECT("'"&amp;G127&amp;"'!"&amp;H127),"")</f>
        <v>0</v>
      </c>
      <c r="G127" s="1533" t="s">
        <v>6774</v>
      </c>
      <c r="H127" s="2" t="s">
        <v>4310</v>
      </c>
      <c r="S127" s="8"/>
    </row>
    <row r="128" spans="1:19" ht="14">
      <c r="A128">
        <v>123</v>
      </c>
      <c r="B128" s="8">
        <f>'CashSum 5'!K12</f>
        <v>0</v>
      </c>
      <c r="C128" s="3">
        <f t="shared" si="3"/>
        <v>123</v>
      </c>
      <c r="E128" s="2" t="b">
        <f t="shared" ca="1" si="2"/>
        <v>1</v>
      </c>
      <c r="F128" s="2" cm="1">
        <f t="array" aca="1" ref="F128" ca="1">IF(G128&lt;&gt;"",INDIRECT("'"&amp;G128&amp;"'!"&amp;H128),"")</f>
        <v>0</v>
      </c>
      <c r="G128" s="1533" t="s">
        <v>6774</v>
      </c>
      <c r="H128" s="2" t="s">
        <v>4311</v>
      </c>
      <c r="S128" s="8"/>
    </row>
    <row r="129" spans="1:19" ht="14">
      <c r="A129">
        <v>124</v>
      </c>
      <c r="B129" s="8">
        <f>'CashSum 5'!K13</f>
        <v>0</v>
      </c>
      <c r="C129" s="3">
        <f t="shared" si="3"/>
        <v>124</v>
      </c>
      <c r="E129" s="2" t="b">
        <f t="shared" ca="1" si="2"/>
        <v>1</v>
      </c>
      <c r="F129" s="2" cm="1">
        <f t="array" aca="1" ref="F129" ca="1">IF(G129&lt;&gt;"",INDIRECT("'"&amp;G129&amp;"'!"&amp;H129),"")</f>
        <v>0</v>
      </c>
      <c r="G129" s="1533" t="s">
        <v>6774</v>
      </c>
      <c r="H129" s="2" t="s">
        <v>4312</v>
      </c>
      <c r="S129" s="8"/>
    </row>
    <row r="130" spans="1:19" ht="14">
      <c r="A130">
        <v>125</v>
      </c>
      <c r="B130" s="8">
        <f>'CashSum 5'!K16</f>
        <v>0</v>
      </c>
      <c r="C130" s="3">
        <f t="shared" si="3"/>
        <v>125</v>
      </c>
      <c r="E130" s="2" t="b">
        <f t="shared" ref="E130:E193" ca="1" si="4">F130=B130</f>
        <v>1</v>
      </c>
      <c r="F130" s="2" cm="1">
        <f t="array" aca="1" ref="F130" ca="1">IF(G130&lt;&gt;"",INDIRECT("'"&amp;G130&amp;"'!"&amp;H130),"")</f>
        <v>0</v>
      </c>
      <c r="G130" s="1533" t="s">
        <v>6774</v>
      </c>
      <c r="H130" s="2" t="s">
        <v>4313</v>
      </c>
      <c r="S130" s="8"/>
    </row>
    <row r="131" spans="1:19" ht="14">
      <c r="A131" s="1">
        <v>126</v>
      </c>
      <c r="D131" s="3" t="s">
        <v>298</v>
      </c>
      <c r="E131" s="2" t="b">
        <f t="shared" ca="1" si="4"/>
        <v>1</v>
      </c>
      <c r="F131" s="2" t="str" cm="1">
        <f t="array" aca="1" ref="F131" ca="1">IF(G131&lt;&gt;"",INDIRECT("'"&amp;G131&amp;"'!"&amp;H131),"")</f>
        <v/>
      </c>
      <c r="G131" s="1533"/>
    </row>
    <row r="132" spans="1:19" ht="14">
      <c r="A132" s="2">
        <v>127</v>
      </c>
      <c r="B132" s="8">
        <f>'CashSum 5'!K17</f>
        <v>0</v>
      </c>
      <c r="C132" s="3">
        <f t="shared" si="3"/>
        <v>127</v>
      </c>
      <c r="E132" s="2" t="b">
        <f t="shared" ca="1" si="4"/>
        <v>1</v>
      </c>
      <c r="F132" s="2" cm="1">
        <f t="array" aca="1" ref="F132" ca="1">IF(G132&lt;&gt;"",INDIRECT("'"&amp;G132&amp;"'!"&amp;H132),"")</f>
        <v>0</v>
      </c>
      <c r="G132" s="1533" t="s">
        <v>6774</v>
      </c>
      <c r="H132" s="2" t="s">
        <v>4314</v>
      </c>
      <c r="S132" s="8"/>
    </row>
    <row r="133" spans="1:19" ht="14">
      <c r="A133" s="1">
        <v>128</v>
      </c>
      <c r="D133" s="3" t="s">
        <v>298</v>
      </c>
      <c r="E133" s="2" t="b">
        <f t="shared" ca="1" si="4"/>
        <v>1</v>
      </c>
      <c r="F133" s="2" t="str" cm="1">
        <f t="array" aca="1" ref="F133" ca="1">IF(G133&lt;&gt;"",INDIRECT("'"&amp;G133&amp;"'!"&amp;H133),"")</f>
        <v/>
      </c>
      <c r="G133" s="1533"/>
    </row>
    <row r="134" spans="1:19" ht="14">
      <c r="A134" s="1">
        <v>129</v>
      </c>
      <c r="D134" s="3" t="s">
        <v>298</v>
      </c>
      <c r="E134" s="2" t="b">
        <f t="shared" ca="1" si="4"/>
        <v>1</v>
      </c>
      <c r="F134" s="2" t="str" cm="1">
        <f t="array" aca="1" ref="F134" ca="1">IF(G134&lt;&gt;"",INDIRECT("'"&amp;G134&amp;"'!"&amp;H134),"")</f>
        <v/>
      </c>
      <c r="G134" s="1533"/>
    </row>
    <row r="135" spans="1:19" ht="14">
      <c r="A135" s="2">
        <v>130</v>
      </c>
      <c r="B135" s="8">
        <f>'CashSum 5'!K19</f>
        <v>0</v>
      </c>
      <c r="C135" s="3">
        <f t="shared" ref="C135:C159" si="5">A135-B135</f>
        <v>130</v>
      </c>
      <c r="D135" s="4"/>
      <c r="E135" s="2" t="b">
        <f t="shared" ca="1" si="4"/>
        <v>1</v>
      </c>
      <c r="F135" s="2" cm="1">
        <f t="array" aca="1" ref="F135" ca="1">IF(G135&lt;&gt;"",INDIRECT("'"&amp;G135&amp;"'!"&amp;H135),"")</f>
        <v>0</v>
      </c>
      <c r="G135" s="1533" t="s">
        <v>6774</v>
      </c>
      <c r="H135" s="2" t="s">
        <v>4315</v>
      </c>
      <c r="I135" s="4"/>
      <c r="J135" s="4"/>
      <c r="K135" s="4"/>
      <c r="S135" s="8"/>
    </row>
    <row r="136" spans="1:19" ht="14">
      <c r="A136" s="2">
        <v>131</v>
      </c>
      <c r="B136" s="8">
        <f>'CashSum 5'!K20</f>
        <v>0</v>
      </c>
      <c r="C136" s="3">
        <f t="shared" si="5"/>
        <v>131</v>
      </c>
      <c r="D136" s="4"/>
      <c r="E136" s="2" t="b">
        <f t="shared" ca="1" si="4"/>
        <v>1</v>
      </c>
      <c r="F136" s="2" cm="1">
        <f t="array" aca="1" ref="F136" ca="1">IF(G136&lt;&gt;"",INDIRECT("'"&amp;G136&amp;"'!"&amp;H136),"")</f>
        <v>0</v>
      </c>
      <c r="G136" s="1533" t="s">
        <v>6774</v>
      </c>
      <c r="H136" s="2" t="s">
        <v>4316</v>
      </c>
      <c r="I136" s="4"/>
      <c r="J136" s="4"/>
      <c r="K136" s="4"/>
      <c r="S136" s="8"/>
    </row>
    <row r="137" spans="1:19" ht="14">
      <c r="A137" s="2">
        <v>132</v>
      </c>
      <c r="B137" s="8">
        <f>'CashSum 5'!K21</f>
        <v>0</v>
      </c>
      <c r="C137" s="3">
        <f t="shared" si="5"/>
        <v>132</v>
      </c>
      <c r="D137" s="4"/>
      <c r="E137" s="2" t="b">
        <f t="shared" ca="1" si="4"/>
        <v>1</v>
      </c>
      <c r="F137" s="2" cm="1">
        <f t="array" aca="1" ref="F137" ca="1">IF(G137&lt;&gt;"",INDIRECT("'"&amp;G137&amp;"'!"&amp;H137),"")</f>
        <v>0</v>
      </c>
      <c r="G137" s="1533" t="s">
        <v>6774</v>
      </c>
      <c r="H137" s="2" t="s">
        <v>4317</v>
      </c>
      <c r="I137" s="4"/>
      <c r="J137" s="4"/>
      <c r="K137" s="4"/>
      <c r="S137" s="8"/>
    </row>
    <row r="138" spans="1:19" ht="14">
      <c r="A138" s="1">
        <v>133</v>
      </c>
      <c r="D138" s="3" t="s">
        <v>298</v>
      </c>
      <c r="E138" s="2" t="b">
        <f t="shared" ca="1" si="4"/>
        <v>1</v>
      </c>
      <c r="F138" s="2" t="str" cm="1">
        <f t="array" aca="1" ref="F138" ca="1">IF(G138&lt;&gt;"",INDIRECT("'"&amp;G138&amp;"'!"&amp;H138),"")</f>
        <v/>
      </c>
      <c r="G138" s="1533"/>
    </row>
    <row r="139" spans="1:19" ht="14">
      <c r="A139" s="1">
        <v>134</v>
      </c>
      <c r="D139" s="3" t="s">
        <v>298</v>
      </c>
      <c r="E139" s="2" t="b">
        <f t="shared" ca="1" si="4"/>
        <v>1</v>
      </c>
      <c r="F139" s="2" t="str" cm="1">
        <f t="array" aca="1" ref="F139" ca="1">IF(G139&lt;&gt;"",INDIRECT("'"&amp;G139&amp;"'!"&amp;H139),"")</f>
        <v/>
      </c>
      <c r="G139" s="1533"/>
    </row>
    <row r="140" spans="1:19" ht="14">
      <c r="A140" s="1">
        <v>135</v>
      </c>
      <c r="D140" s="3" t="s">
        <v>298</v>
      </c>
      <c r="E140" s="2" t="b">
        <f t="shared" ca="1" si="4"/>
        <v>1</v>
      </c>
      <c r="F140" s="2" t="str" cm="1">
        <f t="array" aca="1" ref="F140" ca="1">IF(G140&lt;&gt;"",INDIRECT("'"&amp;G140&amp;"'!"&amp;H140),"")</f>
        <v/>
      </c>
      <c r="G140" s="1533"/>
    </row>
    <row r="141" spans="1:19" ht="14">
      <c r="A141" s="1">
        <v>136</v>
      </c>
      <c r="D141" s="3" t="s">
        <v>298</v>
      </c>
      <c r="E141" s="2" t="b">
        <f t="shared" ca="1" si="4"/>
        <v>1</v>
      </c>
      <c r="F141" s="2" t="str" cm="1">
        <f t="array" aca="1" ref="F141" ca="1">IF(G141&lt;&gt;"",INDIRECT("'"&amp;G141&amp;"'!"&amp;H141),"")</f>
        <v/>
      </c>
      <c r="G141" s="1533"/>
    </row>
    <row r="142" spans="1:19" ht="14">
      <c r="A142" s="1">
        <v>137</v>
      </c>
      <c r="D142" s="3" t="s">
        <v>298</v>
      </c>
      <c r="E142" s="2" t="b">
        <f t="shared" ca="1" si="4"/>
        <v>1</v>
      </c>
      <c r="F142" s="2" t="str" cm="1">
        <f t="array" aca="1" ref="F142" ca="1">IF(G142&lt;&gt;"",INDIRECT("'"&amp;G142&amp;"'!"&amp;H142),"")</f>
        <v/>
      </c>
      <c r="G142" s="1533"/>
    </row>
    <row r="143" spans="1:19" ht="14">
      <c r="A143">
        <v>138</v>
      </c>
      <c r="B143" s="7">
        <f>'EstExp 12-20'!H115</f>
        <v>0</v>
      </c>
      <c r="C143" s="3">
        <f t="shared" si="5"/>
        <v>138</v>
      </c>
      <c r="E143" s="2" t="b">
        <f t="shared" ca="1" si="4"/>
        <v>1</v>
      </c>
      <c r="F143" s="2" cm="1">
        <f t="array" aca="1" ref="F143" ca="1">IF(G143&lt;&gt;"",INDIRECT("'"&amp;G143&amp;"'!"&amp;H143),"")</f>
        <v>0</v>
      </c>
      <c r="G143" s="1533" t="s">
        <v>6775</v>
      </c>
      <c r="H143" s="2" t="s">
        <v>4318</v>
      </c>
    </row>
    <row r="144" spans="1:19" ht="14">
      <c r="A144" s="1">
        <v>139</v>
      </c>
      <c r="D144" s="3" t="s">
        <v>298</v>
      </c>
      <c r="E144" s="2" t="b">
        <f t="shared" ca="1" si="4"/>
        <v>1</v>
      </c>
      <c r="F144" s="2" t="str" cm="1">
        <f t="array" aca="1" ref="F144" ca="1">IF(G144&lt;&gt;"",INDIRECT("'"&amp;G144&amp;"'!"&amp;H144),"")</f>
        <v/>
      </c>
      <c r="G144" s="1533"/>
    </row>
    <row r="145" spans="1:19" ht="14">
      <c r="A145" s="1">
        <v>140</v>
      </c>
      <c r="D145" s="3" t="s">
        <v>298</v>
      </c>
      <c r="E145" s="2" t="b">
        <f t="shared" ca="1" si="4"/>
        <v>1</v>
      </c>
      <c r="F145" s="2" t="str" cm="1">
        <f t="array" aca="1" ref="F145" ca="1">IF(G145&lt;&gt;"",INDIRECT("'"&amp;G145&amp;"'!"&amp;H145),"")</f>
        <v/>
      </c>
      <c r="G145" s="1533"/>
    </row>
    <row r="146" spans="1:19" ht="14">
      <c r="A146">
        <v>141</v>
      </c>
      <c r="B146" s="7">
        <f>'EstExp 12-20'!K115</f>
        <v>0</v>
      </c>
      <c r="C146" s="3">
        <f t="shared" si="5"/>
        <v>141</v>
      </c>
      <c r="E146" s="2" t="b">
        <f t="shared" ca="1" si="4"/>
        <v>1</v>
      </c>
      <c r="F146" s="2" cm="1">
        <f t="array" aca="1" ref="F146" ca="1">IF(G146&lt;&gt;"",INDIRECT("'"&amp;G146&amp;"'!"&amp;H146),"")</f>
        <v>0</v>
      </c>
      <c r="G146" s="1533" t="s">
        <v>6775</v>
      </c>
      <c r="H146" s="2" t="s">
        <v>4319</v>
      </c>
    </row>
    <row r="147" spans="1:19" ht="14">
      <c r="A147">
        <v>142</v>
      </c>
      <c r="B147" s="7">
        <f>'EstExp 12-20'!H154</f>
        <v>0</v>
      </c>
      <c r="C147" s="3">
        <f t="shared" si="5"/>
        <v>142</v>
      </c>
      <c r="E147" s="2" t="b">
        <f t="shared" ca="1" si="4"/>
        <v>1</v>
      </c>
      <c r="F147" s="2" cm="1">
        <f t="array" aca="1" ref="F147" ca="1">IF(G147&lt;&gt;"",INDIRECT("'"&amp;G147&amp;"'!"&amp;H147),"")</f>
        <v>0</v>
      </c>
      <c r="G147" s="1533" t="s">
        <v>6775</v>
      </c>
      <c r="H147" s="2" t="s">
        <v>4320</v>
      </c>
    </row>
    <row r="148" spans="1:19" ht="14">
      <c r="A148" s="2">
        <v>143</v>
      </c>
      <c r="B148" s="7">
        <f>'EstExp 12-20'!K154</f>
        <v>0</v>
      </c>
      <c r="C148" s="3">
        <f t="shared" si="5"/>
        <v>143</v>
      </c>
      <c r="D148" s="4"/>
      <c r="E148" s="2" t="b">
        <f t="shared" ca="1" si="4"/>
        <v>1</v>
      </c>
      <c r="F148" s="2" cm="1">
        <f t="array" aca="1" ref="F148" ca="1">IF(G148&lt;&gt;"",INDIRECT("'"&amp;G148&amp;"'!"&amp;H148),"")</f>
        <v>0</v>
      </c>
      <c r="G148" s="1533" t="s">
        <v>6775</v>
      </c>
      <c r="H148" s="2" t="s">
        <v>4321</v>
      </c>
      <c r="I148" s="4"/>
      <c r="J148" s="4"/>
      <c r="K148" s="4"/>
    </row>
    <row r="149" spans="1:19" ht="14">
      <c r="A149" s="2">
        <v>144</v>
      </c>
      <c r="B149" s="7">
        <f>'EstExp 12-20'!H177</f>
        <v>0</v>
      </c>
      <c r="C149" s="3">
        <f t="shared" si="5"/>
        <v>144</v>
      </c>
      <c r="D149" s="4"/>
      <c r="E149" s="2" t="b">
        <f t="shared" ca="1" si="4"/>
        <v>1</v>
      </c>
      <c r="F149" s="2" cm="1">
        <f t="array" aca="1" ref="F149" ca="1">IF(G149&lt;&gt;"",INDIRECT("'"&amp;G149&amp;"'!"&amp;H149),"")</f>
        <v>0</v>
      </c>
      <c r="G149" s="1533" t="s">
        <v>6775</v>
      </c>
      <c r="H149" s="2" t="s">
        <v>4322</v>
      </c>
      <c r="I149" s="4"/>
      <c r="J149" s="4"/>
      <c r="K149" s="4"/>
    </row>
    <row r="150" spans="1:19" ht="14">
      <c r="A150">
        <v>145</v>
      </c>
      <c r="B150" s="7">
        <f>'EstExp 12-20'!K177</f>
        <v>0</v>
      </c>
      <c r="C150" s="3">
        <f t="shared" si="5"/>
        <v>145</v>
      </c>
      <c r="E150" s="2" t="b">
        <f t="shared" ca="1" si="4"/>
        <v>1</v>
      </c>
      <c r="F150" s="2" cm="1">
        <f t="array" aca="1" ref="F150" ca="1">IF(G150&lt;&gt;"",INDIRECT("'"&amp;G150&amp;"'!"&amp;H150),"")</f>
        <v>0</v>
      </c>
      <c r="G150" s="1533" t="s">
        <v>6775</v>
      </c>
      <c r="H150" s="2" t="s">
        <v>4323</v>
      </c>
    </row>
    <row r="151" spans="1:19" ht="14">
      <c r="A151" s="2">
        <v>146</v>
      </c>
      <c r="B151" s="7">
        <f>'EstExp 12-20'!H213</f>
        <v>0</v>
      </c>
      <c r="C151" s="3">
        <f t="shared" si="5"/>
        <v>146</v>
      </c>
      <c r="D151" s="4"/>
      <c r="E151" s="2" t="b">
        <f t="shared" ca="1" si="4"/>
        <v>1</v>
      </c>
      <c r="F151" s="2" cm="1">
        <f t="array" aca="1" ref="F151" ca="1">IF(G151&lt;&gt;"",INDIRECT("'"&amp;G151&amp;"'!"&amp;H151),"")</f>
        <v>0</v>
      </c>
      <c r="G151" s="1533" t="s">
        <v>6775</v>
      </c>
      <c r="H151" s="2" t="s">
        <v>4324</v>
      </c>
      <c r="I151" s="4"/>
      <c r="J151" s="4"/>
      <c r="K151" s="4"/>
    </row>
    <row r="152" spans="1:19" ht="14">
      <c r="A152">
        <v>147</v>
      </c>
      <c r="B152" s="7">
        <f>'EstExp 12-20'!K213</f>
        <v>0</v>
      </c>
      <c r="C152" s="3">
        <f t="shared" si="5"/>
        <v>147</v>
      </c>
      <c r="E152" s="2" t="b">
        <f t="shared" ca="1" si="4"/>
        <v>1</v>
      </c>
      <c r="F152" s="2" cm="1">
        <f t="array" aca="1" ref="F152" ca="1">IF(G152&lt;&gt;"",INDIRECT("'"&amp;G152&amp;"'!"&amp;H152),"")</f>
        <v>0</v>
      </c>
      <c r="G152" s="1533" t="s">
        <v>6775</v>
      </c>
      <c r="H152" s="2" t="s">
        <v>4325</v>
      </c>
    </row>
    <row r="153" spans="1:19" ht="14">
      <c r="A153">
        <v>148</v>
      </c>
      <c r="B153" s="7">
        <f>'EstExp 12-20'!H291</f>
        <v>0</v>
      </c>
      <c r="C153" s="3">
        <f t="shared" si="5"/>
        <v>148</v>
      </c>
      <c r="E153" s="2" t="b">
        <f t="shared" ca="1" si="4"/>
        <v>1</v>
      </c>
      <c r="F153" s="2" cm="1">
        <f t="array" aca="1" ref="F153" ca="1">IF(G153&lt;&gt;"",INDIRECT("'"&amp;G153&amp;"'!"&amp;H153),"")</f>
        <v>0</v>
      </c>
      <c r="G153" s="1533" t="s">
        <v>6775</v>
      </c>
      <c r="H153" s="2" t="s">
        <v>4326</v>
      </c>
    </row>
    <row r="154" spans="1:19" ht="14">
      <c r="A154" s="2">
        <v>149</v>
      </c>
      <c r="B154" s="7">
        <f>'EstExp 12-20'!K291</f>
        <v>0</v>
      </c>
      <c r="C154" s="3">
        <f t="shared" si="5"/>
        <v>149</v>
      </c>
      <c r="E154" s="2" t="b">
        <f t="shared" ca="1" si="4"/>
        <v>1</v>
      </c>
      <c r="F154" s="2" cm="1">
        <f t="array" aca="1" ref="F154" ca="1">IF(G154&lt;&gt;"",INDIRECT("'"&amp;G154&amp;"'!"&amp;H154),"")</f>
        <v>0</v>
      </c>
      <c r="G154" s="1533" t="s">
        <v>6775</v>
      </c>
      <c r="H154" s="2" t="s">
        <v>4327</v>
      </c>
    </row>
    <row r="155" spans="1:19" ht="14">
      <c r="A155" s="2">
        <v>150</v>
      </c>
      <c r="B155" s="7">
        <f>'EstExp 12-20'!H308</f>
        <v>0</v>
      </c>
      <c r="C155" s="3">
        <f t="shared" si="5"/>
        <v>150</v>
      </c>
      <c r="E155" s="2" t="b">
        <f t="shared" ca="1" si="4"/>
        <v>1</v>
      </c>
      <c r="F155" s="2" cm="1">
        <f t="array" aca="1" ref="F155" ca="1">IF(G155&lt;&gt;"",INDIRECT("'"&amp;G155&amp;"'!"&amp;H155),"")</f>
        <v>0</v>
      </c>
      <c r="G155" s="1533" t="s">
        <v>6775</v>
      </c>
      <c r="H155" s="2" t="s">
        <v>4328</v>
      </c>
    </row>
    <row r="156" spans="1:19" ht="14">
      <c r="A156">
        <v>151</v>
      </c>
      <c r="B156" s="7">
        <f>'EstExp 12-20'!K308</f>
        <v>0</v>
      </c>
      <c r="C156" s="3">
        <f t="shared" si="5"/>
        <v>151</v>
      </c>
      <c r="E156" s="2" t="b">
        <f t="shared" ca="1" si="4"/>
        <v>1</v>
      </c>
      <c r="F156" s="2" cm="1">
        <f t="array" aca="1" ref="F156" ca="1">IF(G156&lt;&gt;"",INDIRECT("'"&amp;G156&amp;"'!"&amp;H156),"")</f>
        <v>0</v>
      </c>
      <c r="G156" s="1533" t="s">
        <v>6775</v>
      </c>
      <c r="H156" s="2" t="s">
        <v>4329</v>
      </c>
    </row>
    <row r="157" spans="1:19" ht="14">
      <c r="A157">
        <v>152</v>
      </c>
      <c r="B157" s="7">
        <f>'EstExp 12-20'!H452</f>
        <v>0</v>
      </c>
      <c r="C157" s="3">
        <f t="shared" si="5"/>
        <v>152</v>
      </c>
      <c r="E157" s="2" t="b">
        <f t="shared" ca="1" si="4"/>
        <v>1</v>
      </c>
      <c r="F157" s="2" cm="1">
        <f t="array" aca="1" ref="F157" ca="1">IF(G157&lt;&gt;"",INDIRECT("'"&amp;G157&amp;"'!"&amp;H157),"")</f>
        <v>0</v>
      </c>
      <c r="G157" s="1533" t="s">
        <v>6775</v>
      </c>
      <c r="H157" s="2" t="s">
        <v>4330</v>
      </c>
    </row>
    <row r="158" spans="1:19" ht="14">
      <c r="A158" s="2">
        <v>153</v>
      </c>
      <c r="B158" s="7">
        <f>'EstExp 12-20'!K452</f>
        <v>0</v>
      </c>
      <c r="C158" s="3">
        <f t="shared" si="5"/>
        <v>153</v>
      </c>
      <c r="D158" s="4"/>
      <c r="E158" s="2" t="b">
        <f t="shared" ca="1" si="4"/>
        <v>1</v>
      </c>
      <c r="F158" s="2" cm="1">
        <f t="array" aca="1" ref="F158" ca="1">IF(G158&lt;&gt;"",INDIRECT("'"&amp;G158&amp;"'!"&amp;H158),"")</f>
        <v>0</v>
      </c>
      <c r="G158" s="1533" t="s">
        <v>6775</v>
      </c>
      <c r="H158" s="2" t="s">
        <v>4331</v>
      </c>
      <c r="I158" s="4"/>
      <c r="J158" s="4"/>
      <c r="K158" s="4"/>
    </row>
    <row r="159" spans="1:19" ht="14">
      <c r="A159" s="2">
        <v>154</v>
      </c>
      <c r="B159" s="8">
        <f>'EstExp 12-20'!J18</f>
        <v>0</v>
      </c>
      <c r="C159" s="3">
        <f t="shared" si="5"/>
        <v>154</v>
      </c>
      <c r="D159" s="4"/>
      <c r="E159" s="2" t="b">
        <f t="shared" ca="1" si="4"/>
        <v>1</v>
      </c>
      <c r="F159" s="2" cm="1">
        <f t="array" aca="1" ref="F159" ca="1">IF(G159&lt;&gt;"",INDIRECT("'"&amp;G159&amp;"'!"&amp;H159),"")</f>
        <v>0</v>
      </c>
      <c r="G159" s="1533" t="s">
        <v>6775</v>
      </c>
      <c r="H159" s="2" t="s">
        <v>4332</v>
      </c>
      <c r="I159" s="4"/>
      <c r="J159" s="4"/>
      <c r="K159" s="4"/>
      <c r="S159" s="8"/>
    </row>
    <row r="160" spans="1:19" ht="14">
      <c r="A160" s="1">
        <v>155</v>
      </c>
      <c r="D160" s="4"/>
      <c r="E160" s="2" t="b">
        <f t="shared" ca="1" si="4"/>
        <v>1</v>
      </c>
      <c r="F160" s="2" t="str" cm="1">
        <f t="array" aca="1" ref="F160" ca="1">IF(G160&lt;&gt;"",INDIRECT("'"&amp;G160&amp;"'!"&amp;H160),"")</f>
        <v/>
      </c>
      <c r="G160" s="1533"/>
      <c r="I160" s="4"/>
      <c r="J160" s="4"/>
      <c r="K160" s="4"/>
    </row>
    <row r="161" spans="1:11" ht="14">
      <c r="A161" s="1">
        <v>156</v>
      </c>
      <c r="D161" s="4"/>
      <c r="E161" s="2" t="b">
        <f t="shared" ca="1" si="4"/>
        <v>1</v>
      </c>
      <c r="F161" s="2" t="str" cm="1">
        <f t="array" aca="1" ref="F161" ca="1">IF(G161&lt;&gt;"",INDIRECT("'"&amp;G161&amp;"'!"&amp;H161),"")</f>
        <v/>
      </c>
      <c r="G161" s="1533"/>
      <c r="I161" s="4"/>
      <c r="J161" s="4"/>
      <c r="K161" s="4"/>
    </row>
    <row r="162" spans="1:11" ht="14">
      <c r="A162" s="1">
        <v>157</v>
      </c>
      <c r="D162" s="4"/>
      <c r="E162" s="2" t="b">
        <f t="shared" ca="1" si="4"/>
        <v>1</v>
      </c>
      <c r="F162" s="2" t="str" cm="1">
        <f t="array" aca="1" ref="F162" ca="1">IF(G162&lt;&gt;"",INDIRECT("'"&amp;G162&amp;"'!"&amp;H162),"")</f>
        <v/>
      </c>
      <c r="G162" s="1533"/>
      <c r="I162" s="4"/>
      <c r="J162" s="4"/>
      <c r="K162" s="4"/>
    </row>
    <row r="163" spans="1:11" ht="14">
      <c r="A163" s="1">
        <v>158</v>
      </c>
      <c r="D163" s="4"/>
      <c r="E163" s="2" t="b">
        <f t="shared" ca="1" si="4"/>
        <v>1</v>
      </c>
      <c r="F163" s="2" t="str" cm="1">
        <f t="array" aca="1" ref="F163" ca="1">IF(G163&lt;&gt;"",INDIRECT("'"&amp;G163&amp;"'!"&amp;H163),"")</f>
        <v/>
      </c>
      <c r="G163" s="1533"/>
      <c r="I163" s="4"/>
      <c r="J163" s="4"/>
      <c r="K163" s="4"/>
    </row>
    <row r="164" spans="1:11" ht="14">
      <c r="A164" s="1">
        <v>159</v>
      </c>
      <c r="D164" s="4"/>
      <c r="E164" s="2" t="b">
        <f t="shared" ca="1" si="4"/>
        <v>1</v>
      </c>
      <c r="F164" s="2" t="str" cm="1">
        <f t="array" aca="1" ref="F164" ca="1">IF(G164&lt;&gt;"",INDIRECT("'"&amp;G164&amp;"'!"&amp;H164),"")</f>
        <v/>
      </c>
      <c r="G164" s="1533"/>
      <c r="I164" s="4"/>
      <c r="J164" s="4"/>
      <c r="K164" s="4"/>
    </row>
    <row r="165" spans="1:11" ht="14">
      <c r="A165" s="1">
        <v>160</v>
      </c>
      <c r="D165" s="4"/>
      <c r="E165" s="2" t="b">
        <f t="shared" ca="1" si="4"/>
        <v>1</v>
      </c>
      <c r="F165" s="2" t="str" cm="1">
        <f t="array" aca="1" ref="F165" ca="1">IF(G165&lt;&gt;"",INDIRECT("'"&amp;G165&amp;"'!"&amp;H165),"")</f>
        <v/>
      </c>
      <c r="G165" s="1533"/>
      <c r="I165" s="4"/>
      <c r="J165" s="4"/>
      <c r="K165" s="4"/>
    </row>
    <row r="166" spans="1:11" ht="14">
      <c r="A166" s="1">
        <v>161</v>
      </c>
      <c r="D166" s="4"/>
      <c r="E166" s="2" t="b">
        <f t="shared" ca="1" si="4"/>
        <v>1</v>
      </c>
      <c r="F166" s="2" t="str" cm="1">
        <f t="array" aca="1" ref="F166" ca="1">IF(G166&lt;&gt;"",INDIRECT("'"&amp;G166&amp;"'!"&amp;H166),"")</f>
        <v/>
      </c>
      <c r="G166" s="1533"/>
      <c r="I166" s="4"/>
      <c r="J166" s="4"/>
      <c r="K166" s="4"/>
    </row>
    <row r="167" spans="1:11" ht="14">
      <c r="A167" s="1">
        <v>162</v>
      </c>
      <c r="D167" s="4"/>
      <c r="E167" s="2" t="b">
        <f t="shared" ca="1" si="4"/>
        <v>1</v>
      </c>
      <c r="F167" s="2" t="str" cm="1">
        <f t="array" aca="1" ref="F167" ca="1">IF(G167&lt;&gt;"",INDIRECT("'"&amp;G167&amp;"'!"&amp;H167),"")</f>
        <v/>
      </c>
      <c r="G167" s="1533"/>
      <c r="I167" s="4"/>
      <c r="J167" s="4"/>
      <c r="K167" s="4"/>
    </row>
    <row r="168" spans="1:11" ht="14">
      <c r="A168" s="1">
        <v>163</v>
      </c>
      <c r="D168" s="4"/>
      <c r="E168" s="2" t="b">
        <f t="shared" ca="1" si="4"/>
        <v>1</v>
      </c>
      <c r="F168" s="2" t="str" cm="1">
        <f t="array" aca="1" ref="F168" ca="1">IF(G168&lt;&gt;"",INDIRECT("'"&amp;G168&amp;"'!"&amp;H168),"")</f>
        <v/>
      </c>
      <c r="G168" s="1533"/>
      <c r="I168" s="4"/>
      <c r="J168" s="4"/>
      <c r="K168" s="4"/>
    </row>
    <row r="169" spans="1:11" ht="14">
      <c r="A169" s="1">
        <v>164</v>
      </c>
      <c r="D169" s="4"/>
      <c r="E169" s="2" t="b">
        <f t="shared" ca="1" si="4"/>
        <v>1</v>
      </c>
      <c r="F169" s="2" t="str" cm="1">
        <f t="array" aca="1" ref="F169" ca="1">IF(G169&lt;&gt;"",INDIRECT("'"&amp;G169&amp;"'!"&amp;H169),"")</f>
        <v/>
      </c>
      <c r="G169" s="1533"/>
      <c r="I169" s="4"/>
      <c r="J169" s="4"/>
      <c r="K169" s="4"/>
    </row>
    <row r="170" spans="1:11" ht="14">
      <c r="A170" s="1">
        <v>165</v>
      </c>
      <c r="D170" s="4"/>
      <c r="E170" s="2" t="b">
        <f t="shared" ca="1" si="4"/>
        <v>1</v>
      </c>
      <c r="F170" s="2" t="str" cm="1">
        <f t="array" aca="1" ref="F170" ca="1">IF(G170&lt;&gt;"",INDIRECT("'"&amp;G170&amp;"'!"&amp;H170),"")</f>
        <v/>
      </c>
      <c r="G170" s="1533"/>
      <c r="I170" s="4"/>
      <c r="J170" s="4"/>
      <c r="K170" s="4"/>
    </row>
    <row r="171" spans="1:11" ht="14">
      <c r="A171" s="1">
        <v>166</v>
      </c>
      <c r="D171" s="4"/>
      <c r="E171" s="2" t="b">
        <f t="shared" ca="1" si="4"/>
        <v>1</v>
      </c>
      <c r="F171" s="2" t="str" cm="1">
        <f t="array" aca="1" ref="F171" ca="1">IF(G171&lt;&gt;"",INDIRECT("'"&amp;G171&amp;"'!"&amp;H171),"")</f>
        <v/>
      </c>
      <c r="G171" s="1533"/>
      <c r="I171" s="4"/>
      <c r="J171" s="4"/>
      <c r="K171" s="4"/>
    </row>
    <row r="172" spans="1:11" ht="14">
      <c r="A172" s="1">
        <v>167</v>
      </c>
      <c r="D172" s="4"/>
      <c r="E172" s="2" t="b">
        <f t="shared" ca="1" si="4"/>
        <v>1</v>
      </c>
      <c r="F172" s="2" t="str" cm="1">
        <f t="array" aca="1" ref="F172" ca="1">IF(G172&lt;&gt;"",INDIRECT("'"&amp;G172&amp;"'!"&amp;H172),"")</f>
        <v/>
      </c>
      <c r="G172" s="1533"/>
      <c r="I172" s="4"/>
      <c r="J172" s="4"/>
      <c r="K172" s="4"/>
    </row>
    <row r="173" spans="1:11" ht="14">
      <c r="A173" s="1">
        <v>168</v>
      </c>
      <c r="D173" s="4"/>
      <c r="E173" s="2" t="b">
        <f t="shared" ca="1" si="4"/>
        <v>1</v>
      </c>
      <c r="F173" s="2" t="str" cm="1">
        <f t="array" aca="1" ref="F173" ca="1">IF(G173&lt;&gt;"",INDIRECT("'"&amp;G173&amp;"'!"&amp;H173),"")</f>
        <v/>
      </c>
      <c r="G173" s="1533"/>
      <c r="I173" s="4"/>
      <c r="J173" s="4"/>
      <c r="K173" s="4"/>
    </row>
    <row r="174" spans="1:11" ht="14">
      <c r="A174" s="1">
        <v>169</v>
      </c>
      <c r="D174" s="4"/>
      <c r="E174" s="2" t="b">
        <f t="shared" ca="1" si="4"/>
        <v>1</v>
      </c>
      <c r="F174" s="2" t="str" cm="1">
        <f t="array" aca="1" ref="F174" ca="1">IF(G174&lt;&gt;"",INDIRECT("'"&amp;G174&amp;"'!"&amp;H174),"")</f>
        <v/>
      </c>
      <c r="G174" s="1533"/>
      <c r="I174" s="4"/>
      <c r="J174" s="4"/>
      <c r="K174" s="4"/>
    </row>
    <row r="175" spans="1:11" ht="14">
      <c r="A175" s="1">
        <v>170</v>
      </c>
      <c r="D175" s="4"/>
      <c r="E175" s="2" t="b">
        <f t="shared" ca="1" si="4"/>
        <v>1</v>
      </c>
      <c r="F175" s="2" t="str" cm="1">
        <f t="array" aca="1" ref="F175" ca="1">IF(G175&lt;&gt;"",INDIRECT("'"&amp;G175&amp;"'!"&amp;H175),"")</f>
        <v/>
      </c>
      <c r="G175" s="1533"/>
      <c r="I175" s="4"/>
      <c r="J175" s="4"/>
      <c r="K175" s="4"/>
    </row>
    <row r="176" spans="1:11" ht="14">
      <c r="A176" s="1">
        <v>171</v>
      </c>
      <c r="D176" s="4"/>
      <c r="E176" s="2" t="b">
        <f t="shared" ca="1" si="4"/>
        <v>1</v>
      </c>
      <c r="F176" s="2" t="str" cm="1">
        <f t="array" aca="1" ref="F176" ca="1">IF(G176&lt;&gt;"",INDIRECT("'"&amp;G176&amp;"'!"&amp;H176),"")</f>
        <v/>
      </c>
      <c r="G176" s="1533"/>
      <c r="I176" s="4"/>
      <c r="J176" s="4"/>
      <c r="K176" s="4"/>
    </row>
    <row r="177" spans="1:11" ht="14">
      <c r="A177" s="1">
        <v>172</v>
      </c>
      <c r="D177" s="4"/>
      <c r="E177" s="2" t="b">
        <f t="shared" ca="1" si="4"/>
        <v>1</v>
      </c>
      <c r="F177" s="2" t="str" cm="1">
        <f t="array" aca="1" ref="F177" ca="1">IF(G177&lt;&gt;"",INDIRECT("'"&amp;G177&amp;"'!"&amp;H177),"")</f>
        <v/>
      </c>
      <c r="G177" s="1533"/>
      <c r="I177" s="4"/>
      <c r="J177" s="4"/>
      <c r="K177" s="4"/>
    </row>
    <row r="178" spans="1:11" ht="14">
      <c r="A178" s="1">
        <v>173</v>
      </c>
      <c r="E178" s="2" t="b">
        <f t="shared" ca="1" si="4"/>
        <v>1</v>
      </c>
      <c r="F178" s="2" t="str" cm="1">
        <f t="array" aca="1" ref="F178" ca="1">IF(G178&lt;&gt;"",INDIRECT("'"&amp;G178&amp;"'!"&amp;H178),"")</f>
        <v/>
      </c>
      <c r="G178" s="1533"/>
    </row>
    <row r="179" spans="1:11" ht="14">
      <c r="A179" s="1">
        <v>174</v>
      </c>
      <c r="D179" s="4"/>
      <c r="E179" s="2" t="b">
        <f t="shared" ca="1" si="4"/>
        <v>1</v>
      </c>
      <c r="F179" s="2" t="str" cm="1">
        <f t="array" aca="1" ref="F179" ca="1">IF(G179&lt;&gt;"",INDIRECT("'"&amp;G179&amp;"'!"&amp;H179),"")</f>
        <v/>
      </c>
      <c r="G179" s="1533"/>
      <c r="I179" s="4"/>
      <c r="J179" s="4"/>
      <c r="K179" s="4"/>
    </row>
    <row r="180" spans="1:11" ht="14">
      <c r="A180" s="1">
        <v>175</v>
      </c>
      <c r="D180" s="4"/>
      <c r="E180" s="2" t="b">
        <f t="shared" ca="1" si="4"/>
        <v>1</v>
      </c>
      <c r="F180" s="2" t="str" cm="1">
        <f t="array" aca="1" ref="F180" ca="1">IF(G180&lt;&gt;"",INDIRECT("'"&amp;G180&amp;"'!"&amp;H180),"")</f>
        <v/>
      </c>
      <c r="G180" s="1533"/>
      <c r="I180" s="4"/>
      <c r="J180" s="4"/>
      <c r="K180" s="4"/>
    </row>
    <row r="181" spans="1:11" ht="14">
      <c r="A181" s="1">
        <v>176</v>
      </c>
      <c r="D181" s="4"/>
      <c r="E181" s="2" t="b">
        <f t="shared" ca="1" si="4"/>
        <v>1</v>
      </c>
      <c r="F181" s="2" t="str" cm="1">
        <f t="array" aca="1" ref="F181" ca="1">IF(G181&lt;&gt;"",INDIRECT("'"&amp;G181&amp;"'!"&amp;H181),"")</f>
        <v/>
      </c>
      <c r="G181" s="1533"/>
      <c r="I181" s="4"/>
      <c r="J181" s="4"/>
      <c r="K181" s="4"/>
    </row>
    <row r="182" spans="1:11" ht="14">
      <c r="A182" s="1">
        <v>177</v>
      </c>
      <c r="E182" s="2" t="b">
        <f t="shared" ca="1" si="4"/>
        <v>1</v>
      </c>
      <c r="F182" s="2" t="str" cm="1">
        <f t="array" aca="1" ref="F182" ca="1">IF(G182&lt;&gt;"",INDIRECT("'"&amp;G182&amp;"'!"&amp;H182),"")</f>
        <v/>
      </c>
      <c r="G182" s="1533"/>
    </row>
    <row r="183" spans="1:11" ht="14">
      <c r="A183" s="1">
        <v>178</v>
      </c>
      <c r="D183" s="4"/>
      <c r="E183" s="2" t="b">
        <f t="shared" ca="1" si="4"/>
        <v>1</v>
      </c>
      <c r="F183" s="2" t="str" cm="1">
        <f t="array" aca="1" ref="F183" ca="1">IF(G183&lt;&gt;"",INDIRECT("'"&amp;G183&amp;"'!"&amp;H183),"")</f>
        <v/>
      </c>
      <c r="G183" s="1533"/>
      <c r="I183" s="4"/>
      <c r="J183" s="4"/>
      <c r="K183" s="4"/>
    </row>
    <row r="184" spans="1:11" ht="14">
      <c r="A184" s="1">
        <v>179</v>
      </c>
      <c r="E184" s="2" t="b">
        <f t="shared" ca="1" si="4"/>
        <v>1</v>
      </c>
      <c r="F184" s="2" t="str" cm="1">
        <f t="array" aca="1" ref="F184" ca="1">IF(G184&lt;&gt;"",INDIRECT("'"&amp;G184&amp;"'!"&amp;H184),"")</f>
        <v/>
      </c>
      <c r="G184" s="1533"/>
    </row>
    <row r="185" spans="1:11" ht="14">
      <c r="A185" s="1">
        <v>180</v>
      </c>
      <c r="E185" s="2" t="b">
        <f t="shared" ca="1" si="4"/>
        <v>1</v>
      </c>
      <c r="F185" s="2" t="str" cm="1">
        <f t="array" aca="1" ref="F185" ca="1">IF(G185&lt;&gt;"",INDIRECT("'"&amp;G185&amp;"'!"&amp;H185),"")</f>
        <v/>
      </c>
      <c r="G185" s="1533"/>
    </row>
    <row r="186" spans="1:11" ht="14">
      <c r="A186" s="1">
        <v>181</v>
      </c>
      <c r="D186" s="4"/>
      <c r="E186" s="2" t="b">
        <f t="shared" ca="1" si="4"/>
        <v>1</v>
      </c>
      <c r="F186" s="2" t="str" cm="1">
        <f t="array" aca="1" ref="F186" ca="1">IF(G186&lt;&gt;"",INDIRECT("'"&amp;G186&amp;"'!"&amp;H186),"")</f>
        <v/>
      </c>
      <c r="G186" s="1533"/>
      <c r="I186" s="4"/>
      <c r="J186" s="4"/>
      <c r="K186" s="4"/>
    </row>
    <row r="187" spans="1:11" ht="14">
      <c r="A187" s="1">
        <v>182</v>
      </c>
      <c r="D187" s="4"/>
      <c r="E187" s="2" t="b">
        <f t="shared" ca="1" si="4"/>
        <v>1</v>
      </c>
      <c r="F187" s="2" t="str" cm="1">
        <f t="array" aca="1" ref="F187" ca="1">IF(G187&lt;&gt;"",INDIRECT("'"&amp;G187&amp;"'!"&amp;H187),"")</f>
        <v/>
      </c>
      <c r="G187" s="1533"/>
      <c r="I187" s="4"/>
      <c r="J187" s="4"/>
      <c r="K187" s="4"/>
    </row>
    <row r="188" spans="1:11" ht="14">
      <c r="A188" s="1">
        <v>183</v>
      </c>
      <c r="E188" s="2" t="b">
        <f t="shared" ca="1" si="4"/>
        <v>1</v>
      </c>
      <c r="F188" s="2" t="str" cm="1">
        <f t="array" aca="1" ref="F188" ca="1">IF(G188&lt;&gt;"",INDIRECT("'"&amp;G188&amp;"'!"&amp;H188),"")</f>
        <v/>
      </c>
      <c r="G188" s="1533"/>
    </row>
    <row r="189" spans="1:11" ht="14">
      <c r="A189" s="1">
        <v>184</v>
      </c>
      <c r="D189" s="3" t="s">
        <v>298</v>
      </c>
      <c r="E189" s="2" t="b">
        <f t="shared" ca="1" si="4"/>
        <v>1</v>
      </c>
      <c r="F189" s="2" t="str" cm="1">
        <f t="array" aca="1" ref="F189" ca="1">IF(G189&lt;&gt;"",INDIRECT("'"&amp;G189&amp;"'!"&amp;H189),"")</f>
        <v/>
      </c>
      <c r="G189" s="1533"/>
    </row>
    <row r="190" spans="1:11" ht="14">
      <c r="A190" s="1">
        <v>185</v>
      </c>
      <c r="D190" s="4"/>
      <c r="E190" s="2" t="b">
        <f t="shared" ca="1" si="4"/>
        <v>1</v>
      </c>
      <c r="F190" s="2" t="str" cm="1">
        <f t="array" aca="1" ref="F190" ca="1">IF(G190&lt;&gt;"",INDIRECT("'"&amp;G190&amp;"'!"&amp;H190),"")</f>
        <v/>
      </c>
      <c r="G190" s="1533"/>
      <c r="I190" s="4"/>
      <c r="J190" s="4"/>
      <c r="K190" s="4"/>
    </row>
    <row r="191" spans="1:11" ht="14">
      <c r="A191" s="1">
        <v>186</v>
      </c>
      <c r="E191" s="2" t="b">
        <f t="shared" ca="1" si="4"/>
        <v>1</v>
      </c>
      <c r="F191" s="2" t="str" cm="1">
        <f t="array" aca="1" ref="F191" ca="1">IF(G191&lt;&gt;"",INDIRECT("'"&amp;G191&amp;"'!"&amp;H191),"")</f>
        <v/>
      </c>
      <c r="G191" s="1533"/>
    </row>
    <row r="192" spans="1:11" ht="14">
      <c r="A192" s="1">
        <v>187</v>
      </c>
      <c r="E192" s="2" t="b">
        <f t="shared" ca="1" si="4"/>
        <v>1</v>
      </c>
      <c r="F192" s="2" t="str" cm="1">
        <f t="array" aca="1" ref="F192" ca="1">IF(G192&lt;&gt;"",INDIRECT("'"&amp;G192&amp;"'!"&amp;H192),"")</f>
        <v/>
      </c>
      <c r="G192" s="1533"/>
    </row>
    <row r="193" spans="1:11" ht="14">
      <c r="A193" s="1">
        <v>188</v>
      </c>
      <c r="E193" s="2" t="b">
        <f t="shared" ca="1" si="4"/>
        <v>1</v>
      </c>
      <c r="F193" s="2" t="str" cm="1">
        <f t="array" aca="1" ref="F193" ca="1">IF(G193&lt;&gt;"",INDIRECT("'"&amp;G193&amp;"'!"&amp;H193),"")</f>
        <v/>
      </c>
      <c r="G193" s="1533"/>
    </row>
    <row r="194" spans="1:11" ht="14">
      <c r="A194" s="1">
        <v>189</v>
      </c>
      <c r="D194" s="4"/>
      <c r="E194" s="2" t="b">
        <f t="shared" ref="E194:E257" ca="1" si="6">F194=B194</f>
        <v>1</v>
      </c>
      <c r="F194" s="2" t="str" cm="1">
        <f t="array" aca="1" ref="F194" ca="1">IF(G194&lt;&gt;"",INDIRECT("'"&amp;G194&amp;"'!"&amp;H194),"")</f>
        <v/>
      </c>
      <c r="G194" s="1533"/>
      <c r="I194" s="4"/>
      <c r="J194" s="4"/>
      <c r="K194" s="4"/>
    </row>
    <row r="195" spans="1:11" ht="14">
      <c r="A195" s="1">
        <v>190</v>
      </c>
      <c r="D195" s="4"/>
      <c r="E195" s="2" t="b">
        <f t="shared" ca="1" si="6"/>
        <v>1</v>
      </c>
      <c r="F195" s="2" t="str" cm="1">
        <f t="array" aca="1" ref="F195" ca="1">IF(G195&lt;&gt;"",INDIRECT("'"&amp;G195&amp;"'!"&amp;H195),"")</f>
        <v/>
      </c>
      <c r="G195" s="1533"/>
      <c r="I195" s="4"/>
      <c r="J195" s="4"/>
      <c r="K195" s="4"/>
    </row>
    <row r="196" spans="1:11" ht="14">
      <c r="A196" s="1">
        <v>191</v>
      </c>
      <c r="D196" s="4"/>
      <c r="E196" s="2" t="b">
        <f t="shared" ca="1" si="6"/>
        <v>1</v>
      </c>
      <c r="F196" s="2" t="str" cm="1">
        <f t="array" aca="1" ref="F196" ca="1">IF(G196&lt;&gt;"",INDIRECT("'"&amp;G196&amp;"'!"&amp;H196),"")</f>
        <v/>
      </c>
      <c r="G196" s="1533"/>
      <c r="I196" s="4"/>
      <c r="J196" s="4"/>
      <c r="K196" s="4"/>
    </row>
    <row r="197" spans="1:11" ht="14">
      <c r="A197" s="1">
        <v>192</v>
      </c>
      <c r="D197" s="4"/>
      <c r="E197" s="2" t="b">
        <f t="shared" ca="1" si="6"/>
        <v>1</v>
      </c>
      <c r="F197" s="2" t="str" cm="1">
        <f t="array" aca="1" ref="F197" ca="1">IF(G197&lt;&gt;"",INDIRECT("'"&amp;G197&amp;"'!"&amp;H197),"")</f>
        <v/>
      </c>
      <c r="G197" s="1533"/>
      <c r="I197" s="4"/>
      <c r="J197" s="4"/>
      <c r="K197" s="4"/>
    </row>
    <row r="198" spans="1:11" ht="14">
      <c r="A198" s="1">
        <v>193</v>
      </c>
      <c r="D198" s="4"/>
      <c r="E198" s="2" t="b">
        <f t="shared" ca="1" si="6"/>
        <v>1</v>
      </c>
      <c r="F198" s="2" t="str" cm="1">
        <f t="array" aca="1" ref="F198" ca="1">IF(G198&lt;&gt;"",INDIRECT("'"&amp;G198&amp;"'!"&amp;H198),"")</f>
        <v/>
      </c>
      <c r="G198" s="1533"/>
      <c r="I198" s="4"/>
      <c r="J198" s="4"/>
      <c r="K198" s="4"/>
    </row>
    <row r="199" spans="1:11" ht="14">
      <c r="A199" s="1">
        <v>194</v>
      </c>
      <c r="D199" s="4"/>
      <c r="E199" s="2" t="b">
        <f t="shared" ca="1" si="6"/>
        <v>1</v>
      </c>
      <c r="F199" s="2" t="str" cm="1">
        <f t="array" aca="1" ref="F199" ca="1">IF(G199&lt;&gt;"",INDIRECT("'"&amp;G199&amp;"'!"&amp;H199),"")</f>
        <v/>
      </c>
      <c r="G199" s="1533"/>
      <c r="I199" s="4"/>
      <c r="J199" s="4"/>
      <c r="K199" s="4"/>
    </row>
    <row r="200" spans="1:11" ht="14">
      <c r="A200" s="1">
        <v>195</v>
      </c>
      <c r="D200" s="4"/>
      <c r="E200" s="2" t="b">
        <f t="shared" ca="1" si="6"/>
        <v>1</v>
      </c>
      <c r="F200" s="2" t="str" cm="1">
        <f t="array" aca="1" ref="F200" ca="1">IF(G200&lt;&gt;"",INDIRECT("'"&amp;G200&amp;"'!"&amp;H200),"")</f>
        <v/>
      </c>
      <c r="G200" s="1533"/>
      <c r="I200" s="4"/>
      <c r="J200" s="4"/>
      <c r="K200" s="4"/>
    </row>
    <row r="201" spans="1:11" ht="14">
      <c r="A201" s="1">
        <v>196</v>
      </c>
      <c r="D201" s="4"/>
      <c r="E201" s="2" t="b">
        <f t="shared" ca="1" si="6"/>
        <v>1</v>
      </c>
      <c r="F201" s="2" t="str" cm="1">
        <f t="array" aca="1" ref="F201" ca="1">IF(G201&lt;&gt;"",INDIRECT("'"&amp;G201&amp;"'!"&amp;H201),"")</f>
        <v/>
      </c>
      <c r="G201" s="1533"/>
      <c r="I201" s="4"/>
      <c r="J201" s="4"/>
      <c r="K201" s="4"/>
    </row>
    <row r="202" spans="1:11" ht="14">
      <c r="A202" s="1">
        <v>197</v>
      </c>
      <c r="D202" s="4"/>
      <c r="E202" s="2" t="b">
        <f t="shared" ca="1" si="6"/>
        <v>1</v>
      </c>
      <c r="F202" s="2" t="str" cm="1">
        <f t="array" aca="1" ref="F202" ca="1">IF(G202&lt;&gt;"",INDIRECT("'"&amp;G202&amp;"'!"&amp;H202),"")</f>
        <v/>
      </c>
      <c r="G202" s="1533"/>
      <c r="I202" s="4"/>
      <c r="J202" s="4"/>
      <c r="K202" s="4"/>
    </row>
    <row r="203" spans="1:11" ht="14">
      <c r="A203" s="1">
        <v>198</v>
      </c>
      <c r="D203" s="4"/>
      <c r="E203" s="2" t="b">
        <f t="shared" ca="1" si="6"/>
        <v>1</v>
      </c>
      <c r="F203" s="2" t="str" cm="1">
        <f t="array" aca="1" ref="F203" ca="1">IF(G203&lt;&gt;"",INDIRECT("'"&amp;G203&amp;"'!"&amp;H203),"")</f>
        <v/>
      </c>
      <c r="G203" s="1533"/>
      <c r="I203" s="4"/>
      <c r="J203" s="4"/>
      <c r="K203" s="4"/>
    </row>
    <row r="204" spans="1:11" ht="14">
      <c r="A204" s="1">
        <v>199</v>
      </c>
      <c r="D204" s="4"/>
      <c r="E204" s="2" t="b">
        <f t="shared" ca="1" si="6"/>
        <v>1</v>
      </c>
      <c r="F204" s="2" t="str" cm="1">
        <f t="array" aca="1" ref="F204" ca="1">IF(G204&lt;&gt;"",INDIRECT("'"&amp;G204&amp;"'!"&amp;H204),"")</f>
        <v/>
      </c>
      <c r="G204" s="1533"/>
      <c r="I204" s="4"/>
      <c r="J204" s="4"/>
      <c r="K204" s="4"/>
    </row>
    <row r="205" spans="1:11" ht="14">
      <c r="A205" s="1">
        <v>200</v>
      </c>
      <c r="D205" s="4"/>
      <c r="E205" s="2" t="b">
        <f t="shared" ca="1" si="6"/>
        <v>1</v>
      </c>
      <c r="F205" s="2" t="str" cm="1">
        <f t="array" aca="1" ref="F205" ca="1">IF(G205&lt;&gt;"",INDIRECT("'"&amp;G205&amp;"'!"&amp;H205),"")</f>
        <v/>
      </c>
      <c r="G205" s="1533"/>
      <c r="I205" s="4"/>
      <c r="J205" s="4"/>
      <c r="K205" s="4"/>
    </row>
    <row r="206" spans="1:11" ht="14">
      <c r="A206" s="1">
        <v>201</v>
      </c>
      <c r="D206" s="4"/>
      <c r="E206" s="2" t="b">
        <f t="shared" ca="1" si="6"/>
        <v>1</v>
      </c>
      <c r="F206" s="2" t="str" cm="1">
        <f t="array" aca="1" ref="F206" ca="1">IF(G206&lt;&gt;"",INDIRECT("'"&amp;G206&amp;"'!"&amp;H206),"")</f>
        <v/>
      </c>
      <c r="G206" s="1533"/>
      <c r="I206" s="4"/>
      <c r="J206" s="4"/>
      <c r="K206" s="4"/>
    </row>
    <row r="207" spans="1:11" ht="14">
      <c r="A207" s="1">
        <v>202</v>
      </c>
      <c r="D207" s="4"/>
      <c r="E207" s="2" t="b">
        <f t="shared" ca="1" si="6"/>
        <v>1</v>
      </c>
      <c r="F207" s="2" t="str" cm="1">
        <f t="array" aca="1" ref="F207" ca="1">IF(G207&lt;&gt;"",INDIRECT("'"&amp;G207&amp;"'!"&amp;H207),"")</f>
        <v/>
      </c>
      <c r="G207" s="1533"/>
      <c r="I207" s="4"/>
      <c r="J207" s="4"/>
      <c r="K207" s="4"/>
    </row>
    <row r="208" spans="1:11" ht="14">
      <c r="A208" s="1">
        <v>203</v>
      </c>
      <c r="D208" s="4"/>
      <c r="E208" s="2" t="b">
        <f t="shared" ca="1" si="6"/>
        <v>1</v>
      </c>
      <c r="F208" s="2" t="str" cm="1">
        <f t="array" aca="1" ref="F208" ca="1">IF(G208&lt;&gt;"",INDIRECT("'"&amp;G208&amp;"'!"&amp;H208),"")</f>
        <v/>
      </c>
      <c r="G208" s="1533"/>
      <c r="I208" s="4"/>
      <c r="J208" s="4"/>
      <c r="K208" s="4"/>
    </row>
    <row r="209" spans="1:11" ht="14">
      <c r="A209" s="1">
        <v>204</v>
      </c>
      <c r="D209" s="4"/>
      <c r="E209" s="2" t="b">
        <f t="shared" ca="1" si="6"/>
        <v>1</v>
      </c>
      <c r="F209" s="2" t="str" cm="1">
        <f t="array" aca="1" ref="F209" ca="1">IF(G209&lt;&gt;"",INDIRECT("'"&amp;G209&amp;"'!"&amp;H209),"")</f>
        <v/>
      </c>
      <c r="G209" s="1533"/>
      <c r="I209" s="4"/>
      <c r="J209" s="4"/>
      <c r="K209" s="4"/>
    </row>
    <row r="210" spans="1:11" ht="14">
      <c r="A210" s="1">
        <v>205</v>
      </c>
      <c r="D210" s="4"/>
      <c r="E210" s="2" t="b">
        <f t="shared" ca="1" si="6"/>
        <v>1</v>
      </c>
      <c r="F210" s="2" t="str" cm="1">
        <f t="array" aca="1" ref="F210" ca="1">IF(G210&lt;&gt;"",INDIRECT("'"&amp;G210&amp;"'!"&amp;H210),"")</f>
        <v/>
      </c>
      <c r="G210" s="1533"/>
      <c r="I210" s="4"/>
      <c r="J210" s="4"/>
      <c r="K210" s="4"/>
    </row>
    <row r="211" spans="1:11" ht="14">
      <c r="A211" s="1">
        <v>206</v>
      </c>
      <c r="D211" s="4"/>
      <c r="E211" s="2" t="b">
        <f t="shared" ca="1" si="6"/>
        <v>1</v>
      </c>
      <c r="F211" s="2" t="str" cm="1">
        <f t="array" aca="1" ref="F211" ca="1">IF(G211&lt;&gt;"",INDIRECT("'"&amp;G211&amp;"'!"&amp;H211),"")</f>
        <v/>
      </c>
      <c r="G211" s="1533"/>
      <c r="I211" s="4"/>
      <c r="J211" s="4"/>
      <c r="K211" s="4"/>
    </row>
    <row r="212" spans="1:11" ht="14">
      <c r="A212" s="1">
        <v>207</v>
      </c>
      <c r="D212" s="4"/>
      <c r="E212" s="2" t="b">
        <f t="shared" ca="1" si="6"/>
        <v>1</v>
      </c>
      <c r="F212" s="2" t="str" cm="1">
        <f t="array" aca="1" ref="F212" ca="1">IF(G212&lt;&gt;"",INDIRECT("'"&amp;G212&amp;"'!"&amp;H212),"")</f>
        <v/>
      </c>
      <c r="G212" s="1533"/>
      <c r="I212" s="4"/>
      <c r="J212" s="4"/>
      <c r="K212" s="4"/>
    </row>
    <row r="213" spans="1:11" ht="14">
      <c r="A213" s="1">
        <v>208</v>
      </c>
      <c r="D213" s="4"/>
      <c r="E213" s="2" t="b">
        <f t="shared" ca="1" si="6"/>
        <v>1</v>
      </c>
      <c r="F213" s="2" t="str" cm="1">
        <f t="array" aca="1" ref="F213" ca="1">IF(G213&lt;&gt;"",INDIRECT("'"&amp;G213&amp;"'!"&amp;H213),"")</f>
        <v/>
      </c>
      <c r="G213" s="1533"/>
      <c r="I213" s="4"/>
      <c r="J213" s="4"/>
      <c r="K213" s="4"/>
    </row>
    <row r="214" spans="1:11" ht="14">
      <c r="A214" s="1">
        <v>209</v>
      </c>
      <c r="D214" s="4"/>
      <c r="E214" s="2" t="b">
        <f t="shared" ca="1" si="6"/>
        <v>1</v>
      </c>
      <c r="F214" s="2" t="str" cm="1">
        <f t="array" aca="1" ref="F214" ca="1">IF(G214&lt;&gt;"",INDIRECT("'"&amp;G214&amp;"'!"&amp;H214),"")</f>
        <v/>
      </c>
      <c r="G214" s="1533"/>
      <c r="I214" s="4"/>
      <c r="J214" s="4"/>
      <c r="K214" s="4"/>
    </row>
    <row r="215" spans="1:11" ht="14">
      <c r="A215" s="1">
        <v>210</v>
      </c>
      <c r="D215" s="4"/>
      <c r="E215" s="2" t="b">
        <f t="shared" ca="1" si="6"/>
        <v>1</v>
      </c>
      <c r="F215" s="2" t="str" cm="1">
        <f t="array" aca="1" ref="F215" ca="1">IF(G215&lt;&gt;"",INDIRECT("'"&amp;G215&amp;"'!"&amp;H215),"")</f>
        <v/>
      </c>
      <c r="G215" s="1533"/>
      <c r="I215" s="4"/>
      <c r="J215" s="4"/>
      <c r="K215" s="4"/>
    </row>
    <row r="216" spans="1:11" ht="14">
      <c r="A216" s="1">
        <v>211</v>
      </c>
      <c r="D216" s="4"/>
      <c r="E216" s="2" t="b">
        <f t="shared" ca="1" si="6"/>
        <v>1</v>
      </c>
      <c r="F216" s="2" t="str" cm="1">
        <f t="array" aca="1" ref="F216" ca="1">IF(G216&lt;&gt;"",INDIRECT("'"&amp;G216&amp;"'!"&amp;H216),"")</f>
        <v/>
      </c>
      <c r="G216" s="1533"/>
      <c r="I216" s="4"/>
      <c r="J216" s="4"/>
      <c r="K216" s="4"/>
    </row>
    <row r="217" spans="1:11" ht="14">
      <c r="A217" s="1">
        <v>212</v>
      </c>
      <c r="E217" s="2" t="b">
        <f t="shared" ca="1" si="6"/>
        <v>1</v>
      </c>
      <c r="F217" s="2" t="str" cm="1">
        <f t="array" aca="1" ref="F217" ca="1">IF(G217&lt;&gt;"",INDIRECT("'"&amp;G217&amp;"'!"&amp;H217),"")</f>
        <v/>
      </c>
      <c r="G217" s="1533"/>
    </row>
    <row r="218" spans="1:11" ht="14">
      <c r="A218" s="1">
        <v>213</v>
      </c>
      <c r="E218" s="2" t="b">
        <f t="shared" ca="1" si="6"/>
        <v>1</v>
      </c>
      <c r="F218" s="2" t="str" cm="1">
        <f t="array" aca="1" ref="F218" ca="1">IF(G218&lt;&gt;"",INDIRECT("'"&amp;G218&amp;"'!"&amp;H218),"")</f>
        <v/>
      </c>
      <c r="G218" s="1533"/>
    </row>
    <row r="219" spans="1:11" ht="14">
      <c r="A219" s="1">
        <v>214</v>
      </c>
      <c r="E219" s="2" t="b">
        <f t="shared" ca="1" si="6"/>
        <v>1</v>
      </c>
      <c r="F219" s="2" t="str" cm="1">
        <f t="array" aca="1" ref="F219" ca="1">IF(G219&lt;&gt;"",INDIRECT("'"&amp;G219&amp;"'!"&amp;H219),"")</f>
        <v/>
      </c>
      <c r="G219" s="1533"/>
    </row>
    <row r="220" spans="1:11" ht="14">
      <c r="A220" s="1">
        <v>215</v>
      </c>
      <c r="E220" s="2" t="b">
        <f t="shared" ca="1" si="6"/>
        <v>1</v>
      </c>
      <c r="F220" s="2" t="str" cm="1">
        <f t="array" aca="1" ref="F220" ca="1">IF(G220&lt;&gt;"",INDIRECT("'"&amp;G220&amp;"'!"&amp;H220),"")</f>
        <v/>
      </c>
      <c r="G220" s="1533"/>
    </row>
    <row r="221" spans="1:11" ht="14">
      <c r="A221" s="1">
        <v>216</v>
      </c>
      <c r="D221" s="4"/>
      <c r="E221" s="2" t="b">
        <f t="shared" ca="1" si="6"/>
        <v>1</v>
      </c>
      <c r="F221" s="2" t="str" cm="1">
        <f t="array" aca="1" ref="F221" ca="1">IF(G221&lt;&gt;"",INDIRECT("'"&amp;G221&amp;"'!"&amp;H221),"")</f>
        <v/>
      </c>
      <c r="G221" s="1533"/>
      <c r="I221" s="4"/>
      <c r="J221" s="4"/>
      <c r="K221" s="4"/>
    </row>
    <row r="222" spans="1:11" ht="14">
      <c r="A222" s="1">
        <v>217</v>
      </c>
      <c r="E222" s="2" t="b">
        <f t="shared" ca="1" si="6"/>
        <v>1</v>
      </c>
      <c r="F222" s="2" t="str" cm="1">
        <f t="array" aca="1" ref="F222" ca="1">IF(G222&lt;&gt;"",INDIRECT("'"&amp;G222&amp;"'!"&amp;H222),"")</f>
        <v/>
      </c>
      <c r="G222" s="1533"/>
    </row>
    <row r="223" spans="1:11" ht="14">
      <c r="A223" s="1">
        <v>218</v>
      </c>
      <c r="E223" s="2" t="b">
        <f t="shared" ca="1" si="6"/>
        <v>1</v>
      </c>
      <c r="F223" s="2" t="str" cm="1">
        <f t="array" aca="1" ref="F223" ca="1">IF(G223&lt;&gt;"",INDIRECT("'"&amp;G223&amp;"'!"&amp;H223),"")</f>
        <v/>
      </c>
      <c r="G223" s="1533"/>
    </row>
    <row r="224" spans="1:11" ht="14">
      <c r="A224" s="1">
        <v>219</v>
      </c>
      <c r="E224" s="2" t="b">
        <f t="shared" ca="1" si="6"/>
        <v>1</v>
      </c>
      <c r="F224" s="2" t="str" cm="1">
        <f t="array" aca="1" ref="F224" ca="1">IF(G224&lt;&gt;"",INDIRECT("'"&amp;G224&amp;"'!"&amp;H224),"")</f>
        <v/>
      </c>
      <c r="G224" s="1533"/>
    </row>
    <row r="225" spans="1:11" ht="14">
      <c r="A225" s="1">
        <v>220</v>
      </c>
      <c r="E225" s="2" t="b">
        <f t="shared" ca="1" si="6"/>
        <v>1</v>
      </c>
      <c r="F225" s="2" t="str" cm="1">
        <f t="array" aca="1" ref="F225" ca="1">IF(G225&lt;&gt;"",INDIRECT("'"&amp;G225&amp;"'!"&amp;H225),"")</f>
        <v/>
      </c>
      <c r="G225" s="1533"/>
    </row>
    <row r="226" spans="1:11" ht="14">
      <c r="A226" s="1">
        <v>221</v>
      </c>
      <c r="E226" s="2" t="b">
        <f t="shared" ca="1" si="6"/>
        <v>1</v>
      </c>
      <c r="F226" s="2" t="str" cm="1">
        <f t="array" aca="1" ref="F226" ca="1">IF(G226&lt;&gt;"",INDIRECT("'"&amp;G226&amp;"'!"&amp;H226),"")</f>
        <v/>
      </c>
      <c r="G226" s="1533"/>
    </row>
    <row r="227" spans="1:11" ht="14">
      <c r="A227" s="1">
        <v>222</v>
      </c>
      <c r="E227" s="2" t="b">
        <f t="shared" ca="1" si="6"/>
        <v>1</v>
      </c>
      <c r="F227" s="2" t="str" cm="1">
        <f t="array" aca="1" ref="F227" ca="1">IF(G227&lt;&gt;"",INDIRECT("'"&amp;G227&amp;"'!"&amp;H227),"")</f>
        <v/>
      </c>
      <c r="G227" s="1533"/>
    </row>
    <row r="228" spans="1:11" ht="14">
      <c r="A228" s="1">
        <v>223</v>
      </c>
      <c r="E228" s="2" t="b">
        <f t="shared" ca="1" si="6"/>
        <v>1</v>
      </c>
      <c r="F228" s="2" t="str" cm="1">
        <f t="array" aca="1" ref="F228" ca="1">IF(G228&lt;&gt;"",INDIRECT("'"&amp;G228&amp;"'!"&amp;H228),"")</f>
        <v/>
      </c>
      <c r="G228" s="1533"/>
    </row>
    <row r="229" spans="1:11" ht="14">
      <c r="A229" s="1">
        <v>224</v>
      </c>
      <c r="E229" s="2" t="b">
        <f t="shared" ca="1" si="6"/>
        <v>1</v>
      </c>
      <c r="F229" s="2" t="str" cm="1">
        <f t="array" aca="1" ref="F229" ca="1">IF(G229&lt;&gt;"",INDIRECT("'"&amp;G229&amp;"'!"&amp;H229),"")</f>
        <v/>
      </c>
      <c r="G229" s="1533"/>
    </row>
    <row r="230" spans="1:11" ht="14">
      <c r="A230" s="1">
        <v>225</v>
      </c>
      <c r="D230" s="4"/>
      <c r="E230" s="2" t="b">
        <f t="shared" ca="1" si="6"/>
        <v>1</v>
      </c>
      <c r="F230" s="2" t="str" cm="1">
        <f t="array" aca="1" ref="F230" ca="1">IF(G230&lt;&gt;"",INDIRECT("'"&amp;G230&amp;"'!"&amp;H230),"")</f>
        <v/>
      </c>
      <c r="G230" s="1533"/>
      <c r="I230" s="4"/>
      <c r="J230" s="4"/>
      <c r="K230" s="4"/>
    </row>
    <row r="231" spans="1:11" ht="14">
      <c r="A231" s="1">
        <v>226</v>
      </c>
      <c r="E231" s="2" t="b">
        <f t="shared" ca="1" si="6"/>
        <v>1</v>
      </c>
      <c r="F231" s="2" t="str" cm="1">
        <f t="array" aca="1" ref="F231" ca="1">IF(G231&lt;&gt;"",INDIRECT("'"&amp;G231&amp;"'!"&amp;H231),"")</f>
        <v/>
      </c>
      <c r="G231" s="1533"/>
    </row>
    <row r="232" spans="1:11" ht="14">
      <c r="A232" s="1">
        <v>227</v>
      </c>
      <c r="E232" s="2" t="b">
        <f t="shared" ca="1" si="6"/>
        <v>1</v>
      </c>
      <c r="F232" s="2" t="str" cm="1">
        <f t="array" aca="1" ref="F232" ca="1">IF(G232&lt;&gt;"",INDIRECT("'"&amp;G232&amp;"'!"&amp;H232),"")</f>
        <v/>
      </c>
      <c r="G232" s="1533"/>
    </row>
    <row r="233" spans="1:11" ht="14">
      <c r="A233" s="1">
        <v>228</v>
      </c>
      <c r="D233" s="4"/>
      <c r="E233" s="2" t="b">
        <f t="shared" ca="1" si="6"/>
        <v>1</v>
      </c>
      <c r="F233" s="2" t="str" cm="1">
        <f t="array" aca="1" ref="F233" ca="1">IF(G233&lt;&gt;"",INDIRECT("'"&amp;G233&amp;"'!"&amp;H233),"")</f>
        <v/>
      </c>
      <c r="G233" s="1533"/>
      <c r="I233" s="4"/>
      <c r="J233" s="4"/>
      <c r="K233" s="4"/>
    </row>
    <row r="234" spans="1:11" ht="14">
      <c r="A234" s="1">
        <v>229</v>
      </c>
      <c r="D234" s="4"/>
      <c r="E234" s="2" t="b">
        <f t="shared" ca="1" si="6"/>
        <v>1</v>
      </c>
      <c r="F234" s="2" t="str" cm="1">
        <f t="array" aca="1" ref="F234" ca="1">IF(G234&lt;&gt;"",INDIRECT("'"&amp;G234&amp;"'!"&amp;H234),"")</f>
        <v/>
      </c>
      <c r="G234" s="1533"/>
      <c r="I234" s="4"/>
      <c r="J234" s="4"/>
      <c r="K234" s="4"/>
    </row>
    <row r="235" spans="1:11" ht="14">
      <c r="A235" s="1">
        <v>230</v>
      </c>
      <c r="D235" s="4"/>
      <c r="E235" s="2" t="b">
        <f t="shared" ca="1" si="6"/>
        <v>1</v>
      </c>
      <c r="F235" s="2" t="str" cm="1">
        <f t="array" aca="1" ref="F235" ca="1">IF(G235&lt;&gt;"",INDIRECT("'"&amp;G235&amp;"'!"&amp;H235),"")</f>
        <v/>
      </c>
      <c r="G235" s="1533"/>
      <c r="I235" s="4"/>
      <c r="J235" s="4"/>
      <c r="K235" s="4"/>
    </row>
    <row r="236" spans="1:11" ht="14">
      <c r="A236" s="1">
        <v>231</v>
      </c>
      <c r="D236" s="4"/>
      <c r="E236" s="2" t="b">
        <f t="shared" ca="1" si="6"/>
        <v>1</v>
      </c>
      <c r="F236" s="2" t="str" cm="1">
        <f t="array" aca="1" ref="F236" ca="1">IF(G236&lt;&gt;"",INDIRECT("'"&amp;G236&amp;"'!"&amp;H236),"")</f>
        <v/>
      </c>
      <c r="G236" s="1533"/>
      <c r="I236" s="4"/>
      <c r="J236" s="4"/>
      <c r="K236" s="4"/>
    </row>
    <row r="237" spans="1:11" ht="14">
      <c r="A237" s="1">
        <v>232</v>
      </c>
      <c r="D237" s="4"/>
      <c r="E237" s="2" t="b">
        <f t="shared" ca="1" si="6"/>
        <v>1</v>
      </c>
      <c r="F237" s="2" t="str" cm="1">
        <f t="array" aca="1" ref="F237" ca="1">IF(G237&lt;&gt;"",INDIRECT("'"&amp;G237&amp;"'!"&amp;H237),"")</f>
        <v/>
      </c>
      <c r="G237" s="1533"/>
      <c r="I237" s="4"/>
      <c r="J237" s="4"/>
      <c r="K237" s="4"/>
    </row>
    <row r="238" spans="1:11" ht="14">
      <c r="A238" s="1">
        <v>233</v>
      </c>
      <c r="D238" s="4"/>
      <c r="E238" s="2" t="b">
        <f t="shared" ca="1" si="6"/>
        <v>1</v>
      </c>
      <c r="F238" s="2" t="str" cm="1">
        <f t="array" aca="1" ref="F238" ca="1">IF(G238&lt;&gt;"",INDIRECT("'"&amp;G238&amp;"'!"&amp;H238),"")</f>
        <v/>
      </c>
      <c r="G238" s="1533"/>
      <c r="I238" s="4"/>
      <c r="J238" s="4"/>
      <c r="K238" s="4"/>
    </row>
    <row r="239" spans="1:11" ht="14">
      <c r="A239" s="1">
        <v>234</v>
      </c>
      <c r="D239" s="4"/>
      <c r="E239" s="2" t="b">
        <f t="shared" ca="1" si="6"/>
        <v>1</v>
      </c>
      <c r="F239" s="2" t="str" cm="1">
        <f t="array" aca="1" ref="F239" ca="1">IF(G239&lt;&gt;"",INDIRECT("'"&amp;G239&amp;"'!"&amp;H239),"")</f>
        <v/>
      </c>
      <c r="G239" s="1533"/>
      <c r="I239" s="4"/>
      <c r="J239" s="4"/>
      <c r="K239" s="4"/>
    </row>
    <row r="240" spans="1:11" ht="14">
      <c r="A240" s="1">
        <v>235</v>
      </c>
      <c r="D240" s="4"/>
      <c r="E240" s="2" t="b">
        <f t="shared" ca="1" si="6"/>
        <v>1</v>
      </c>
      <c r="F240" s="2" t="str" cm="1">
        <f t="array" aca="1" ref="F240" ca="1">IF(G240&lt;&gt;"",INDIRECT("'"&amp;G240&amp;"'!"&amp;H240),"")</f>
        <v/>
      </c>
      <c r="G240" s="1533"/>
      <c r="I240" s="4"/>
      <c r="J240" s="4"/>
      <c r="K240" s="4"/>
    </row>
    <row r="241" spans="1:11" ht="14">
      <c r="A241" s="1">
        <v>236</v>
      </c>
      <c r="D241" s="4"/>
      <c r="E241" s="2" t="b">
        <f t="shared" ca="1" si="6"/>
        <v>1</v>
      </c>
      <c r="F241" s="2" t="str" cm="1">
        <f t="array" aca="1" ref="F241" ca="1">IF(G241&lt;&gt;"",INDIRECT("'"&amp;G241&amp;"'!"&amp;H241),"")</f>
        <v/>
      </c>
      <c r="G241" s="1533"/>
      <c r="I241" s="4"/>
      <c r="J241" s="4"/>
      <c r="K241" s="4"/>
    </row>
    <row r="242" spans="1:11" ht="14">
      <c r="A242" s="1">
        <v>237</v>
      </c>
      <c r="D242" s="4"/>
      <c r="E242" s="2" t="b">
        <f t="shared" ca="1" si="6"/>
        <v>1</v>
      </c>
      <c r="F242" s="2" t="str" cm="1">
        <f t="array" aca="1" ref="F242" ca="1">IF(G242&lt;&gt;"",INDIRECT("'"&amp;G242&amp;"'!"&amp;H242),"")</f>
        <v/>
      </c>
      <c r="G242" s="1533"/>
      <c r="I242" s="4"/>
      <c r="J242" s="4"/>
      <c r="K242" s="4"/>
    </row>
    <row r="243" spans="1:11" ht="14">
      <c r="A243" s="1">
        <v>238</v>
      </c>
      <c r="D243" s="4"/>
      <c r="E243" s="2" t="b">
        <f t="shared" ca="1" si="6"/>
        <v>1</v>
      </c>
      <c r="F243" s="2" t="str" cm="1">
        <f t="array" aca="1" ref="F243" ca="1">IF(G243&lt;&gt;"",INDIRECT("'"&amp;G243&amp;"'!"&amp;H243),"")</f>
        <v/>
      </c>
      <c r="G243" s="1533"/>
      <c r="I243" s="4"/>
      <c r="J243" s="4"/>
      <c r="K243" s="4"/>
    </row>
    <row r="244" spans="1:11" ht="14">
      <c r="A244" s="1">
        <v>239</v>
      </c>
      <c r="D244" s="4"/>
      <c r="E244" s="2" t="b">
        <f t="shared" ca="1" si="6"/>
        <v>1</v>
      </c>
      <c r="F244" s="2" t="str" cm="1">
        <f t="array" aca="1" ref="F244" ca="1">IF(G244&lt;&gt;"",INDIRECT("'"&amp;G244&amp;"'!"&amp;H244),"")</f>
        <v/>
      </c>
      <c r="G244" s="1533"/>
      <c r="I244" s="4"/>
      <c r="J244" s="4"/>
      <c r="K244" s="4"/>
    </row>
    <row r="245" spans="1:11" ht="14">
      <c r="A245" s="1">
        <v>240</v>
      </c>
      <c r="D245" s="4"/>
      <c r="E245" s="2" t="b">
        <f t="shared" ca="1" si="6"/>
        <v>1</v>
      </c>
      <c r="F245" s="2" t="str" cm="1">
        <f t="array" aca="1" ref="F245" ca="1">IF(G245&lt;&gt;"",INDIRECT("'"&amp;G245&amp;"'!"&amp;H245),"")</f>
        <v/>
      </c>
      <c r="G245" s="1533"/>
      <c r="I245" s="4"/>
      <c r="J245" s="4"/>
      <c r="K245" s="4"/>
    </row>
    <row r="246" spans="1:11" ht="14">
      <c r="A246" s="1">
        <v>241</v>
      </c>
      <c r="D246" s="4"/>
      <c r="E246" s="2" t="b">
        <f t="shared" ca="1" si="6"/>
        <v>1</v>
      </c>
      <c r="F246" s="2" t="str" cm="1">
        <f t="array" aca="1" ref="F246" ca="1">IF(G246&lt;&gt;"",INDIRECT("'"&amp;G246&amp;"'!"&amp;H246),"")</f>
        <v/>
      </c>
      <c r="G246" s="1533"/>
      <c r="I246" s="4"/>
      <c r="J246" s="4"/>
      <c r="K246" s="4"/>
    </row>
    <row r="247" spans="1:11" ht="14">
      <c r="A247" s="1">
        <v>242</v>
      </c>
      <c r="D247" s="4"/>
      <c r="E247" s="2" t="b">
        <f t="shared" ca="1" si="6"/>
        <v>1</v>
      </c>
      <c r="F247" s="2" t="str" cm="1">
        <f t="array" aca="1" ref="F247" ca="1">IF(G247&lt;&gt;"",INDIRECT("'"&amp;G247&amp;"'!"&amp;H247),"")</f>
        <v/>
      </c>
      <c r="G247" s="1533"/>
      <c r="I247" s="4"/>
      <c r="J247" s="4"/>
      <c r="K247" s="4"/>
    </row>
    <row r="248" spans="1:11" ht="14">
      <c r="A248" s="1">
        <v>243</v>
      </c>
      <c r="D248" s="4"/>
      <c r="E248" s="2" t="b">
        <f t="shared" ca="1" si="6"/>
        <v>1</v>
      </c>
      <c r="F248" s="2" t="str" cm="1">
        <f t="array" aca="1" ref="F248" ca="1">IF(G248&lt;&gt;"",INDIRECT("'"&amp;G248&amp;"'!"&amp;H248),"")</f>
        <v/>
      </c>
      <c r="G248" s="1533"/>
      <c r="I248" s="4"/>
      <c r="J248" s="4"/>
      <c r="K248" s="4"/>
    </row>
    <row r="249" spans="1:11" ht="14">
      <c r="A249" s="1">
        <v>244</v>
      </c>
      <c r="D249" s="4"/>
      <c r="E249" s="2" t="b">
        <f t="shared" ca="1" si="6"/>
        <v>1</v>
      </c>
      <c r="F249" s="2" t="str" cm="1">
        <f t="array" aca="1" ref="F249" ca="1">IF(G249&lt;&gt;"",INDIRECT("'"&amp;G249&amp;"'!"&amp;H249),"")</f>
        <v/>
      </c>
      <c r="G249" s="1533"/>
      <c r="I249" s="4"/>
      <c r="J249" s="4"/>
      <c r="K249" s="4"/>
    </row>
    <row r="250" spans="1:11" ht="14">
      <c r="A250" s="1">
        <v>245</v>
      </c>
      <c r="D250" s="4"/>
      <c r="E250" s="2" t="b">
        <f t="shared" ca="1" si="6"/>
        <v>1</v>
      </c>
      <c r="F250" s="2" t="str" cm="1">
        <f t="array" aca="1" ref="F250" ca="1">IF(G250&lt;&gt;"",INDIRECT("'"&amp;G250&amp;"'!"&amp;H250),"")</f>
        <v/>
      </c>
      <c r="G250" s="1533"/>
      <c r="I250" s="4"/>
      <c r="J250" s="4"/>
      <c r="K250" s="4"/>
    </row>
    <row r="251" spans="1:11" ht="14">
      <c r="A251" s="1">
        <v>246</v>
      </c>
      <c r="D251" s="4"/>
      <c r="E251" s="2" t="b">
        <f t="shared" ca="1" si="6"/>
        <v>1</v>
      </c>
      <c r="F251" s="2" t="str" cm="1">
        <f t="array" aca="1" ref="F251" ca="1">IF(G251&lt;&gt;"",INDIRECT("'"&amp;G251&amp;"'!"&amp;H251),"")</f>
        <v/>
      </c>
      <c r="G251" s="1533"/>
      <c r="I251" s="4"/>
      <c r="J251" s="4"/>
      <c r="K251" s="4"/>
    </row>
    <row r="252" spans="1:11" ht="14">
      <c r="A252" s="1">
        <v>247</v>
      </c>
      <c r="D252" s="4"/>
      <c r="E252" s="2" t="b">
        <f t="shared" ca="1" si="6"/>
        <v>1</v>
      </c>
      <c r="F252" s="2" t="str" cm="1">
        <f t="array" aca="1" ref="F252" ca="1">IF(G252&lt;&gt;"",INDIRECT("'"&amp;G252&amp;"'!"&amp;H252),"")</f>
        <v/>
      </c>
      <c r="G252" s="1533"/>
      <c r="I252" s="4"/>
      <c r="J252" s="4"/>
      <c r="K252" s="4"/>
    </row>
    <row r="253" spans="1:11" ht="14">
      <c r="A253" s="1">
        <v>248</v>
      </c>
      <c r="D253" s="4"/>
      <c r="E253" s="2" t="b">
        <f t="shared" ca="1" si="6"/>
        <v>1</v>
      </c>
      <c r="F253" s="2" t="str" cm="1">
        <f t="array" aca="1" ref="F253" ca="1">IF(G253&lt;&gt;"",INDIRECT("'"&amp;G253&amp;"'!"&amp;H253),"")</f>
        <v/>
      </c>
      <c r="G253" s="1533"/>
      <c r="I253" s="4"/>
      <c r="J253" s="4"/>
      <c r="K253" s="4"/>
    </row>
    <row r="254" spans="1:11" ht="14">
      <c r="A254" s="1">
        <v>249</v>
      </c>
      <c r="D254" s="4"/>
      <c r="E254" s="2" t="b">
        <f t="shared" ca="1" si="6"/>
        <v>1</v>
      </c>
      <c r="F254" s="2" t="str" cm="1">
        <f t="array" aca="1" ref="F254" ca="1">IF(G254&lt;&gt;"",INDIRECT("'"&amp;G254&amp;"'!"&amp;H254),"")</f>
        <v/>
      </c>
      <c r="G254" s="1533"/>
      <c r="I254" s="4"/>
      <c r="J254" s="4"/>
      <c r="K254" s="4"/>
    </row>
    <row r="255" spans="1:11" ht="14">
      <c r="A255" s="1">
        <v>250</v>
      </c>
      <c r="D255" s="4"/>
      <c r="E255" s="2" t="b">
        <f t="shared" ca="1" si="6"/>
        <v>1</v>
      </c>
      <c r="F255" s="2" t="str" cm="1">
        <f t="array" aca="1" ref="F255" ca="1">IF(G255&lt;&gt;"",INDIRECT("'"&amp;G255&amp;"'!"&amp;H255),"")</f>
        <v/>
      </c>
      <c r="G255" s="1533"/>
      <c r="I255" s="4"/>
      <c r="J255" s="4"/>
      <c r="K255" s="4"/>
    </row>
    <row r="256" spans="1:11" ht="14">
      <c r="A256" s="1">
        <v>251</v>
      </c>
      <c r="D256" s="4"/>
      <c r="E256" s="2" t="b">
        <f t="shared" ca="1" si="6"/>
        <v>1</v>
      </c>
      <c r="F256" s="2" t="str" cm="1">
        <f t="array" aca="1" ref="F256" ca="1">IF(G256&lt;&gt;"",INDIRECT("'"&amp;G256&amp;"'!"&amp;H256),"")</f>
        <v/>
      </c>
      <c r="G256" s="1533"/>
      <c r="I256" s="4"/>
      <c r="J256" s="4"/>
      <c r="K256" s="4"/>
    </row>
    <row r="257" spans="1:11" ht="14">
      <c r="A257" s="1">
        <v>252</v>
      </c>
      <c r="D257" s="4"/>
      <c r="E257" s="2" t="b">
        <f t="shared" ca="1" si="6"/>
        <v>1</v>
      </c>
      <c r="F257" s="2" t="str" cm="1">
        <f t="array" aca="1" ref="F257" ca="1">IF(G257&lt;&gt;"",INDIRECT("'"&amp;G257&amp;"'!"&amp;H257),"")</f>
        <v/>
      </c>
      <c r="G257" s="1533"/>
      <c r="I257" s="4"/>
      <c r="J257" s="4"/>
      <c r="K257" s="4"/>
    </row>
    <row r="258" spans="1:11" ht="14">
      <c r="A258" s="1">
        <v>253</v>
      </c>
      <c r="D258" s="4"/>
      <c r="E258" s="2" t="b">
        <f t="shared" ref="E258:E321" ca="1" si="7">F258=B258</f>
        <v>1</v>
      </c>
      <c r="F258" s="2" t="str" cm="1">
        <f t="array" aca="1" ref="F258" ca="1">IF(G258&lt;&gt;"",INDIRECT("'"&amp;G258&amp;"'!"&amp;H258),"")</f>
        <v/>
      </c>
      <c r="G258" s="1533"/>
      <c r="I258" s="4"/>
      <c r="J258" s="4"/>
      <c r="K258" s="4"/>
    </row>
    <row r="259" spans="1:11" ht="14">
      <c r="A259" s="1">
        <v>254</v>
      </c>
      <c r="D259" s="4"/>
      <c r="E259" s="2" t="b">
        <f t="shared" ca="1" si="7"/>
        <v>1</v>
      </c>
      <c r="F259" s="2" t="str" cm="1">
        <f t="array" aca="1" ref="F259" ca="1">IF(G259&lt;&gt;"",INDIRECT("'"&amp;G259&amp;"'!"&amp;H259),"")</f>
        <v/>
      </c>
      <c r="G259" s="1533"/>
      <c r="I259" s="4"/>
      <c r="J259" s="4"/>
      <c r="K259" s="4"/>
    </row>
    <row r="260" spans="1:11" ht="14">
      <c r="A260" s="1">
        <v>255</v>
      </c>
      <c r="D260" s="4"/>
      <c r="E260" s="2" t="b">
        <f t="shared" ca="1" si="7"/>
        <v>1</v>
      </c>
      <c r="F260" s="2" t="str" cm="1">
        <f t="array" aca="1" ref="F260" ca="1">IF(G260&lt;&gt;"",INDIRECT("'"&amp;G260&amp;"'!"&amp;H260),"")</f>
        <v/>
      </c>
      <c r="G260" s="1533"/>
      <c r="I260" s="4"/>
      <c r="J260" s="4"/>
      <c r="K260" s="4"/>
    </row>
    <row r="261" spans="1:11" ht="14">
      <c r="A261" s="1">
        <v>256</v>
      </c>
      <c r="D261" s="4"/>
      <c r="E261" s="2" t="b">
        <f t="shared" ca="1" si="7"/>
        <v>1</v>
      </c>
      <c r="F261" s="2" t="str" cm="1">
        <f t="array" aca="1" ref="F261" ca="1">IF(G261&lt;&gt;"",INDIRECT("'"&amp;G261&amp;"'!"&amp;H261),"")</f>
        <v/>
      </c>
      <c r="G261" s="1533"/>
      <c r="I261" s="4"/>
      <c r="J261" s="4"/>
      <c r="K261" s="4"/>
    </row>
    <row r="262" spans="1:11" ht="14">
      <c r="A262" s="1">
        <v>257</v>
      </c>
      <c r="D262" s="4"/>
      <c r="E262" s="2" t="b">
        <f t="shared" ca="1" si="7"/>
        <v>1</v>
      </c>
      <c r="F262" s="2" t="str" cm="1">
        <f t="array" aca="1" ref="F262" ca="1">IF(G262&lt;&gt;"",INDIRECT("'"&amp;G262&amp;"'!"&amp;H262),"")</f>
        <v/>
      </c>
      <c r="G262" s="1533"/>
      <c r="I262" s="4"/>
      <c r="J262" s="4"/>
      <c r="K262" s="4"/>
    </row>
    <row r="263" spans="1:11" ht="14">
      <c r="A263" s="1">
        <v>258</v>
      </c>
      <c r="D263" s="4"/>
      <c r="E263" s="2" t="b">
        <f t="shared" ca="1" si="7"/>
        <v>1</v>
      </c>
      <c r="F263" s="2" t="str" cm="1">
        <f t="array" aca="1" ref="F263" ca="1">IF(G263&lt;&gt;"",INDIRECT("'"&amp;G263&amp;"'!"&amp;H263),"")</f>
        <v/>
      </c>
      <c r="G263" s="1533"/>
      <c r="I263" s="4"/>
      <c r="J263" s="4"/>
      <c r="K263" s="4"/>
    </row>
    <row r="264" spans="1:11" ht="14">
      <c r="A264" s="2">
        <v>259</v>
      </c>
      <c r="B264" s="7">
        <f>'BudgetSum 2-4'!C26</f>
        <v>0</v>
      </c>
      <c r="C264" s="3">
        <f t="shared" ref="C264:C269" si="8">A264-B264</f>
        <v>259</v>
      </c>
      <c r="E264" s="2" t="b">
        <f t="shared" ca="1" si="7"/>
        <v>1</v>
      </c>
      <c r="F264" s="2" cm="1">
        <f t="array" aca="1" ref="F264" ca="1">IF(G264&lt;&gt;"",INDIRECT("'"&amp;G264&amp;"'!"&amp;H264),"")</f>
        <v>0</v>
      </c>
      <c r="G264" s="1533" t="s">
        <v>6773</v>
      </c>
      <c r="H264" s="2" t="s">
        <v>4333</v>
      </c>
    </row>
    <row r="265" spans="1:11" ht="14">
      <c r="A265">
        <v>260</v>
      </c>
      <c r="B265" s="7">
        <f>'BudgetSum 2-4'!C28</f>
        <v>0</v>
      </c>
      <c r="C265" s="3">
        <f t="shared" si="8"/>
        <v>260</v>
      </c>
      <c r="E265" s="2" t="b">
        <f t="shared" ca="1" si="7"/>
        <v>1</v>
      </c>
      <c r="F265" s="2" cm="1">
        <f t="array" aca="1" ref="F265" ca="1">IF(G265&lt;&gt;"",INDIRECT("'"&amp;G265&amp;"'!"&amp;H265),"")</f>
        <v>0</v>
      </c>
      <c r="G265" s="1533" t="s">
        <v>6773</v>
      </c>
      <c r="H265" s="2" t="s">
        <v>4334</v>
      </c>
    </row>
    <row r="266" spans="1:11" ht="14">
      <c r="A266" s="1">
        <v>261</v>
      </c>
      <c r="D266" s="4"/>
      <c r="E266" s="2" t="b">
        <f t="shared" ca="1" si="7"/>
        <v>1</v>
      </c>
      <c r="F266" s="2" t="str" cm="1">
        <f t="array" aca="1" ref="F266" ca="1">IF(G266&lt;&gt;"",INDIRECT("'"&amp;G266&amp;"'!"&amp;H266),"")</f>
        <v/>
      </c>
      <c r="G266" s="1533"/>
      <c r="I266" s="4"/>
      <c r="J266" s="4"/>
      <c r="K266" s="4"/>
    </row>
    <row r="267" spans="1:11" ht="14">
      <c r="A267">
        <v>262</v>
      </c>
      <c r="B267" s="7">
        <f>'BudgetSum 2-4'!C35</f>
        <v>0</v>
      </c>
      <c r="C267" s="3">
        <f t="shared" si="8"/>
        <v>262</v>
      </c>
      <c r="E267" s="2" t="b">
        <f t="shared" ca="1" si="7"/>
        <v>1</v>
      </c>
      <c r="F267" s="2" cm="1">
        <f t="array" aca="1" ref="F267" ca="1">IF(G267&lt;&gt;"",INDIRECT("'"&amp;G267&amp;"'!"&amp;H267),"")</f>
        <v>0</v>
      </c>
      <c r="G267" s="1533" t="s">
        <v>6773</v>
      </c>
      <c r="H267" s="2" t="s">
        <v>4335</v>
      </c>
    </row>
    <row r="268" spans="1:11" ht="14">
      <c r="A268">
        <v>263</v>
      </c>
      <c r="B268" s="7">
        <f>'BudgetSum 2-4'!C36</f>
        <v>0</v>
      </c>
      <c r="C268" s="3">
        <f t="shared" si="8"/>
        <v>263</v>
      </c>
      <c r="E268" s="2" t="b">
        <f t="shared" ca="1" si="7"/>
        <v>1</v>
      </c>
      <c r="F268" s="2" cm="1">
        <f t="array" aca="1" ref="F268" ca="1">IF(G268&lt;&gt;"",INDIRECT("'"&amp;G268&amp;"'!"&amp;H268),"")</f>
        <v>0</v>
      </c>
      <c r="G268" s="1533" t="s">
        <v>6773</v>
      </c>
      <c r="H268" s="2" t="s">
        <v>4336</v>
      </c>
    </row>
    <row r="269" spans="1:11" ht="14">
      <c r="A269">
        <v>264</v>
      </c>
      <c r="B269" s="7">
        <f>'BudgetSum 2-4'!C37</f>
        <v>0</v>
      </c>
      <c r="C269" s="3">
        <f t="shared" si="8"/>
        <v>264</v>
      </c>
      <c r="E269" s="2" t="b">
        <f t="shared" ca="1" si="7"/>
        <v>1</v>
      </c>
      <c r="F269" s="2" cm="1">
        <f t="array" aca="1" ref="F269" ca="1">IF(G269&lt;&gt;"",INDIRECT("'"&amp;G269&amp;"'!"&amp;H269),"")</f>
        <v>0</v>
      </c>
      <c r="G269" s="1533" t="s">
        <v>6773</v>
      </c>
      <c r="H269" s="2" t="s">
        <v>4337</v>
      </c>
    </row>
    <row r="270" spans="1:11" ht="14">
      <c r="A270" s="1">
        <v>265</v>
      </c>
      <c r="D270" s="4"/>
      <c r="E270" s="2" t="b">
        <f t="shared" ca="1" si="7"/>
        <v>1</v>
      </c>
      <c r="F270" s="2" t="str" cm="1">
        <f t="array" aca="1" ref="F270" ca="1">IF(G270&lt;&gt;"",INDIRECT("'"&amp;G270&amp;"'!"&amp;H270),"")</f>
        <v/>
      </c>
      <c r="G270" s="1533"/>
      <c r="I270" s="4"/>
      <c r="J270" s="4"/>
      <c r="K270" s="4"/>
    </row>
    <row r="271" spans="1:11" ht="14">
      <c r="A271" s="1">
        <v>266</v>
      </c>
      <c r="D271" s="4"/>
      <c r="E271" s="2" t="b">
        <f t="shared" ca="1" si="7"/>
        <v>1</v>
      </c>
      <c r="F271" s="2" t="str" cm="1">
        <f t="array" aca="1" ref="F271" ca="1">IF(G271&lt;&gt;"",INDIRECT("'"&amp;G271&amp;"'!"&amp;H271),"")</f>
        <v/>
      </c>
      <c r="G271" s="1533"/>
      <c r="I271" s="4"/>
      <c r="J271" s="4"/>
      <c r="K271" s="4"/>
    </row>
    <row r="272" spans="1:11" ht="14">
      <c r="A272" s="1">
        <v>267</v>
      </c>
      <c r="D272" s="4"/>
      <c r="E272" s="2" t="b">
        <f t="shared" ca="1" si="7"/>
        <v>1</v>
      </c>
      <c r="F272" s="2" t="str" cm="1">
        <f t="array" aca="1" ref="F272" ca="1">IF(G272&lt;&gt;"",INDIRECT("'"&amp;G272&amp;"'!"&amp;H272),"")</f>
        <v/>
      </c>
      <c r="G272" s="1533"/>
      <c r="I272" s="4"/>
      <c r="J272" s="4"/>
      <c r="K272" s="4"/>
    </row>
    <row r="273" spans="1:11" ht="14">
      <c r="A273" s="1">
        <v>268</v>
      </c>
      <c r="D273" s="4"/>
      <c r="E273" s="2" t="b">
        <f t="shared" ca="1" si="7"/>
        <v>1</v>
      </c>
      <c r="F273" s="2" t="str" cm="1">
        <f t="array" aca="1" ref="F273" ca="1">IF(G273&lt;&gt;"",INDIRECT("'"&amp;G273&amp;"'!"&amp;H273),"")</f>
        <v/>
      </c>
      <c r="G273" s="1533"/>
      <c r="I273" s="4"/>
      <c r="J273" s="4"/>
      <c r="K273" s="4"/>
    </row>
    <row r="274" spans="1:11" ht="14">
      <c r="A274" s="1">
        <v>269</v>
      </c>
      <c r="D274" s="4"/>
      <c r="E274" s="2" t="b">
        <f t="shared" ca="1" si="7"/>
        <v>1</v>
      </c>
      <c r="F274" s="2" t="str" cm="1">
        <f t="array" aca="1" ref="F274" ca="1">IF(G274&lt;&gt;"",INDIRECT("'"&amp;G274&amp;"'!"&amp;H274),"")</f>
        <v/>
      </c>
      <c r="G274" s="1533"/>
      <c r="I274" s="4"/>
      <c r="J274" s="4"/>
      <c r="K274" s="4"/>
    </row>
    <row r="275" spans="1:11" ht="14">
      <c r="A275" s="1">
        <v>270</v>
      </c>
      <c r="D275" s="4"/>
      <c r="E275" s="2" t="b">
        <f t="shared" ca="1" si="7"/>
        <v>1</v>
      </c>
      <c r="F275" s="2" t="str" cm="1">
        <f t="array" aca="1" ref="F275" ca="1">IF(G275&lt;&gt;"",INDIRECT("'"&amp;G275&amp;"'!"&amp;H275),"")</f>
        <v/>
      </c>
      <c r="G275" s="1533"/>
      <c r="I275" s="4"/>
      <c r="J275" s="4"/>
      <c r="K275" s="4"/>
    </row>
    <row r="276" spans="1:11" ht="14">
      <c r="A276" s="1">
        <v>271</v>
      </c>
      <c r="D276" s="4"/>
      <c r="E276" s="2" t="b">
        <f t="shared" ca="1" si="7"/>
        <v>1</v>
      </c>
      <c r="F276" s="2" t="str" cm="1">
        <f t="array" aca="1" ref="F276" ca="1">IF(G276&lt;&gt;"",INDIRECT("'"&amp;G276&amp;"'!"&amp;H276),"")</f>
        <v/>
      </c>
      <c r="G276" s="1533"/>
      <c r="I276" s="4"/>
      <c r="J276" s="4"/>
      <c r="K276" s="4"/>
    </row>
    <row r="277" spans="1:11" ht="14">
      <c r="A277" s="1">
        <v>272</v>
      </c>
      <c r="D277" s="4"/>
      <c r="E277" s="2" t="b">
        <f t="shared" ca="1" si="7"/>
        <v>1</v>
      </c>
      <c r="F277" s="2" t="str" cm="1">
        <f t="array" aca="1" ref="F277" ca="1">IF(G277&lt;&gt;"",INDIRECT("'"&amp;G277&amp;"'!"&amp;H277),"")</f>
        <v/>
      </c>
      <c r="G277" s="1533"/>
      <c r="I277" s="4"/>
      <c r="J277" s="4"/>
      <c r="K277" s="4"/>
    </row>
    <row r="278" spans="1:11" ht="14">
      <c r="A278" s="1">
        <v>273</v>
      </c>
      <c r="D278" s="4"/>
      <c r="E278" s="2" t="b">
        <f t="shared" ca="1" si="7"/>
        <v>1</v>
      </c>
      <c r="F278" s="2" t="str" cm="1">
        <f t="array" aca="1" ref="F278" ca="1">IF(G278&lt;&gt;"",INDIRECT("'"&amp;G278&amp;"'!"&amp;H278),"")</f>
        <v/>
      </c>
      <c r="G278" s="1533"/>
      <c r="I278" s="4"/>
      <c r="J278" s="4"/>
      <c r="K278" s="4"/>
    </row>
    <row r="279" spans="1:11" ht="14">
      <c r="A279" s="1">
        <v>274</v>
      </c>
      <c r="D279" s="4"/>
      <c r="E279" s="2" t="b">
        <f t="shared" ca="1" si="7"/>
        <v>1</v>
      </c>
      <c r="F279" s="2" t="str" cm="1">
        <f t="array" aca="1" ref="F279" ca="1">IF(G279&lt;&gt;"",INDIRECT("'"&amp;G279&amp;"'!"&amp;H279),"")</f>
        <v/>
      </c>
      <c r="G279" s="1533"/>
      <c r="I279" s="4"/>
      <c r="J279" s="4"/>
      <c r="K279" s="4"/>
    </row>
    <row r="280" spans="1:11" ht="14">
      <c r="A280" s="1">
        <v>275</v>
      </c>
      <c r="D280" s="4"/>
      <c r="E280" s="2" t="b">
        <f t="shared" ca="1" si="7"/>
        <v>1</v>
      </c>
      <c r="F280" s="2" t="str" cm="1">
        <f t="array" aca="1" ref="F280" ca="1">IF(G280&lt;&gt;"",INDIRECT("'"&amp;G280&amp;"'!"&amp;H280),"")</f>
        <v/>
      </c>
      <c r="G280" s="1533"/>
      <c r="I280" s="4"/>
      <c r="J280" s="4"/>
      <c r="K280" s="4"/>
    </row>
    <row r="281" spans="1:11" ht="14">
      <c r="A281" s="1">
        <v>276</v>
      </c>
      <c r="D281" s="4"/>
      <c r="E281" s="2" t="b">
        <f t="shared" ca="1" si="7"/>
        <v>1</v>
      </c>
      <c r="F281" s="2" t="str" cm="1">
        <f t="array" aca="1" ref="F281" ca="1">IF(G281&lt;&gt;"",INDIRECT("'"&amp;G281&amp;"'!"&amp;H281),"")</f>
        <v/>
      </c>
      <c r="G281" s="1533"/>
      <c r="I281" s="4"/>
      <c r="J281" s="4"/>
      <c r="K281" s="4"/>
    </row>
    <row r="282" spans="1:11" ht="14">
      <c r="A282" s="1">
        <v>277</v>
      </c>
      <c r="D282" s="4"/>
      <c r="E282" s="2" t="b">
        <f t="shared" ca="1" si="7"/>
        <v>1</v>
      </c>
      <c r="F282" s="2" t="str" cm="1">
        <f t="array" aca="1" ref="F282" ca="1">IF(G282&lt;&gt;"",INDIRECT("'"&amp;G282&amp;"'!"&amp;H282),"")</f>
        <v/>
      </c>
      <c r="G282" s="1533"/>
      <c r="I282" s="4"/>
      <c r="J282" s="4"/>
      <c r="K282" s="4"/>
    </row>
    <row r="283" spans="1:11" ht="14">
      <c r="A283" s="1">
        <v>278</v>
      </c>
      <c r="D283" s="4"/>
      <c r="E283" s="2" t="b">
        <f t="shared" ca="1" si="7"/>
        <v>1</v>
      </c>
      <c r="F283" s="2" t="str" cm="1">
        <f t="array" aca="1" ref="F283" ca="1">IF(G283&lt;&gt;"",INDIRECT("'"&amp;G283&amp;"'!"&amp;H283),"")</f>
        <v/>
      </c>
      <c r="G283" s="1533"/>
      <c r="I283" s="4"/>
      <c r="J283" s="4"/>
      <c r="K283" s="4"/>
    </row>
    <row r="284" spans="1:11" ht="14">
      <c r="A284" s="1">
        <v>279</v>
      </c>
      <c r="D284" s="4"/>
      <c r="E284" s="2" t="b">
        <f t="shared" ca="1" si="7"/>
        <v>1</v>
      </c>
      <c r="F284" s="2" t="str" cm="1">
        <f t="array" aca="1" ref="F284" ca="1">IF(G284&lt;&gt;"",INDIRECT("'"&amp;G284&amp;"'!"&amp;H284),"")</f>
        <v/>
      </c>
      <c r="G284" s="1533"/>
      <c r="I284" s="4"/>
      <c r="J284" s="4"/>
      <c r="K284" s="4"/>
    </row>
    <row r="285" spans="1:11" ht="14">
      <c r="A285" s="1">
        <v>280</v>
      </c>
      <c r="D285" s="4"/>
      <c r="E285" s="2" t="b">
        <f t="shared" ca="1" si="7"/>
        <v>1</v>
      </c>
      <c r="F285" s="2" t="str" cm="1">
        <f t="array" aca="1" ref="F285" ca="1">IF(G285&lt;&gt;"",INDIRECT("'"&amp;G285&amp;"'!"&amp;H285),"")</f>
        <v/>
      </c>
      <c r="G285" s="1533"/>
      <c r="I285" s="4"/>
      <c r="J285" s="4"/>
      <c r="K285" s="4"/>
    </row>
    <row r="286" spans="1:11" ht="14">
      <c r="A286" s="1">
        <v>281</v>
      </c>
      <c r="D286" s="4"/>
      <c r="E286" s="2" t="b">
        <f t="shared" ca="1" si="7"/>
        <v>1</v>
      </c>
      <c r="F286" s="2" t="str" cm="1">
        <f t="array" aca="1" ref="F286" ca="1">IF(G286&lt;&gt;"",INDIRECT("'"&amp;G286&amp;"'!"&amp;H286),"")</f>
        <v/>
      </c>
      <c r="G286" s="1533"/>
      <c r="I286" s="4"/>
      <c r="J286" s="4"/>
      <c r="K286" s="4"/>
    </row>
    <row r="287" spans="1:11" ht="14">
      <c r="A287" s="1">
        <v>282</v>
      </c>
      <c r="D287" s="4"/>
      <c r="E287" s="2" t="b">
        <f t="shared" ca="1" si="7"/>
        <v>1</v>
      </c>
      <c r="F287" s="2" t="str" cm="1">
        <f t="array" aca="1" ref="F287" ca="1">IF(G287&lt;&gt;"",INDIRECT("'"&amp;G287&amp;"'!"&amp;H287),"")</f>
        <v/>
      </c>
      <c r="G287" s="1533"/>
      <c r="I287" s="4"/>
      <c r="J287" s="4"/>
      <c r="K287" s="4"/>
    </row>
    <row r="288" spans="1:11" ht="14">
      <c r="A288" s="1">
        <v>283</v>
      </c>
      <c r="D288" s="4"/>
      <c r="E288" s="2" t="b">
        <f t="shared" ca="1" si="7"/>
        <v>1</v>
      </c>
      <c r="F288" s="2" t="str" cm="1">
        <f t="array" aca="1" ref="F288" ca="1">IF(G288&lt;&gt;"",INDIRECT("'"&amp;G288&amp;"'!"&amp;H288),"")</f>
        <v/>
      </c>
      <c r="G288" s="1533"/>
      <c r="I288" s="4"/>
      <c r="J288" s="4"/>
      <c r="K288" s="4"/>
    </row>
    <row r="289" spans="1:11" ht="14">
      <c r="A289" s="1">
        <v>284</v>
      </c>
      <c r="D289" s="4"/>
      <c r="E289" s="2" t="b">
        <f t="shared" ca="1" si="7"/>
        <v>1</v>
      </c>
      <c r="F289" s="2" t="str" cm="1">
        <f t="array" aca="1" ref="F289" ca="1">IF(G289&lt;&gt;"",INDIRECT("'"&amp;G289&amp;"'!"&amp;H289),"")</f>
        <v/>
      </c>
      <c r="G289" s="1533"/>
      <c r="I289" s="4"/>
      <c r="J289" s="4"/>
      <c r="K289" s="4"/>
    </row>
    <row r="290" spans="1:11" ht="14">
      <c r="A290" s="1">
        <v>285</v>
      </c>
      <c r="D290" s="4"/>
      <c r="E290" s="2" t="b">
        <f t="shared" ca="1" si="7"/>
        <v>1</v>
      </c>
      <c r="F290" s="2" t="str" cm="1">
        <f t="array" aca="1" ref="F290" ca="1">IF(G290&lt;&gt;"",INDIRECT("'"&amp;G290&amp;"'!"&amp;H290),"")</f>
        <v/>
      </c>
      <c r="G290" s="1533"/>
      <c r="I290" s="4"/>
      <c r="J290" s="4"/>
      <c r="K290" s="4"/>
    </row>
    <row r="291" spans="1:11" ht="14">
      <c r="A291" s="1">
        <v>286</v>
      </c>
      <c r="D291" s="4"/>
      <c r="E291" s="2" t="b">
        <f t="shared" ca="1" si="7"/>
        <v>1</v>
      </c>
      <c r="F291" s="2" t="str" cm="1">
        <f t="array" aca="1" ref="F291" ca="1">IF(G291&lt;&gt;"",INDIRECT("'"&amp;G291&amp;"'!"&amp;H291),"")</f>
        <v/>
      </c>
      <c r="G291" s="1533"/>
      <c r="I291" s="4"/>
      <c r="J291" s="4"/>
      <c r="K291" s="4"/>
    </row>
    <row r="292" spans="1:11" ht="14">
      <c r="A292" s="1">
        <v>287</v>
      </c>
      <c r="D292" s="4"/>
      <c r="E292" s="2" t="b">
        <f t="shared" ca="1" si="7"/>
        <v>1</v>
      </c>
      <c r="F292" s="2" t="str" cm="1">
        <f t="array" aca="1" ref="F292" ca="1">IF(G292&lt;&gt;"",INDIRECT("'"&amp;G292&amp;"'!"&amp;H292),"")</f>
        <v/>
      </c>
      <c r="G292" s="1533"/>
      <c r="I292" s="4"/>
      <c r="J292" s="4"/>
      <c r="K292" s="4"/>
    </row>
    <row r="293" spans="1:11" ht="14">
      <c r="A293" s="1">
        <v>288</v>
      </c>
      <c r="D293" s="4"/>
      <c r="E293" s="2" t="b">
        <f t="shared" ca="1" si="7"/>
        <v>1</v>
      </c>
      <c r="F293" s="2" t="str" cm="1">
        <f t="array" aca="1" ref="F293" ca="1">IF(G293&lt;&gt;"",INDIRECT("'"&amp;G293&amp;"'!"&amp;H293),"")</f>
        <v/>
      </c>
      <c r="G293" s="1533"/>
      <c r="I293" s="4"/>
      <c r="J293" s="4"/>
      <c r="K293" s="4"/>
    </row>
    <row r="294" spans="1:11" ht="14">
      <c r="A294" s="1">
        <v>289</v>
      </c>
      <c r="D294" s="4"/>
      <c r="E294" s="2" t="b">
        <f t="shared" ca="1" si="7"/>
        <v>1</v>
      </c>
      <c r="F294" s="2" t="str" cm="1">
        <f t="array" aca="1" ref="F294" ca="1">IF(G294&lt;&gt;"",INDIRECT("'"&amp;G294&amp;"'!"&amp;H294),"")</f>
        <v/>
      </c>
      <c r="G294" s="1533"/>
      <c r="I294" s="4"/>
      <c r="J294" s="4"/>
      <c r="K294" s="4"/>
    </row>
    <row r="295" spans="1:11" ht="14">
      <c r="A295" s="1">
        <v>290</v>
      </c>
      <c r="D295" s="4"/>
      <c r="E295" s="2" t="b">
        <f t="shared" ca="1" si="7"/>
        <v>1</v>
      </c>
      <c r="F295" s="2" t="str" cm="1">
        <f t="array" aca="1" ref="F295" ca="1">IF(G295&lt;&gt;"",INDIRECT("'"&amp;G295&amp;"'!"&amp;H295),"")</f>
        <v/>
      </c>
      <c r="G295" s="1533"/>
      <c r="I295" s="4"/>
      <c r="J295" s="4"/>
      <c r="K295" s="4"/>
    </row>
    <row r="296" spans="1:11" ht="14">
      <c r="A296" s="1">
        <v>291</v>
      </c>
      <c r="D296" s="4"/>
      <c r="E296" s="2" t="b">
        <f t="shared" ca="1" si="7"/>
        <v>1</v>
      </c>
      <c r="F296" s="2" t="str" cm="1">
        <f t="array" aca="1" ref="F296" ca="1">IF(G296&lt;&gt;"",INDIRECT("'"&amp;G296&amp;"'!"&amp;H296),"")</f>
        <v/>
      </c>
      <c r="G296" s="1533"/>
      <c r="I296" s="4"/>
      <c r="J296" s="4"/>
      <c r="K296" s="4"/>
    </row>
    <row r="297" spans="1:11" ht="14">
      <c r="A297" s="1">
        <v>292</v>
      </c>
      <c r="D297" s="4"/>
      <c r="E297" s="2" t="b">
        <f t="shared" ca="1" si="7"/>
        <v>1</v>
      </c>
      <c r="F297" s="2" t="str" cm="1">
        <f t="array" aca="1" ref="F297" ca="1">IF(G297&lt;&gt;"",INDIRECT("'"&amp;G297&amp;"'!"&amp;H297),"")</f>
        <v/>
      </c>
      <c r="G297" s="1533"/>
      <c r="I297" s="4"/>
      <c r="J297" s="4"/>
      <c r="K297" s="4"/>
    </row>
    <row r="298" spans="1:11" ht="14">
      <c r="A298" s="1">
        <v>293</v>
      </c>
      <c r="D298" s="4"/>
      <c r="E298" s="2" t="b">
        <f t="shared" ca="1" si="7"/>
        <v>1</v>
      </c>
      <c r="F298" s="2" t="str" cm="1">
        <f t="array" aca="1" ref="F298" ca="1">IF(G298&lt;&gt;"",INDIRECT("'"&amp;G298&amp;"'!"&amp;H298),"")</f>
        <v/>
      </c>
      <c r="G298" s="1533"/>
      <c r="I298" s="4"/>
      <c r="J298" s="4"/>
      <c r="K298" s="4"/>
    </row>
    <row r="299" spans="1:11" ht="14">
      <c r="A299" s="1">
        <v>294</v>
      </c>
      <c r="D299" s="4"/>
      <c r="E299" s="2" t="b">
        <f t="shared" ca="1" si="7"/>
        <v>1</v>
      </c>
      <c r="F299" s="2" t="str" cm="1">
        <f t="array" aca="1" ref="F299" ca="1">IF(G299&lt;&gt;"",INDIRECT("'"&amp;G299&amp;"'!"&amp;H299),"")</f>
        <v/>
      </c>
      <c r="G299" s="1533"/>
      <c r="I299" s="4"/>
      <c r="J299" s="4"/>
      <c r="K299" s="4"/>
    </row>
    <row r="300" spans="1:11" ht="14">
      <c r="A300" s="1">
        <v>295</v>
      </c>
      <c r="D300" s="4"/>
      <c r="E300" s="2" t="b">
        <f t="shared" ca="1" si="7"/>
        <v>1</v>
      </c>
      <c r="F300" s="2" t="str" cm="1">
        <f t="array" aca="1" ref="F300" ca="1">IF(G300&lt;&gt;"",INDIRECT("'"&amp;G300&amp;"'!"&amp;H300),"")</f>
        <v/>
      </c>
      <c r="G300" s="1533"/>
      <c r="I300" s="4"/>
      <c r="J300" s="4"/>
      <c r="K300" s="4"/>
    </row>
    <row r="301" spans="1:11" ht="14">
      <c r="A301" s="1">
        <v>296</v>
      </c>
      <c r="D301" s="4"/>
      <c r="E301" s="2" t="b">
        <f t="shared" ca="1" si="7"/>
        <v>1</v>
      </c>
      <c r="F301" s="2" t="str" cm="1">
        <f t="array" aca="1" ref="F301" ca="1">IF(G301&lt;&gt;"",INDIRECT("'"&amp;G301&amp;"'!"&amp;H301),"")</f>
        <v/>
      </c>
      <c r="G301" s="1533"/>
      <c r="I301" s="4"/>
      <c r="J301" s="4"/>
      <c r="K301" s="4"/>
    </row>
    <row r="302" spans="1:11" ht="14">
      <c r="A302" s="1">
        <v>297</v>
      </c>
      <c r="D302" s="4"/>
      <c r="E302" s="2" t="b">
        <f t="shared" ca="1" si="7"/>
        <v>1</v>
      </c>
      <c r="F302" s="2" t="str" cm="1">
        <f t="array" aca="1" ref="F302" ca="1">IF(G302&lt;&gt;"",INDIRECT("'"&amp;G302&amp;"'!"&amp;H302),"")</f>
        <v/>
      </c>
      <c r="G302" s="1533"/>
      <c r="I302" s="4"/>
      <c r="J302" s="4"/>
      <c r="K302" s="4"/>
    </row>
    <row r="303" spans="1:11" ht="14">
      <c r="A303" s="1">
        <v>298</v>
      </c>
      <c r="D303" s="4"/>
      <c r="E303" s="2" t="b">
        <f t="shared" ca="1" si="7"/>
        <v>1</v>
      </c>
      <c r="F303" s="2" t="str" cm="1">
        <f t="array" aca="1" ref="F303" ca="1">IF(G303&lt;&gt;"",INDIRECT("'"&amp;G303&amp;"'!"&amp;H303),"")</f>
        <v/>
      </c>
      <c r="G303" s="1533"/>
      <c r="I303" s="4"/>
      <c r="J303" s="4"/>
      <c r="K303" s="4"/>
    </row>
    <row r="304" spans="1:11" ht="14">
      <c r="A304" s="1">
        <v>299</v>
      </c>
      <c r="D304" s="4"/>
      <c r="E304" s="2" t="b">
        <f t="shared" ca="1" si="7"/>
        <v>1</v>
      </c>
      <c r="F304" s="2" t="str" cm="1">
        <f t="array" aca="1" ref="F304" ca="1">IF(G304&lt;&gt;"",INDIRECT("'"&amp;G304&amp;"'!"&amp;H304),"")</f>
        <v/>
      </c>
      <c r="G304" s="1533"/>
      <c r="I304" s="4"/>
      <c r="J304" s="4"/>
      <c r="K304" s="4"/>
    </row>
    <row r="305" spans="1:11" ht="14">
      <c r="A305" s="1">
        <v>300</v>
      </c>
      <c r="D305" s="4"/>
      <c r="E305" s="2" t="b">
        <f t="shared" ca="1" si="7"/>
        <v>1</v>
      </c>
      <c r="F305" s="2" t="str" cm="1">
        <f t="array" aca="1" ref="F305" ca="1">IF(G305&lt;&gt;"",INDIRECT("'"&amp;G305&amp;"'!"&amp;H305),"")</f>
        <v/>
      </c>
      <c r="G305" s="1533"/>
      <c r="I305" s="4"/>
      <c r="J305" s="4"/>
      <c r="K305" s="4"/>
    </row>
    <row r="306" spans="1:11" ht="14">
      <c r="A306" s="1">
        <v>301</v>
      </c>
      <c r="D306" s="4"/>
      <c r="E306" s="2" t="b">
        <f t="shared" ca="1" si="7"/>
        <v>1</v>
      </c>
      <c r="F306" s="2" t="str" cm="1">
        <f t="array" aca="1" ref="F306" ca="1">IF(G306&lt;&gt;"",INDIRECT("'"&amp;G306&amp;"'!"&amp;H306),"")</f>
        <v/>
      </c>
      <c r="G306" s="1533"/>
      <c r="I306" s="4"/>
      <c r="J306" s="4"/>
      <c r="K306" s="4"/>
    </row>
    <row r="307" spans="1:11" ht="14">
      <c r="A307" s="1">
        <v>302</v>
      </c>
      <c r="D307" s="4"/>
      <c r="E307" s="2" t="b">
        <f t="shared" ca="1" si="7"/>
        <v>1</v>
      </c>
      <c r="F307" s="2" t="str" cm="1">
        <f t="array" aca="1" ref="F307" ca="1">IF(G307&lt;&gt;"",INDIRECT("'"&amp;G307&amp;"'!"&amp;H307),"")</f>
        <v/>
      </c>
      <c r="G307" s="1533"/>
      <c r="I307" s="4"/>
      <c r="J307" s="4"/>
      <c r="K307" s="4"/>
    </row>
    <row r="308" spans="1:11" ht="14">
      <c r="A308" s="1">
        <v>303</v>
      </c>
      <c r="D308" s="4"/>
      <c r="E308" s="2" t="b">
        <f t="shared" ca="1" si="7"/>
        <v>1</v>
      </c>
      <c r="F308" s="2" t="str" cm="1">
        <f t="array" aca="1" ref="F308" ca="1">IF(G308&lt;&gt;"",INDIRECT("'"&amp;G308&amp;"'!"&amp;H308),"")</f>
        <v/>
      </c>
      <c r="G308" s="1533"/>
      <c r="I308" s="4"/>
      <c r="J308" s="4"/>
      <c r="K308" s="4"/>
    </row>
    <row r="309" spans="1:11" ht="14">
      <c r="A309" s="1">
        <v>304</v>
      </c>
      <c r="D309" s="4"/>
      <c r="E309" s="2" t="b">
        <f t="shared" ca="1" si="7"/>
        <v>1</v>
      </c>
      <c r="F309" s="2" t="str" cm="1">
        <f t="array" aca="1" ref="F309" ca="1">IF(G309&lt;&gt;"",INDIRECT("'"&amp;G309&amp;"'!"&amp;H309),"")</f>
        <v/>
      </c>
      <c r="G309" s="1533"/>
      <c r="I309" s="4"/>
      <c r="J309" s="4"/>
      <c r="K309" s="4"/>
    </row>
    <row r="310" spans="1:11" ht="14">
      <c r="A310" s="1">
        <v>305</v>
      </c>
      <c r="D310" s="4"/>
      <c r="E310" s="2" t="b">
        <f t="shared" ca="1" si="7"/>
        <v>1</v>
      </c>
      <c r="F310" s="2" t="str" cm="1">
        <f t="array" aca="1" ref="F310" ca="1">IF(G310&lt;&gt;"",INDIRECT("'"&amp;G310&amp;"'!"&amp;H310),"")</f>
        <v/>
      </c>
      <c r="G310" s="1533"/>
      <c r="I310" s="4"/>
      <c r="J310" s="4"/>
      <c r="K310" s="4"/>
    </row>
    <row r="311" spans="1:11" ht="14">
      <c r="A311" s="1">
        <v>306</v>
      </c>
      <c r="D311" s="4"/>
      <c r="E311" s="2" t="b">
        <f t="shared" ca="1" si="7"/>
        <v>1</v>
      </c>
      <c r="F311" s="2" t="str" cm="1">
        <f t="array" aca="1" ref="F311" ca="1">IF(G311&lt;&gt;"",INDIRECT("'"&amp;G311&amp;"'!"&amp;H311),"")</f>
        <v/>
      </c>
      <c r="G311" s="1533"/>
      <c r="I311" s="4"/>
      <c r="J311" s="4"/>
      <c r="K311" s="4"/>
    </row>
    <row r="312" spans="1:11" ht="14">
      <c r="A312" s="1">
        <v>307</v>
      </c>
      <c r="D312" s="4"/>
      <c r="E312" s="2" t="b">
        <f t="shared" ca="1" si="7"/>
        <v>1</v>
      </c>
      <c r="F312" s="2" t="str" cm="1">
        <f t="array" aca="1" ref="F312" ca="1">IF(G312&lt;&gt;"",INDIRECT("'"&amp;G312&amp;"'!"&amp;H312),"")</f>
        <v/>
      </c>
      <c r="G312" s="1533"/>
      <c r="I312" s="4"/>
      <c r="J312" s="4"/>
      <c r="K312" s="4"/>
    </row>
    <row r="313" spans="1:11" ht="14">
      <c r="A313" s="1">
        <v>308</v>
      </c>
      <c r="D313" s="4"/>
      <c r="E313" s="2" t="b">
        <f t="shared" ca="1" si="7"/>
        <v>1</v>
      </c>
      <c r="F313" s="2" t="str" cm="1">
        <f t="array" aca="1" ref="F313" ca="1">IF(G313&lt;&gt;"",INDIRECT("'"&amp;G313&amp;"'!"&amp;H313),"")</f>
        <v/>
      </c>
      <c r="G313" s="1533"/>
      <c r="I313" s="4"/>
      <c r="J313" s="4"/>
      <c r="K313" s="4"/>
    </row>
    <row r="314" spans="1:11" ht="14">
      <c r="A314" s="1">
        <v>309</v>
      </c>
      <c r="D314" s="4"/>
      <c r="E314" s="2" t="b">
        <f t="shared" ca="1" si="7"/>
        <v>1</v>
      </c>
      <c r="F314" s="2" t="str" cm="1">
        <f t="array" aca="1" ref="F314" ca="1">IF(G314&lt;&gt;"",INDIRECT("'"&amp;G314&amp;"'!"&amp;H314),"")</f>
        <v/>
      </c>
      <c r="G314" s="1533"/>
      <c r="I314" s="4"/>
      <c r="J314" s="4"/>
      <c r="K314" s="4"/>
    </row>
    <row r="315" spans="1:11" ht="14">
      <c r="A315" s="1">
        <v>310</v>
      </c>
      <c r="D315" s="4"/>
      <c r="E315" s="2" t="b">
        <f t="shared" ca="1" si="7"/>
        <v>1</v>
      </c>
      <c r="F315" s="2" t="str" cm="1">
        <f t="array" aca="1" ref="F315" ca="1">IF(G315&lt;&gt;"",INDIRECT("'"&amp;G315&amp;"'!"&amp;H315),"")</f>
        <v/>
      </c>
      <c r="G315" s="1533"/>
      <c r="I315" s="4"/>
      <c r="J315" s="4"/>
      <c r="K315" s="4"/>
    </row>
    <row r="316" spans="1:11" ht="14">
      <c r="A316" s="1">
        <v>311</v>
      </c>
      <c r="D316" s="4"/>
      <c r="E316" s="2" t="b">
        <f t="shared" ca="1" si="7"/>
        <v>1</v>
      </c>
      <c r="F316" s="2" t="str" cm="1">
        <f t="array" aca="1" ref="F316" ca="1">IF(G316&lt;&gt;"",INDIRECT("'"&amp;G316&amp;"'!"&amp;H316),"")</f>
        <v/>
      </c>
      <c r="G316" s="1533"/>
      <c r="I316" s="4"/>
      <c r="J316" s="4"/>
      <c r="K316" s="4"/>
    </row>
    <row r="317" spans="1:11" ht="14">
      <c r="A317" s="1">
        <v>312</v>
      </c>
      <c r="D317" s="4"/>
      <c r="E317" s="2" t="b">
        <f t="shared" ca="1" si="7"/>
        <v>1</v>
      </c>
      <c r="F317" s="2" t="str" cm="1">
        <f t="array" aca="1" ref="F317" ca="1">IF(G317&lt;&gt;"",INDIRECT("'"&amp;G317&amp;"'!"&amp;H317),"")</f>
        <v/>
      </c>
      <c r="G317" s="1533"/>
      <c r="I317" s="4"/>
      <c r="J317" s="4"/>
      <c r="K317" s="4"/>
    </row>
    <row r="318" spans="1:11" ht="14">
      <c r="A318" s="1">
        <v>313</v>
      </c>
      <c r="D318" s="4"/>
      <c r="E318" s="2" t="b">
        <f t="shared" ca="1" si="7"/>
        <v>1</v>
      </c>
      <c r="F318" s="2" t="str" cm="1">
        <f t="array" aca="1" ref="F318" ca="1">IF(G318&lt;&gt;"",INDIRECT("'"&amp;G318&amp;"'!"&amp;H318),"")</f>
        <v/>
      </c>
      <c r="G318" s="1533"/>
      <c r="I318" s="4"/>
      <c r="J318" s="4"/>
      <c r="K318" s="4"/>
    </row>
    <row r="319" spans="1:11" ht="14">
      <c r="A319" s="1">
        <v>314</v>
      </c>
      <c r="D319" s="4"/>
      <c r="E319" s="2" t="b">
        <f t="shared" ca="1" si="7"/>
        <v>1</v>
      </c>
      <c r="F319" s="2" t="str" cm="1">
        <f t="array" aca="1" ref="F319" ca="1">IF(G319&lt;&gt;"",INDIRECT("'"&amp;G319&amp;"'!"&amp;H319),"")</f>
        <v/>
      </c>
      <c r="G319" s="1533"/>
      <c r="I319" s="4"/>
      <c r="J319" s="4"/>
      <c r="K319" s="4"/>
    </row>
    <row r="320" spans="1:11" ht="14">
      <c r="A320" s="1">
        <v>315</v>
      </c>
      <c r="D320" s="4"/>
      <c r="E320" s="2" t="b">
        <f t="shared" ca="1" si="7"/>
        <v>1</v>
      </c>
      <c r="F320" s="2" t="str" cm="1">
        <f t="array" aca="1" ref="F320" ca="1">IF(G320&lt;&gt;"",INDIRECT("'"&amp;G320&amp;"'!"&amp;H320),"")</f>
        <v/>
      </c>
      <c r="G320" s="1533"/>
      <c r="I320" s="4"/>
      <c r="J320" s="4"/>
      <c r="K320" s="4"/>
    </row>
    <row r="321" spans="1:11" ht="14">
      <c r="A321" s="1">
        <v>316</v>
      </c>
      <c r="D321" s="4"/>
      <c r="E321" s="2" t="b">
        <f t="shared" ca="1" si="7"/>
        <v>1</v>
      </c>
      <c r="F321" s="2" t="str" cm="1">
        <f t="array" aca="1" ref="F321" ca="1">IF(G321&lt;&gt;"",INDIRECT("'"&amp;G321&amp;"'!"&amp;H321),"")</f>
        <v/>
      </c>
      <c r="G321" s="1533"/>
      <c r="I321" s="4"/>
      <c r="J321" s="4"/>
      <c r="K321" s="4"/>
    </row>
    <row r="322" spans="1:11" ht="14">
      <c r="A322" s="1">
        <v>317</v>
      </c>
      <c r="D322" s="4"/>
      <c r="E322" s="2" t="b">
        <f t="shared" ref="E322:E385" ca="1" si="9">F322=B322</f>
        <v>1</v>
      </c>
      <c r="F322" s="2" t="str" cm="1">
        <f t="array" aca="1" ref="F322" ca="1">IF(G322&lt;&gt;"",INDIRECT("'"&amp;G322&amp;"'!"&amp;H322),"")</f>
        <v/>
      </c>
      <c r="G322" s="1533"/>
      <c r="I322" s="4"/>
      <c r="J322" s="4"/>
      <c r="K322" s="4"/>
    </row>
    <row r="323" spans="1:11" ht="14">
      <c r="A323" s="1">
        <v>318</v>
      </c>
      <c r="D323" s="4"/>
      <c r="E323" s="2" t="b">
        <f t="shared" ca="1" si="9"/>
        <v>1</v>
      </c>
      <c r="F323" s="2" t="str" cm="1">
        <f t="array" aca="1" ref="F323" ca="1">IF(G323&lt;&gt;"",INDIRECT("'"&amp;G323&amp;"'!"&amp;H323),"")</f>
        <v/>
      </c>
      <c r="G323" s="1533"/>
      <c r="I323" s="4"/>
      <c r="J323" s="4"/>
      <c r="K323" s="4"/>
    </row>
    <row r="324" spans="1:11" ht="14">
      <c r="A324" s="1">
        <v>319</v>
      </c>
      <c r="D324" s="4"/>
      <c r="E324" s="2" t="b">
        <f t="shared" ca="1" si="9"/>
        <v>1</v>
      </c>
      <c r="F324" s="2" t="str" cm="1">
        <f t="array" aca="1" ref="F324" ca="1">IF(G324&lt;&gt;"",INDIRECT("'"&amp;G324&amp;"'!"&amp;H324),"")</f>
        <v/>
      </c>
      <c r="G324" s="1533"/>
      <c r="I324" s="4"/>
      <c r="J324" s="4"/>
      <c r="K324" s="4"/>
    </row>
    <row r="325" spans="1:11" ht="14">
      <c r="A325" s="1">
        <v>320</v>
      </c>
      <c r="D325" s="4"/>
      <c r="E325" s="2" t="b">
        <f t="shared" ca="1" si="9"/>
        <v>1</v>
      </c>
      <c r="F325" s="2" t="str" cm="1">
        <f t="array" aca="1" ref="F325" ca="1">IF(G325&lt;&gt;"",INDIRECT("'"&amp;G325&amp;"'!"&amp;H325),"")</f>
        <v/>
      </c>
      <c r="G325" s="1533"/>
      <c r="I325" s="4"/>
      <c r="J325" s="4"/>
      <c r="K325" s="4"/>
    </row>
    <row r="326" spans="1:11" ht="14">
      <c r="A326" s="1">
        <v>321</v>
      </c>
      <c r="D326" s="4"/>
      <c r="E326" s="2" t="b">
        <f t="shared" ca="1" si="9"/>
        <v>1</v>
      </c>
      <c r="F326" s="2" t="str" cm="1">
        <f t="array" aca="1" ref="F326" ca="1">IF(G326&lt;&gt;"",INDIRECT("'"&amp;G326&amp;"'!"&amp;H326),"")</f>
        <v/>
      </c>
      <c r="G326" s="1533"/>
      <c r="I326" s="4"/>
      <c r="J326" s="4"/>
      <c r="K326" s="4"/>
    </row>
    <row r="327" spans="1:11" ht="14">
      <c r="A327" s="1">
        <v>322</v>
      </c>
      <c r="D327" s="4"/>
      <c r="E327" s="2" t="b">
        <f t="shared" ca="1" si="9"/>
        <v>1</v>
      </c>
      <c r="F327" s="2" t="str" cm="1">
        <f t="array" aca="1" ref="F327" ca="1">IF(G327&lt;&gt;"",INDIRECT("'"&amp;G327&amp;"'!"&amp;H327),"")</f>
        <v/>
      </c>
      <c r="G327" s="1533"/>
      <c r="I327" s="4"/>
      <c r="J327" s="4"/>
      <c r="K327" s="4"/>
    </row>
    <row r="328" spans="1:11" ht="14">
      <c r="A328" s="1">
        <v>323</v>
      </c>
      <c r="D328" s="4"/>
      <c r="E328" s="2" t="b">
        <f t="shared" ca="1" si="9"/>
        <v>1</v>
      </c>
      <c r="F328" s="2" t="str" cm="1">
        <f t="array" aca="1" ref="F328" ca="1">IF(G328&lt;&gt;"",INDIRECT("'"&amp;G328&amp;"'!"&amp;H328),"")</f>
        <v/>
      </c>
      <c r="G328" s="1533"/>
      <c r="I328" s="4"/>
      <c r="J328" s="4"/>
      <c r="K328" s="4"/>
    </row>
    <row r="329" spans="1:11" ht="14">
      <c r="A329" s="1">
        <v>324</v>
      </c>
      <c r="D329" s="4"/>
      <c r="E329" s="2" t="b">
        <f t="shared" ca="1" si="9"/>
        <v>1</v>
      </c>
      <c r="F329" s="2" t="str" cm="1">
        <f t="array" aca="1" ref="F329" ca="1">IF(G329&lt;&gt;"",INDIRECT("'"&amp;G329&amp;"'!"&amp;H329),"")</f>
        <v/>
      </c>
      <c r="G329" s="1533"/>
      <c r="I329" s="4"/>
      <c r="J329" s="4"/>
      <c r="K329" s="4"/>
    </row>
    <row r="330" spans="1:11" ht="14">
      <c r="A330" s="1">
        <v>325</v>
      </c>
      <c r="D330" s="4"/>
      <c r="E330" s="2" t="b">
        <f t="shared" ca="1" si="9"/>
        <v>1</v>
      </c>
      <c r="F330" s="2" t="str" cm="1">
        <f t="array" aca="1" ref="F330" ca="1">IF(G330&lt;&gt;"",INDIRECT("'"&amp;G330&amp;"'!"&amp;H330),"")</f>
        <v/>
      </c>
      <c r="G330" s="1533"/>
      <c r="I330" s="4"/>
      <c r="J330" s="4"/>
      <c r="K330" s="4"/>
    </row>
    <row r="331" spans="1:11" ht="14">
      <c r="A331" s="1">
        <v>326</v>
      </c>
      <c r="D331" s="4"/>
      <c r="E331" s="2" t="b">
        <f t="shared" ca="1" si="9"/>
        <v>1</v>
      </c>
      <c r="F331" s="2" t="str" cm="1">
        <f t="array" aca="1" ref="F331" ca="1">IF(G331&lt;&gt;"",INDIRECT("'"&amp;G331&amp;"'!"&amp;H331),"")</f>
        <v/>
      </c>
      <c r="G331" s="1533"/>
      <c r="I331" s="4"/>
      <c r="J331" s="4"/>
      <c r="K331" s="4"/>
    </row>
    <row r="332" spans="1:11" ht="14">
      <c r="A332" s="1">
        <v>327</v>
      </c>
      <c r="D332" s="4"/>
      <c r="E332" s="2" t="b">
        <f t="shared" ca="1" si="9"/>
        <v>1</v>
      </c>
      <c r="F332" s="2" t="str" cm="1">
        <f t="array" aca="1" ref="F332" ca="1">IF(G332&lt;&gt;"",INDIRECT("'"&amp;G332&amp;"'!"&amp;H332),"")</f>
        <v/>
      </c>
      <c r="G332" s="1533"/>
      <c r="I332" s="4"/>
      <c r="J332" s="4"/>
      <c r="K332" s="4"/>
    </row>
    <row r="333" spans="1:11" ht="14">
      <c r="A333" s="1">
        <v>328</v>
      </c>
      <c r="D333" s="4"/>
      <c r="E333" s="2" t="b">
        <f t="shared" ca="1" si="9"/>
        <v>1</v>
      </c>
      <c r="F333" s="2" t="str" cm="1">
        <f t="array" aca="1" ref="F333" ca="1">IF(G333&lt;&gt;"",INDIRECT("'"&amp;G333&amp;"'!"&amp;H333),"")</f>
        <v/>
      </c>
      <c r="G333" s="1533"/>
      <c r="I333" s="4"/>
      <c r="J333" s="4"/>
      <c r="K333" s="4"/>
    </row>
    <row r="334" spans="1:11" ht="14">
      <c r="A334" s="1">
        <v>329</v>
      </c>
      <c r="D334" s="4"/>
      <c r="E334" s="2" t="b">
        <f t="shared" ca="1" si="9"/>
        <v>1</v>
      </c>
      <c r="F334" s="2" t="str" cm="1">
        <f t="array" aca="1" ref="F334" ca="1">IF(G334&lt;&gt;"",INDIRECT("'"&amp;G334&amp;"'!"&amp;H334),"")</f>
        <v/>
      </c>
      <c r="G334" s="1533"/>
      <c r="I334" s="4"/>
      <c r="J334" s="4"/>
      <c r="K334" s="4"/>
    </row>
    <row r="335" spans="1:11" ht="14">
      <c r="A335" s="1">
        <v>330</v>
      </c>
      <c r="D335" s="4"/>
      <c r="E335" s="2" t="b">
        <f t="shared" ca="1" si="9"/>
        <v>1</v>
      </c>
      <c r="F335" s="2" t="str" cm="1">
        <f t="array" aca="1" ref="F335" ca="1">IF(G335&lt;&gt;"",INDIRECT("'"&amp;G335&amp;"'!"&amp;H335),"")</f>
        <v/>
      </c>
      <c r="G335" s="1533"/>
      <c r="I335" s="4"/>
      <c r="J335" s="4"/>
      <c r="K335" s="4"/>
    </row>
    <row r="336" spans="1:11" ht="14">
      <c r="A336" s="1">
        <v>331</v>
      </c>
      <c r="D336" s="4"/>
      <c r="E336" s="2" t="b">
        <f t="shared" ca="1" si="9"/>
        <v>1</v>
      </c>
      <c r="F336" s="2" t="str" cm="1">
        <f t="array" aca="1" ref="F336" ca="1">IF(G336&lt;&gt;"",INDIRECT("'"&amp;G336&amp;"'!"&amp;H336),"")</f>
        <v/>
      </c>
      <c r="G336" s="1533"/>
      <c r="I336" s="4"/>
      <c r="J336" s="4"/>
      <c r="K336" s="4"/>
    </row>
    <row r="337" spans="1:11" ht="14">
      <c r="A337" s="1">
        <v>332</v>
      </c>
      <c r="D337" s="4"/>
      <c r="E337" s="2" t="b">
        <f t="shared" ca="1" si="9"/>
        <v>1</v>
      </c>
      <c r="F337" s="2" t="str" cm="1">
        <f t="array" aca="1" ref="F337" ca="1">IF(G337&lt;&gt;"",INDIRECT("'"&amp;G337&amp;"'!"&amp;H337),"")</f>
        <v/>
      </c>
      <c r="G337" s="1533"/>
      <c r="I337" s="4"/>
      <c r="J337" s="4"/>
      <c r="K337" s="4"/>
    </row>
    <row r="338" spans="1:11" ht="14">
      <c r="A338" s="1">
        <v>333</v>
      </c>
      <c r="D338" s="4"/>
      <c r="E338" s="2" t="b">
        <f t="shared" ca="1" si="9"/>
        <v>1</v>
      </c>
      <c r="F338" s="2" t="str" cm="1">
        <f t="array" aca="1" ref="F338" ca="1">IF(G338&lt;&gt;"",INDIRECT("'"&amp;G338&amp;"'!"&amp;H338),"")</f>
        <v/>
      </c>
      <c r="G338" s="1533"/>
      <c r="I338" s="4"/>
      <c r="J338" s="4"/>
      <c r="K338" s="4"/>
    </row>
    <row r="339" spans="1:11" ht="14">
      <c r="A339" s="1">
        <v>334</v>
      </c>
      <c r="D339" s="4"/>
      <c r="E339" s="2" t="b">
        <f t="shared" ca="1" si="9"/>
        <v>1</v>
      </c>
      <c r="F339" s="2" t="str" cm="1">
        <f t="array" aca="1" ref="F339" ca="1">IF(G339&lt;&gt;"",INDIRECT("'"&amp;G339&amp;"'!"&amp;H339),"")</f>
        <v/>
      </c>
      <c r="G339" s="1533"/>
      <c r="I339" s="4"/>
      <c r="J339" s="4"/>
      <c r="K339" s="4"/>
    </row>
    <row r="340" spans="1:11" ht="14">
      <c r="A340" s="1">
        <v>335</v>
      </c>
      <c r="D340" s="4"/>
      <c r="E340" s="2" t="b">
        <f t="shared" ca="1" si="9"/>
        <v>1</v>
      </c>
      <c r="F340" s="2" t="str" cm="1">
        <f t="array" aca="1" ref="F340" ca="1">IF(G340&lt;&gt;"",INDIRECT("'"&amp;G340&amp;"'!"&amp;H340),"")</f>
        <v/>
      </c>
      <c r="G340" s="1533"/>
      <c r="I340" s="4"/>
      <c r="J340" s="4"/>
      <c r="K340" s="4"/>
    </row>
    <row r="341" spans="1:11" ht="14">
      <c r="A341" s="1">
        <v>336</v>
      </c>
      <c r="D341" s="4"/>
      <c r="E341" s="2" t="b">
        <f t="shared" ca="1" si="9"/>
        <v>1</v>
      </c>
      <c r="F341" s="2" t="str" cm="1">
        <f t="array" aca="1" ref="F341" ca="1">IF(G341&lt;&gt;"",INDIRECT("'"&amp;G341&amp;"'!"&amp;H341),"")</f>
        <v/>
      </c>
      <c r="G341" s="1533"/>
      <c r="I341" s="4"/>
      <c r="J341" s="4"/>
      <c r="K341" s="4"/>
    </row>
    <row r="342" spans="1:11" ht="14">
      <c r="A342" s="1">
        <v>337</v>
      </c>
      <c r="D342" s="4"/>
      <c r="E342" s="2" t="b">
        <f t="shared" ca="1" si="9"/>
        <v>1</v>
      </c>
      <c r="F342" s="2" t="str" cm="1">
        <f t="array" aca="1" ref="F342" ca="1">IF(G342&lt;&gt;"",INDIRECT("'"&amp;G342&amp;"'!"&amp;H342),"")</f>
        <v/>
      </c>
      <c r="G342" s="1533"/>
      <c r="I342" s="4"/>
      <c r="J342" s="4"/>
      <c r="K342" s="4"/>
    </row>
    <row r="343" spans="1:11" ht="14">
      <c r="A343" s="1">
        <v>338</v>
      </c>
      <c r="D343" s="4"/>
      <c r="E343" s="2" t="b">
        <f t="shared" ca="1" si="9"/>
        <v>1</v>
      </c>
      <c r="F343" s="2" t="str" cm="1">
        <f t="array" aca="1" ref="F343" ca="1">IF(G343&lt;&gt;"",INDIRECT("'"&amp;G343&amp;"'!"&amp;H343),"")</f>
        <v/>
      </c>
      <c r="G343" s="1533"/>
      <c r="I343" s="4"/>
      <c r="J343" s="4"/>
      <c r="K343" s="4"/>
    </row>
    <row r="344" spans="1:11" ht="14">
      <c r="A344" s="1">
        <v>339</v>
      </c>
      <c r="D344" s="4"/>
      <c r="E344" s="2" t="b">
        <f t="shared" ca="1" si="9"/>
        <v>1</v>
      </c>
      <c r="F344" s="2" t="str" cm="1">
        <f t="array" aca="1" ref="F344" ca="1">IF(G344&lt;&gt;"",INDIRECT("'"&amp;G344&amp;"'!"&amp;H344),"")</f>
        <v/>
      </c>
      <c r="G344" s="1533"/>
      <c r="I344" s="4"/>
      <c r="J344" s="4"/>
      <c r="K344" s="4"/>
    </row>
    <row r="345" spans="1:11" ht="14">
      <c r="A345" s="1">
        <v>340</v>
      </c>
      <c r="D345" s="4"/>
      <c r="E345" s="2" t="b">
        <f t="shared" ca="1" si="9"/>
        <v>1</v>
      </c>
      <c r="F345" s="2" t="str" cm="1">
        <f t="array" aca="1" ref="F345" ca="1">IF(G345&lt;&gt;"",INDIRECT("'"&amp;G345&amp;"'!"&amp;H345),"")</f>
        <v/>
      </c>
      <c r="G345" s="1533"/>
      <c r="I345" s="4"/>
      <c r="J345" s="4"/>
      <c r="K345" s="4"/>
    </row>
    <row r="346" spans="1:11" ht="14">
      <c r="A346" s="1">
        <v>341</v>
      </c>
      <c r="D346" s="4"/>
      <c r="E346" s="2" t="b">
        <f t="shared" ca="1" si="9"/>
        <v>1</v>
      </c>
      <c r="F346" s="2" t="str" cm="1">
        <f t="array" aca="1" ref="F346" ca="1">IF(G346&lt;&gt;"",INDIRECT("'"&amp;G346&amp;"'!"&amp;H346),"")</f>
        <v/>
      </c>
      <c r="G346" s="1533"/>
      <c r="I346" s="4"/>
      <c r="J346" s="4"/>
      <c r="K346" s="4"/>
    </row>
    <row r="347" spans="1:11" ht="14">
      <c r="A347" s="1">
        <v>342</v>
      </c>
      <c r="D347" s="4"/>
      <c r="E347" s="2" t="b">
        <f t="shared" ca="1" si="9"/>
        <v>1</v>
      </c>
      <c r="F347" s="2" t="str" cm="1">
        <f t="array" aca="1" ref="F347" ca="1">IF(G347&lt;&gt;"",INDIRECT("'"&amp;G347&amp;"'!"&amp;H347),"")</f>
        <v/>
      </c>
      <c r="G347" s="1533"/>
      <c r="I347" s="4"/>
      <c r="J347" s="4"/>
      <c r="K347" s="4"/>
    </row>
    <row r="348" spans="1:11" ht="14">
      <c r="A348" s="1">
        <v>343</v>
      </c>
      <c r="D348" s="4"/>
      <c r="E348" s="2" t="b">
        <f t="shared" ca="1" si="9"/>
        <v>1</v>
      </c>
      <c r="F348" s="2" t="str" cm="1">
        <f t="array" aca="1" ref="F348" ca="1">IF(G348&lt;&gt;"",INDIRECT("'"&amp;G348&amp;"'!"&amp;H348),"")</f>
        <v/>
      </c>
      <c r="G348" s="1533"/>
      <c r="I348" s="4"/>
      <c r="J348" s="4"/>
      <c r="K348" s="4"/>
    </row>
    <row r="349" spans="1:11" ht="14">
      <c r="A349" s="1">
        <v>344</v>
      </c>
      <c r="D349" s="4"/>
      <c r="E349" s="2" t="b">
        <f t="shared" ca="1" si="9"/>
        <v>1</v>
      </c>
      <c r="F349" s="2" t="str" cm="1">
        <f t="array" aca="1" ref="F349" ca="1">IF(G349&lt;&gt;"",INDIRECT("'"&amp;G349&amp;"'!"&amp;H349),"")</f>
        <v/>
      </c>
      <c r="G349" s="1533"/>
      <c r="I349" s="4"/>
      <c r="J349" s="4"/>
      <c r="K349" s="4"/>
    </row>
    <row r="350" spans="1:11" ht="14">
      <c r="A350" s="1">
        <v>345</v>
      </c>
      <c r="D350" s="4"/>
      <c r="E350" s="2" t="b">
        <f t="shared" ca="1" si="9"/>
        <v>1</v>
      </c>
      <c r="F350" s="2" t="str" cm="1">
        <f t="array" aca="1" ref="F350" ca="1">IF(G350&lt;&gt;"",INDIRECT("'"&amp;G350&amp;"'!"&amp;H350),"")</f>
        <v/>
      </c>
      <c r="G350" s="1533"/>
      <c r="I350" s="4"/>
      <c r="J350" s="4"/>
      <c r="K350" s="4"/>
    </row>
    <row r="351" spans="1:11" ht="14">
      <c r="A351" s="1">
        <v>346</v>
      </c>
      <c r="D351" s="4"/>
      <c r="E351" s="2" t="b">
        <f t="shared" ca="1" si="9"/>
        <v>1</v>
      </c>
      <c r="F351" s="2" t="str" cm="1">
        <f t="array" aca="1" ref="F351" ca="1">IF(G351&lt;&gt;"",INDIRECT("'"&amp;G351&amp;"'!"&amp;H351),"")</f>
        <v/>
      </c>
      <c r="G351" s="1533"/>
      <c r="I351" s="4"/>
      <c r="J351" s="4"/>
      <c r="K351" s="4"/>
    </row>
    <row r="352" spans="1:11" ht="14">
      <c r="A352" s="1">
        <v>347</v>
      </c>
      <c r="D352" s="4"/>
      <c r="E352" s="2" t="b">
        <f t="shared" ca="1" si="9"/>
        <v>1</v>
      </c>
      <c r="F352" s="2" t="str" cm="1">
        <f t="array" aca="1" ref="F352" ca="1">IF(G352&lt;&gt;"",INDIRECT("'"&amp;G352&amp;"'!"&amp;H352),"")</f>
        <v/>
      </c>
      <c r="G352" s="1533"/>
      <c r="I352" s="4"/>
      <c r="J352" s="4"/>
      <c r="K352" s="4"/>
    </row>
    <row r="353" spans="1:11" ht="14">
      <c r="A353" s="1">
        <v>348</v>
      </c>
      <c r="D353" s="4"/>
      <c r="E353" s="2" t="b">
        <f t="shared" ca="1" si="9"/>
        <v>1</v>
      </c>
      <c r="F353" s="2" t="str" cm="1">
        <f t="array" aca="1" ref="F353" ca="1">IF(G353&lt;&gt;"",INDIRECT("'"&amp;G353&amp;"'!"&amp;H353),"")</f>
        <v/>
      </c>
      <c r="G353" s="1533"/>
      <c r="I353" s="4"/>
      <c r="J353" s="4"/>
      <c r="K353" s="4"/>
    </row>
    <row r="354" spans="1:11" ht="14">
      <c r="A354" s="1">
        <v>349</v>
      </c>
      <c r="D354" s="4"/>
      <c r="E354" s="2" t="b">
        <f t="shared" ca="1" si="9"/>
        <v>1</v>
      </c>
      <c r="F354" s="2" t="str" cm="1">
        <f t="array" aca="1" ref="F354" ca="1">IF(G354&lt;&gt;"",INDIRECT("'"&amp;G354&amp;"'!"&amp;H354),"")</f>
        <v/>
      </c>
      <c r="G354" s="1533"/>
      <c r="I354" s="4"/>
      <c r="J354" s="4"/>
      <c r="K354" s="4"/>
    </row>
    <row r="355" spans="1:11" ht="14">
      <c r="A355" s="1">
        <v>350</v>
      </c>
      <c r="D355" s="4"/>
      <c r="E355" s="2" t="b">
        <f t="shared" ca="1" si="9"/>
        <v>1</v>
      </c>
      <c r="F355" s="2" t="str" cm="1">
        <f t="array" aca="1" ref="F355" ca="1">IF(G355&lt;&gt;"",INDIRECT("'"&amp;G355&amp;"'!"&amp;H355),"")</f>
        <v/>
      </c>
      <c r="G355" s="1533"/>
      <c r="I355" s="4"/>
      <c r="J355" s="4"/>
      <c r="K355" s="4"/>
    </row>
    <row r="356" spans="1:11" ht="14">
      <c r="A356" s="1">
        <v>351</v>
      </c>
      <c r="D356" s="4"/>
      <c r="E356" s="2" t="b">
        <f t="shared" ca="1" si="9"/>
        <v>1</v>
      </c>
      <c r="F356" s="2" t="str" cm="1">
        <f t="array" aca="1" ref="F356" ca="1">IF(G356&lt;&gt;"",INDIRECT("'"&amp;G356&amp;"'!"&amp;H356),"")</f>
        <v/>
      </c>
      <c r="G356" s="1533"/>
      <c r="I356" s="4"/>
      <c r="J356" s="4"/>
      <c r="K356" s="4"/>
    </row>
    <row r="357" spans="1:11" ht="14">
      <c r="A357" s="1">
        <v>352</v>
      </c>
      <c r="D357" s="4"/>
      <c r="E357" s="2" t="b">
        <f t="shared" ca="1" si="9"/>
        <v>1</v>
      </c>
      <c r="F357" s="2" t="str" cm="1">
        <f t="array" aca="1" ref="F357" ca="1">IF(G357&lt;&gt;"",INDIRECT("'"&amp;G357&amp;"'!"&amp;H357),"")</f>
        <v/>
      </c>
      <c r="G357" s="1533"/>
      <c r="I357" s="4"/>
      <c r="J357" s="4"/>
      <c r="K357" s="4"/>
    </row>
    <row r="358" spans="1:11" ht="14">
      <c r="A358" s="1">
        <v>353</v>
      </c>
      <c r="D358" s="4"/>
      <c r="E358" s="2" t="b">
        <f t="shared" ca="1" si="9"/>
        <v>1</v>
      </c>
      <c r="F358" s="2" t="str" cm="1">
        <f t="array" aca="1" ref="F358" ca="1">IF(G358&lt;&gt;"",INDIRECT("'"&amp;G358&amp;"'!"&amp;H358),"")</f>
        <v/>
      </c>
      <c r="G358" s="1533"/>
      <c r="I358" s="4"/>
      <c r="J358" s="4"/>
      <c r="K358" s="4"/>
    </row>
    <row r="359" spans="1:11" ht="14">
      <c r="A359" s="1">
        <v>354</v>
      </c>
      <c r="D359" s="4"/>
      <c r="E359" s="2" t="b">
        <f t="shared" ca="1" si="9"/>
        <v>1</v>
      </c>
      <c r="F359" s="2" t="str" cm="1">
        <f t="array" aca="1" ref="F359" ca="1">IF(G359&lt;&gt;"",INDIRECT("'"&amp;G359&amp;"'!"&amp;H359),"")</f>
        <v/>
      </c>
      <c r="G359" s="1533"/>
      <c r="I359" s="4"/>
      <c r="J359" s="4"/>
      <c r="K359" s="4"/>
    </row>
    <row r="360" spans="1:11" ht="14">
      <c r="A360" s="1">
        <v>355</v>
      </c>
      <c r="D360" s="4"/>
      <c r="E360" s="2" t="b">
        <f t="shared" ca="1" si="9"/>
        <v>1</v>
      </c>
      <c r="F360" s="2" t="str" cm="1">
        <f t="array" aca="1" ref="F360" ca="1">IF(G360&lt;&gt;"",INDIRECT("'"&amp;G360&amp;"'!"&amp;H360),"")</f>
        <v/>
      </c>
      <c r="G360" s="1533"/>
      <c r="I360" s="4"/>
      <c r="J360" s="4"/>
      <c r="K360" s="4"/>
    </row>
    <row r="361" spans="1:11" ht="14">
      <c r="A361" s="1">
        <v>356</v>
      </c>
      <c r="D361" s="4"/>
      <c r="E361" s="2" t="b">
        <f t="shared" ca="1" si="9"/>
        <v>1</v>
      </c>
      <c r="F361" s="2" t="str" cm="1">
        <f t="array" aca="1" ref="F361" ca="1">IF(G361&lt;&gt;"",INDIRECT("'"&amp;G361&amp;"'!"&amp;H361),"")</f>
        <v/>
      </c>
      <c r="G361" s="1533"/>
      <c r="I361" s="4"/>
      <c r="J361" s="4"/>
      <c r="K361" s="4"/>
    </row>
    <row r="362" spans="1:11" ht="14">
      <c r="A362" s="1">
        <v>357</v>
      </c>
      <c r="D362" s="4"/>
      <c r="E362" s="2" t="b">
        <f t="shared" ca="1" si="9"/>
        <v>1</v>
      </c>
      <c r="F362" s="2" t="str" cm="1">
        <f t="array" aca="1" ref="F362" ca="1">IF(G362&lt;&gt;"",INDIRECT("'"&amp;G362&amp;"'!"&amp;H362),"")</f>
        <v/>
      </c>
      <c r="G362" s="1533"/>
      <c r="I362" s="4"/>
      <c r="J362" s="4"/>
      <c r="K362" s="4"/>
    </row>
    <row r="363" spans="1:11" ht="14">
      <c r="A363" s="1">
        <v>358</v>
      </c>
      <c r="D363" s="4"/>
      <c r="E363" s="2" t="b">
        <f t="shared" ca="1" si="9"/>
        <v>1</v>
      </c>
      <c r="F363" s="2" t="str" cm="1">
        <f t="array" aca="1" ref="F363" ca="1">IF(G363&lt;&gt;"",INDIRECT("'"&amp;G363&amp;"'!"&amp;H363),"")</f>
        <v/>
      </c>
      <c r="G363" s="1533"/>
      <c r="I363" s="4"/>
      <c r="J363" s="4"/>
      <c r="K363" s="4"/>
    </row>
    <row r="364" spans="1:11" ht="14">
      <c r="A364" s="1">
        <v>359</v>
      </c>
      <c r="D364" s="4"/>
      <c r="E364" s="2" t="b">
        <f t="shared" ca="1" si="9"/>
        <v>1</v>
      </c>
      <c r="F364" s="2" t="str" cm="1">
        <f t="array" aca="1" ref="F364" ca="1">IF(G364&lt;&gt;"",INDIRECT("'"&amp;G364&amp;"'!"&amp;H364),"")</f>
        <v/>
      </c>
      <c r="G364" s="1533"/>
      <c r="I364" s="4"/>
      <c r="J364" s="4"/>
      <c r="K364" s="4"/>
    </row>
    <row r="365" spans="1:11" ht="14">
      <c r="A365" s="1">
        <v>360</v>
      </c>
      <c r="D365" s="4"/>
      <c r="E365" s="2" t="b">
        <f t="shared" ca="1" si="9"/>
        <v>1</v>
      </c>
      <c r="F365" s="2" t="str" cm="1">
        <f t="array" aca="1" ref="F365" ca="1">IF(G365&lt;&gt;"",INDIRECT("'"&amp;G365&amp;"'!"&amp;H365),"")</f>
        <v/>
      </c>
      <c r="G365" s="1533"/>
      <c r="I365" s="4"/>
      <c r="J365" s="4"/>
      <c r="K365" s="4"/>
    </row>
    <row r="366" spans="1:11" ht="14">
      <c r="A366" s="1">
        <v>361</v>
      </c>
      <c r="D366" s="4"/>
      <c r="E366" s="2" t="b">
        <f t="shared" ca="1" si="9"/>
        <v>1</v>
      </c>
      <c r="F366" s="2" t="str" cm="1">
        <f t="array" aca="1" ref="F366" ca="1">IF(G366&lt;&gt;"",INDIRECT("'"&amp;G366&amp;"'!"&amp;H366),"")</f>
        <v/>
      </c>
      <c r="G366" s="1533"/>
      <c r="I366" s="4"/>
      <c r="J366" s="4"/>
      <c r="K366" s="4"/>
    </row>
    <row r="367" spans="1:11" ht="14">
      <c r="A367" s="1">
        <v>362</v>
      </c>
      <c r="D367" s="4"/>
      <c r="E367" s="2" t="b">
        <f t="shared" ca="1" si="9"/>
        <v>1</v>
      </c>
      <c r="F367" s="2" t="str" cm="1">
        <f t="array" aca="1" ref="F367" ca="1">IF(G367&lt;&gt;"",INDIRECT("'"&amp;G367&amp;"'!"&amp;H367),"")</f>
        <v/>
      </c>
      <c r="G367" s="1533"/>
      <c r="I367" s="4"/>
      <c r="J367" s="4"/>
      <c r="K367" s="4"/>
    </row>
    <row r="368" spans="1:11" ht="14">
      <c r="A368" s="1">
        <v>363</v>
      </c>
      <c r="D368" s="4"/>
      <c r="E368" s="2" t="b">
        <f t="shared" ca="1" si="9"/>
        <v>1</v>
      </c>
      <c r="F368" s="2" t="str" cm="1">
        <f t="array" aca="1" ref="F368" ca="1">IF(G368&lt;&gt;"",INDIRECT("'"&amp;G368&amp;"'!"&amp;H368),"")</f>
        <v/>
      </c>
      <c r="G368" s="1533"/>
      <c r="I368" s="4"/>
      <c r="J368" s="4"/>
      <c r="K368" s="4"/>
    </row>
    <row r="369" spans="1:11" ht="14">
      <c r="A369" s="1">
        <v>364</v>
      </c>
      <c r="D369" s="4"/>
      <c r="E369" s="2" t="b">
        <f t="shared" ca="1" si="9"/>
        <v>1</v>
      </c>
      <c r="F369" s="2" t="str" cm="1">
        <f t="array" aca="1" ref="F369" ca="1">IF(G369&lt;&gt;"",INDIRECT("'"&amp;G369&amp;"'!"&amp;H369),"")</f>
        <v/>
      </c>
      <c r="G369" s="1533"/>
      <c r="I369" s="4"/>
      <c r="J369" s="4"/>
      <c r="K369" s="4"/>
    </row>
    <row r="370" spans="1:11" ht="14">
      <c r="A370" s="1">
        <v>365</v>
      </c>
      <c r="D370" s="4"/>
      <c r="E370" s="2" t="b">
        <f t="shared" ca="1" si="9"/>
        <v>1</v>
      </c>
      <c r="F370" s="2" t="str" cm="1">
        <f t="array" aca="1" ref="F370" ca="1">IF(G370&lt;&gt;"",INDIRECT("'"&amp;G370&amp;"'!"&amp;H370),"")</f>
        <v/>
      </c>
      <c r="G370" s="1533"/>
      <c r="I370" s="4"/>
      <c r="J370" s="4"/>
      <c r="K370" s="4"/>
    </row>
    <row r="371" spans="1:11" ht="14">
      <c r="A371" s="1">
        <v>366</v>
      </c>
      <c r="D371" s="4"/>
      <c r="E371" s="2" t="b">
        <f t="shared" ca="1" si="9"/>
        <v>1</v>
      </c>
      <c r="F371" s="2" t="str" cm="1">
        <f t="array" aca="1" ref="F371" ca="1">IF(G371&lt;&gt;"",INDIRECT("'"&amp;G371&amp;"'!"&amp;H371),"")</f>
        <v/>
      </c>
      <c r="G371" s="1533"/>
      <c r="I371" s="4"/>
      <c r="J371" s="4"/>
      <c r="K371" s="4"/>
    </row>
    <row r="372" spans="1:11" ht="14">
      <c r="A372" s="1">
        <v>367</v>
      </c>
      <c r="D372" s="4"/>
      <c r="E372" s="2" t="b">
        <f t="shared" ca="1" si="9"/>
        <v>1</v>
      </c>
      <c r="F372" s="2" t="str" cm="1">
        <f t="array" aca="1" ref="F372" ca="1">IF(G372&lt;&gt;"",INDIRECT("'"&amp;G372&amp;"'!"&amp;H372),"")</f>
        <v/>
      </c>
      <c r="G372" s="1533"/>
      <c r="I372" s="4"/>
      <c r="J372" s="4"/>
      <c r="K372" s="4"/>
    </row>
    <row r="373" spans="1:11" ht="14">
      <c r="A373" s="1">
        <v>368</v>
      </c>
      <c r="D373" s="4"/>
      <c r="E373" s="2" t="b">
        <f t="shared" ca="1" si="9"/>
        <v>1</v>
      </c>
      <c r="F373" s="2" t="str" cm="1">
        <f t="array" aca="1" ref="F373" ca="1">IF(G373&lt;&gt;"",INDIRECT("'"&amp;G373&amp;"'!"&amp;H373),"")</f>
        <v/>
      </c>
      <c r="G373" s="1533"/>
      <c r="I373" s="4"/>
      <c r="J373" s="4"/>
      <c r="K373" s="4"/>
    </row>
    <row r="374" spans="1:11" ht="14">
      <c r="A374" s="1">
        <v>369</v>
      </c>
      <c r="D374" s="4"/>
      <c r="E374" s="2" t="b">
        <f t="shared" ca="1" si="9"/>
        <v>1</v>
      </c>
      <c r="F374" s="2" t="str" cm="1">
        <f t="array" aca="1" ref="F374" ca="1">IF(G374&lt;&gt;"",INDIRECT("'"&amp;G374&amp;"'!"&amp;H374),"")</f>
        <v/>
      </c>
      <c r="G374" s="1533"/>
      <c r="I374" s="4"/>
      <c r="J374" s="4"/>
      <c r="K374" s="4"/>
    </row>
    <row r="375" spans="1:11" ht="14">
      <c r="A375" s="1">
        <v>370</v>
      </c>
      <c r="D375" s="4"/>
      <c r="E375" s="2" t="b">
        <f t="shared" ca="1" si="9"/>
        <v>1</v>
      </c>
      <c r="F375" s="2" t="str" cm="1">
        <f t="array" aca="1" ref="F375" ca="1">IF(G375&lt;&gt;"",INDIRECT("'"&amp;G375&amp;"'!"&amp;H375),"")</f>
        <v/>
      </c>
      <c r="G375" s="1533"/>
      <c r="I375" s="4"/>
      <c r="J375" s="4"/>
      <c r="K375" s="4"/>
    </row>
    <row r="376" spans="1:11" ht="14">
      <c r="A376">
        <v>371</v>
      </c>
      <c r="B376" s="7">
        <f>'BudgetSum 2-4'!D28</f>
        <v>0</v>
      </c>
      <c r="C376" s="3">
        <f t="shared" ref="C376" si="10">A376-B376</f>
        <v>371</v>
      </c>
      <c r="E376" s="2" t="b">
        <f t="shared" ca="1" si="9"/>
        <v>1</v>
      </c>
      <c r="F376" s="2" cm="1">
        <f t="array" aca="1" ref="F376" ca="1">IF(G376&lt;&gt;"",INDIRECT("'"&amp;G376&amp;"'!"&amp;H376),"")</f>
        <v>0</v>
      </c>
      <c r="G376" s="1533" t="s">
        <v>6773</v>
      </c>
      <c r="H376" s="2" t="s">
        <v>4338</v>
      </c>
    </row>
    <row r="377" spans="1:11" ht="14">
      <c r="A377" s="1">
        <v>372</v>
      </c>
      <c r="D377" s="4"/>
      <c r="E377" s="2" t="b">
        <f t="shared" ca="1" si="9"/>
        <v>1</v>
      </c>
      <c r="F377" s="2" t="str" cm="1">
        <f t="array" aca="1" ref="F377" ca="1">IF(G377&lt;&gt;"",INDIRECT("'"&amp;G377&amp;"'!"&amp;H377),"")</f>
        <v/>
      </c>
      <c r="G377" s="1533"/>
      <c r="I377" s="4"/>
      <c r="J377" s="4"/>
      <c r="K377" s="4"/>
    </row>
    <row r="378" spans="1:11" ht="14">
      <c r="A378" s="1">
        <v>373</v>
      </c>
      <c r="D378" s="4"/>
      <c r="E378" s="2" t="b">
        <f t="shared" ca="1" si="9"/>
        <v>1</v>
      </c>
      <c r="F378" s="2" t="str" cm="1">
        <f t="array" aca="1" ref="F378" ca="1">IF(G378&lt;&gt;"",INDIRECT("'"&amp;G378&amp;"'!"&amp;H378),"")</f>
        <v/>
      </c>
      <c r="G378" s="1533"/>
      <c r="I378" s="4"/>
      <c r="J378" s="4"/>
      <c r="K378" s="4"/>
    </row>
    <row r="379" spans="1:11" ht="14">
      <c r="A379" s="1">
        <v>374</v>
      </c>
      <c r="D379" s="4"/>
      <c r="E379" s="2" t="b">
        <f t="shared" ca="1" si="9"/>
        <v>1</v>
      </c>
      <c r="F379" s="2" t="str" cm="1">
        <f t="array" aca="1" ref="F379" ca="1">IF(G379&lt;&gt;"",INDIRECT("'"&amp;G379&amp;"'!"&amp;H379),"")</f>
        <v/>
      </c>
      <c r="G379" s="1533"/>
      <c r="I379" s="4"/>
      <c r="J379" s="4"/>
      <c r="K379" s="4"/>
    </row>
    <row r="380" spans="1:11" ht="14">
      <c r="A380" s="1">
        <v>375</v>
      </c>
      <c r="D380" s="4"/>
      <c r="E380" s="2" t="b">
        <f t="shared" ca="1" si="9"/>
        <v>1</v>
      </c>
      <c r="F380" s="2" t="str" cm="1">
        <f t="array" aca="1" ref="F380" ca="1">IF(G380&lt;&gt;"",INDIRECT("'"&amp;G380&amp;"'!"&amp;H380),"")</f>
        <v/>
      </c>
      <c r="G380" s="1533"/>
      <c r="I380" s="4"/>
      <c r="J380" s="4"/>
      <c r="K380" s="4"/>
    </row>
    <row r="381" spans="1:11" ht="14">
      <c r="A381" s="1">
        <v>376</v>
      </c>
      <c r="D381" s="4"/>
      <c r="E381" s="2" t="b">
        <f t="shared" ca="1" si="9"/>
        <v>1</v>
      </c>
      <c r="F381" s="2" t="str" cm="1">
        <f t="array" aca="1" ref="F381" ca="1">IF(G381&lt;&gt;"",INDIRECT("'"&amp;G381&amp;"'!"&amp;H381),"")</f>
        <v/>
      </c>
      <c r="G381" s="1533"/>
      <c r="I381" s="4"/>
      <c r="J381" s="4"/>
      <c r="K381" s="4"/>
    </row>
    <row r="382" spans="1:11" ht="14">
      <c r="A382" s="1">
        <v>377</v>
      </c>
      <c r="D382" s="4"/>
      <c r="E382" s="2" t="b">
        <f t="shared" ca="1" si="9"/>
        <v>1</v>
      </c>
      <c r="F382" s="2" t="str" cm="1">
        <f t="array" aca="1" ref="F382" ca="1">IF(G382&lt;&gt;"",INDIRECT("'"&amp;G382&amp;"'!"&amp;H382),"")</f>
        <v/>
      </c>
      <c r="G382" s="1533"/>
      <c r="I382" s="4"/>
      <c r="J382" s="4"/>
      <c r="K382" s="4"/>
    </row>
    <row r="383" spans="1:11" ht="14">
      <c r="A383" s="1">
        <v>378</v>
      </c>
      <c r="D383" s="4"/>
      <c r="E383" s="2" t="b">
        <f t="shared" ca="1" si="9"/>
        <v>1</v>
      </c>
      <c r="F383" s="2" t="str" cm="1">
        <f t="array" aca="1" ref="F383" ca="1">IF(G383&lt;&gt;"",INDIRECT("'"&amp;G383&amp;"'!"&amp;H383),"")</f>
        <v/>
      </c>
      <c r="G383" s="1533"/>
      <c r="I383" s="4"/>
      <c r="J383" s="4"/>
      <c r="K383" s="4"/>
    </row>
    <row r="384" spans="1:11" ht="14">
      <c r="A384" s="1">
        <v>379</v>
      </c>
      <c r="D384" s="4"/>
      <c r="E384" s="2" t="b">
        <f t="shared" ca="1" si="9"/>
        <v>1</v>
      </c>
      <c r="F384" s="2" t="str" cm="1">
        <f t="array" aca="1" ref="F384" ca="1">IF(G384&lt;&gt;"",INDIRECT("'"&amp;G384&amp;"'!"&amp;H384),"")</f>
        <v/>
      </c>
      <c r="G384" s="1533"/>
      <c r="I384" s="4"/>
      <c r="J384" s="4"/>
      <c r="K384" s="4"/>
    </row>
    <row r="385" spans="1:11" ht="14">
      <c r="A385" s="1">
        <v>380</v>
      </c>
      <c r="D385" s="4"/>
      <c r="E385" s="2" t="b">
        <f t="shared" ca="1" si="9"/>
        <v>1</v>
      </c>
      <c r="F385" s="2" t="str" cm="1">
        <f t="array" aca="1" ref="F385" ca="1">IF(G385&lt;&gt;"",INDIRECT("'"&amp;G385&amp;"'!"&amp;H385),"")</f>
        <v/>
      </c>
      <c r="G385" s="1533"/>
      <c r="I385" s="4"/>
      <c r="J385" s="4"/>
      <c r="K385" s="4"/>
    </row>
    <row r="386" spans="1:11" ht="14">
      <c r="A386" s="1">
        <v>381</v>
      </c>
      <c r="D386" s="4"/>
      <c r="E386" s="2" t="b">
        <f t="shared" ref="E386:E449" ca="1" si="11">F386=B386</f>
        <v>1</v>
      </c>
      <c r="F386" s="2" t="str" cm="1">
        <f t="array" aca="1" ref="F386" ca="1">IF(G386&lt;&gt;"",INDIRECT("'"&amp;G386&amp;"'!"&amp;H386),"")</f>
        <v/>
      </c>
      <c r="G386" s="1533"/>
      <c r="I386" s="4"/>
      <c r="J386" s="4"/>
      <c r="K386" s="4"/>
    </row>
    <row r="387" spans="1:11" ht="14">
      <c r="A387" s="1">
        <v>382</v>
      </c>
      <c r="D387" s="4"/>
      <c r="E387" s="2" t="b">
        <f t="shared" ca="1" si="11"/>
        <v>1</v>
      </c>
      <c r="F387" s="2" t="str" cm="1">
        <f t="array" aca="1" ref="F387" ca="1">IF(G387&lt;&gt;"",INDIRECT("'"&amp;G387&amp;"'!"&amp;H387),"")</f>
        <v/>
      </c>
      <c r="G387" s="1533"/>
      <c r="I387" s="4"/>
      <c r="J387" s="4"/>
      <c r="K387" s="4"/>
    </row>
    <row r="388" spans="1:11" ht="14">
      <c r="A388" s="1">
        <v>383</v>
      </c>
      <c r="D388" s="4"/>
      <c r="E388" s="2" t="b">
        <f t="shared" ca="1" si="11"/>
        <v>1</v>
      </c>
      <c r="F388" s="2" t="str" cm="1">
        <f t="array" aca="1" ref="F388" ca="1">IF(G388&lt;&gt;"",INDIRECT("'"&amp;G388&amp;"'!"&amp;H388),"")</f>
        <v/>
      </c>
      <c r="G388" s="1533"/>
      <c r="I388" s="4"/>
      <c r="J388" s="4"/>
      <c r="K388" s="4"/>
    </row>
    <row r="389" spans="1:11" ht="14">
      <c r="A389" s="1">
        <v>384</v>
      </c>
      <c r="D389" s="4"/>
      <c r="E389" s="2" t="b">
        <f t="shared" ca="1" si="11"/>
        <v>1</v>
      </c>
      <c r="F389" s="2" t="str" cm="1">
        <f t="array" aca="1" ref="F389" ca="1">IF(G389&lt;&gt;"",INDIRECT("'"&amp;G389&amp;"'!"&amp;H389),"")</f>
        <v/>
      </c>
      <c r="G389" s="1533"/>
      <c r="I389" s="4"/>
      <c r="J389" s="4"/>
      <c r="K389" s="4"/>
    </row>
    <row r="390" spans="1:11" ht="14">
      <c r="A390" s="1">
        <v>385</v>
      </c>
      <c r="D390" s="4"/>
      <c r="E390" s="2" t="b">
        <f t="shared" ca="1" si="11"/>
        <v>1</v>
      </c>
      <c r="F390" s="2" t="str" cm="1">
        <f t="array" aca="1" ref="F390" ca="1">IF(G390&lt;&gt;"",INDIRECT("'"&amp;G390&amp;"'!"&amp;H390),"")</f>
        <v/>
      </c>
      <c r="G390" s="1533"/>
      <c r="I390" s="4"/>
      <c r="J390" s="4"/>
      <c r="K390" s="4"/>
    </row>
    <row r="391" spans="1:11" ht="14">
      <c r="A391" s="1">
        <v>386</v>
      </c>
      <c r="D391" s="4"/>
      <c r="E391" s="2" t="b">
        <f t="shared" ca="1" si="11"/>
        <v>1</v>
      </c>
      <c r="F391" s="2" t="str" cm="1">
        <f t="array" aca="1" ref="F391" ca="1">IF(G391&lt;&gt;"",INDIRECT("'"&amp;G391&amp;"'!"&amp;H391),"")</f>
        <v/>
      </c>
      <c r="G391" s="1533"/>
      <c r="I391" s="4"/>
      <c r="J391" s="4"/>
      <c r="K391" s="4"/>
    </row>
    <row r="392" spans="1:11" ht="14">
      <c r="A392" s="1">
        <v>387</v>
      </c>
      <c r="D392" s="4"/>
      <c r="E392" s="2" t="b">
        <f t="shared" ca="1" si="11"/>
        <v>1</v>
      </c>
      <c r="F392" s="2" t="str" cm="1">
        <f t="array" aca="1" ref="F392" ca="1">IF(G392&lt;&gt;"",INDIRECT("'"&amp;G392&amp;"'!"&amp;H392),"")</f>
        <v/>
      </c>
      <c r="G392" s="1533"/>
      <c r="I392" s="4"/>
      <c r="J392" s="4"/>
      <c r="K392" s="4"/>
    </row>
    <row r="393" spans="1:11" ht="14">
      <c r="A393" s="1">
        <v>388</v>
      </c>
      <c r="D393" s="4"/>
      <c r="E393" s="2" t="b">
        <f t="shared" ca="1" si="11"/>
        <v>1</v>
      </c>
      <c r="F393" s="2" t="str" cm="1">
        <f t="array" aca="1" ref="F393" ca="1">IF(G393&lt;&gt;"",INDIRECT("'"&amp;G393&amp;"'!"&amp;H393),"")</f>
        <v/>
      </c>
      <c r="G393" s="1533"/>
      <c r="I393" s="4"/>
      <c r="J393" s="4"/>
      <c r="K393" s="4"/>
    </row>
    <row r="394" spans="1:11" ht="14">
      <c r="A394" s="1">
        <v>389</v>
      </c>
      <c r="D394" s="4"/>
      <c r="E394" s="2" t="b">
        <f t="shared" ca="1" si="11"/>
        <v>1</v>
      </c>
      <c r="F394" s="2" t="str" cm="1">
        <f t="array" aca="1" ref="F394" ca="1">IF(G394&lt;&gt;"",INDIRECT("'"&amp;G394&amp;"'!"&amp;H394),"")</f>
        <v/>
      </c>
      <c r="G394" s="1533"/>
      <c r="I394" s="4"/>
      <c r="J394" s="4"/>
      <c r="K394" s="4"/>
    </row>
    <row r="395" spans="1:11" ht="14">
      <c r="A395" s="1">
        <v>390</v>
      </c>
      <c r="D395" s="4"/>
      <c r="E395" s="2" t="b">
        <f t="shared" ca="1" si="11"/>
        <v>1</v>
      </c>
      <c r="F395" s="2" t="str" cm="1">
        <f t="array" aca="1" ref="F395" ca="1">IF(G395&lt;&gt;"",INDIRECT("'"&amp;G395&amp;"'!"&amp;H395),"")</f>
        <v/>
      </c>
      <c r="G395" s="1533"/>
      <c r="I395" s="4"/>
      <c r="J395" s="4"/>
      <c r="K395" s="4"/>
    </row>
    <row r="396" spans="1:11" ht="14">
      <c r="A396" s="1">
        <v>391</v>
      </c>
      <c r="D396" s="4"/>
      <c r="E396" s="2" t="b">
        <f t="shared" ca="1" si="11"/>
        <v>1</v>
      </c>
      <c r="F396" s="2" t="str" cm="1">
        <f t="array" aca="1" ref="F396" ca="1">IF(G396&lt;&gt;"",INDIRECT("'"&amp;G396&amp;"'!"&amp;H396),"")</f>
        <v/>
      </c>
      <c r="G396" s="1533"/>
      <c r="I396" s="4"/>
      <c r="J396" s="4"/>
      <c r="K396" s="4"/>
    </row>
    <row r="397" spans="1:11" ht="14">
      <c r="A397" s="1">
        <v>392</v>
      </c>
      <c r="D397" s="4"/>
      <c r="E397" s="2" t="b">
        <f t="shared" ca="1" si="11"/>
        <v>1</v>
      </c>
      <c r="F397" s="2" t="str" cm="1">
        <f t="array" aca="1" ref="F397" ca="1">IF(G397&lt;&gt;"",INDIRECT("'"&amp;G397&amp;"'!"&amp;H397),"")</f>
        <v/>
      </c>
      <c r="G397" s="1533"/>
      <c r="I397" s="4"/>
      <c r="J397" s="4"/>
      <c r="K397" s="4"/>
    </row>
    <row r="398" spans="1:11" ht="14">
      <c r="A398" s="1">
        <v>393</v>
      </c>
      <c r="D398" s="4"/>
      <c r="E398" s="2" t="b">
        <f t="shared" ca="1" si="11"/>
        <v>1</v>
      </c>
      <c r="F398" s="2" t="str" cm="1">
        <f t="array" aca="1" ref="F398" ca="1">IF(G398&lt;&gt;"",INDIRECT("'"&amp;G398&amp;"'!"&amp;H398),"")</f>
        <v/>
      </c>
      <c r="G398" s="1533"/>
      <c r="I398" s="4"/>
      <c r="J398" s="4"/>
      <c r="K398" s="4"/>
    </row>
    <row r="399" spans="1:11" ht="14">
      <c r="A399" s="1">
        <v>394</v>
      </c>
      <c r="D399" s="4"/>
      <c r="E399" s="2" t="b">
        <f t="shared" ca="1" si="11"/>
        <v>1</v>
      </c>
      <c r="F399" s="2" t="str" cm="1">
        <f t="array" aca="1" ref="F399" ca="1">IF(G399&lt;&gt;"",INDIRECT("'"&amp;G399&amp;"'!"&amp;H399),"")</f>
        <v/>
      </c>
      <c r="G399" s="1533"/>
      <c r="I399" s="4"/>
      <c r="J399" s="4"/>
      <c r="K399" s="4"/>
    </row>
    <row r="400" spans="1:11" ht="14">
      <c r="A400" s="1">
        <v>395</v>
      </c>
      <c r="D400" s="4"/>
      <c r="E400" s="2" t="b">
        <f t="shared" ca="1" si="11"/>
        <v>1</v>
      </c>
      <c r="F400" s="2" t="str" cm="1">
        <f t="array" aca="1" ref="F400" ca="1">IF(G400&lt;&gt;"",INDIRECT("'"&amp;G400&amp;"'!"&amp;H400),"")</f>
        <v/>
      </c>
      <c r="G400" s="1533"/>
      <c r="I400" s="4"/>
      <c r="J400" s="4"/>
      <c r="K400" s="4"/>
    </row>
    <row r="401" spans="1:11" ht="14">
      <c r="A401" s="1">
        <v>396</v>
      </c>
      <c r="D401" s="4"/>
      <c r="E401" s="2" t="b">
        <f t="shared" ca="1" si="11"/>
        <v>1</v>
      </c>
      <c r="F401" s="2" t="str" cm="1">
        <f t="array" aca="1" ref="F401" ca="1">IF(G401&lt;&gt;"",INDIRECT("'"&amp;G401&amp;"'!"&amp;H401),"")</f>
        <v/>
      </c>
      <c r="G401" s="1533"/>
      <c r="I401" s="4"/>
      <c r="J401" s="4"/>
      <c r="K401" s="4"/>
    </row>
    <row r="402" spans="1:11" ht="14">
      <c r="A402" s="1">
        <v>397</v>
      </c>
      <c r="D402" s="4"/>
      <c r="E402" s="2" t="b">
        <f t="shared" ca="1" si="11"/>
        <v>1</v>
      </c>
      <c r="F402" s="2" t="str" cm="1">
        <f t="array" aca="1" ref="F402" ca="1">IF(G402&lt;&gt;"",INDIRECT("'"&amp;G402&amp;"'!"&amp;H402),"")</f>
        <v/>
      </c>
      <c r="G402" s="1533"/>
      <c r="I402" s="4"/>
      <c r="J402" s="4"/>
      <c r="K402" s="4"/>
    </row>
    <row r="403" spans="1:11" ht="14">
      <c r="A403" s="1">
        <v>398</v>
      </c>
      <c r="D403" s="4"/>
      <c r="E403" s="2" t="b">
        <f t="shared" ca="1" si="11"/>
        <v>1</v>
      </c>
      <c r="F403" s="2" t="str" cm="1">
        <f t="array" aca="1" ref="F403" ca="1">IF(G403&lt;&gt;"",INDIRECT("'"&amp;G403&amp;"'!"&amp;H403),"")</f>
        <v/>
      </c>
      <c r="G403" s="1533"/>
      <c r="I403" s="4"/>
      <c r="J403" s="4"/>
      <c r="K403" s="4"/>
    </row>
    <row r="404" spans="1:11" ht="14">
      <c r="A404" s="1">
        <v>399</v>
      </c>
      <c r="D404" s="4"/>
      <c r="E404" s="2" t="b">
        <f t="shared" ca="1" si="11"/>
        <v>1</v>
      </c>
      <c r="F404" s="2" t="str" cm="1">
        <f t="array" aca="1" ref="F404" ca="1">IF(G404&lt;&gt;"",INDIRECT("'"&amp;G404&amp;"'!"&amp;H404),"")</f>
        <v/>
      </c>
      <c r="G404" s="1533"/>
      <c r="I404" s="4"/>
      <c r="J404" s="4"/>
      <c r="K404" s="4"/>
    </row>
    <row r="405" spans="1:11" ht="14">
      <c r="A405" s="1">
        <v>400</v>
      </c>
      <c r="D405" s="4"/>
      <c r="E405" s="2" t="b">
        <f t="shared" ca="1" si="11"/>
        <v>1</v>
      </c>
      <c r="F405" s="2" t="str" cm="1">
        <f t="array" aca="1" ref="F405" ca="1">IF(G405&lt;&gt;"",INDIRECT("'"&amp;G405&amp;"'!"&amp;H405),"")</f>
        <v/>
      </c>
      <c r="G405" s="1533"/>
      <c r="I405" s="4"/>
      <c r="J405" s="4"/>
      <c r="K405" s="4"/>
    </row>
    <row r="406" spans="1:11" ht="14">
      <c r="A406" s="1">
        <v>401</v>
      </c>
      <c r="D406" s="4"/>
      <c r="E406" s="2" t="b">
        <f t="shared" ca="1" si="11"/>
        <v>1</v>
      </c>
      <c r="F406" s="2" t="str" cm="1">
        <f t="array" aca="1" ref="F406" ca="1">IF(G406&lt;&gt;"",INDIRECT("'"&amp;G406&amp;"'!"&amp;H406),"")</f>
        <v/>
      </c>
      <c r="G406" s="1533"/>
      <c r="I406" s="4"/>
      <c r="J406" s="4"/>
      <c r="K406" s="4"/>
    </row>
    <row r="407" spans="1:11" ht="14">
      <c r="A407" s="1">
        <v>402</v>
      </c>
      <c r="D407" s="4"/>
      <c r="E407" s="2" t="b">
        <f t="shared" ca="1" si="11"/>
        <v>1</v>
      </c>
      <c r="F407" s="2" t="str" cm="1">
        <f t="array" aca="1" ref="F407" ca="1">IF(G407&lt;&gt;"",INDIRECT("'"&amp;G407&amp;"'!"&amp;H407),"")</f>
        <v/>
      </c>
      <c r="G407" s="1533"/>
      <c r="I407" s="4"/>
      <c r="J407" s="4"/>
      <c r="K407" s="4"/>
    </row>
    <row r="408" spans="1:11" ht="14">
      <c r="A408" s="1">
        <v>403</v>
      </c>
      <c r="D408" s="4"/>
      <c r="E408" s="2" t="b">
        <f t="shared" ca="1" si="11"/>
        <v>1</v>
      </c>
      <c r="F408" s="2" t="str" cm="1">
        <f t="array" aca="1" ref="F408" ca="1">IF(G408&lt;&gt;"",INDIRECT("'"&amp;G408&amp;"'!"&amp;H408),"")</f>
        <v/>
      </c>
      <c r="G408" s="1533"/>
      <c r="I408" s="4"/>
      <c r="J408" s="4"/>
      <c r="K408" s="4"/>
    </row>
    <row r="409" spans="1:11" ht="14">
      <c r="A409" s="1">
        <v>404</v>
      </c>
      <c r="D409" s="4"/>
      <c r="E409" s="2" t="b">
        <f t="shared" ca="1" si="11"/>
        <v>1</v>
      </c>
      <c r="F409" s="2" t="str" cm="1">
        <f t="array" aca="1" ref="F409" ca="1">IF(G409&lt;&gt;"",INDIRECT("'"&amp;G409&amp;"'!"&amp;H409),"")</f>
        <v/>
      </c>
      <c r="G409" s="1533"/>
      <c r="I409" s="4"/>
      <c r="J409" s="4"/>
      <c r="K409" s="4"/>
    </row>
    <row r="410" spans="1:11" ht="14">
      <c r="A410" s="1">
        <v>405</v>
      </c>
      <c r="D410" s="4"/>
      <c r="E410" s="2" t="b">
        <f t="shared" ca="1" si="11"/>
        <v>1</v>
      </c>
      <c r="F410" s="2" t="str" cm="1">
        <f t="array" aca="1" ref="F410" ca="1">IF(G410&lt;&gt;"",INDIRECT("'"&amp;G410&amp;"'!"&amp;H410),"")</f>
        <v/>
      </c>
      <c r="G410" s="1533"/>
      <c r="I410" s="4"/>
      <c r="J410" s="4"/>
      <c r="K410" s="4"/>
    </row>
    <row r="411" spans="1:11" ht="14">
      <c r="A411" s="1">
        <v>406</v>
      </c>
      <c r="D411" s="4"/>
      <c r="E411" s="2" t="b">
        <f t="shared" ca="1" si="11"/>
        <v>1</v>
      </c>
      <c r="F411" s="2" t="str" cm="1">
        <f t="array" aca="1" ref="F411" ca="1">IF(G411&lt;&gt;"",INDIRECT("'"&amp;G411&amp;"'!"&amp;H411),"")</f>
        <v/>
      </c>
      <c r="G411" s="1533"/>
      <c r="I411" s="4"/>
      <c r="J411" s="4"/>
      <c r="K411" s="4"/>
    </row>
    <row r="412" spans="1:11" ht="14">
      <c r="A412" s="1">
        <v>407</v>
      </c>
      <c r="D412" s="4"/>
      <c r="E412" s="2" t="b">
        <f t="shared" ca="1" si="11"/>
        <v>1</v>
      </c>
      <c r="F412" s="2" t="str" cm="1">
        <f t="array" aca="1" ref="F412" ca="1">IF(G412&lt;&gt;"",INDIRECT("'"&amp;G412&amp;"'!"&amp;H412),"")</f>
        <v/>
      </c>
      <c r="G412" s="1533"/>
      <c r="I412" s="4"/>
      <c r="J412" s="4"/>
      <c r="K412" s="4"/>
    </row>
    <row r="413" spans="1:11" ht="14">
      <c r="A413" s="1">
        <v>408</v>
      </c>
      <c r="D413" s="4"/>
      <c r="E413" s="2" t="b">
        <f t="shared" ca="1" si="11"/>
        <v>1</v>
      </c>
      <c r="F413" s="2" t="str" cm="1">
        <f t="array" aca="1" ref="F413" ca="1">IF(G413&lt;&gt;"",INDIRECT("'"&amp;G413&amp;"'!"&amp;H413),"")</f>
        <v/>
      </c>
      <c r="G413" s="1533"/>
      <c r="I413" s="4"/>
      <c r="J413" s="4"/>
      <c r="K413" s="4"/>
    </row>
    <row r="414" spans="1:11" ht="14">
      <c r="A414" s="1">
        <v>409</v>
      </c>
      <c r="D414" s="4"/>
      <c r="E414" s="2" t="b">
        <f t="shared" ca="1" si="11"/>
        <v>1</v>
      </c>
      <c r="F414" s="2" t="str" cm="1">
        <f t="array" aca="1" ref="F414" ca="1">IF(G414&lt;&gt;"",INDIRECT("'"&amp;G414&amp;"'!"&amp;H414),"")</f>
        <v/>
      </c>
      <c r="G414" s="1533"/>
      <c r="I414" s="4"/>
      <c r="J414" s="4"/>
      <c r="K414" s="4"/>
    </row>
    <row r="415" spans="1:11" ht="14">
      <c r="A415" s="1">
        <v>410</v>
      </c>
      <c r="D415" s="4"/>
      <c r="E415" s="2" t="b">
        <f t="shared" ca="1" si="11"/>
        <v>1</v>
      </c>
      <c r="F415" s="2" t="str" cm="1">
        <f t="array" aca="1" ref="F415" ca="1">IF(G415&lt;&gt;"",INDIRECT("'"&amp;G415&amp;"'!"&amp;H415),"")</f>
        <v/>
      </c>
      <c r="G415" s="1533"/>
      <c r="I415" s="4"/>
      <c r="J415" s="4"/>
      <c r="K415" s="4"/>
    </row>
    <row r="416" spans="1:11" ht="14">
      <c r="A416" s="1">
        <v>411</v>
      </c>
      <c r="D416" s="4"/>
      <c r="E416" s="2" t="b">
        <f t="shared" ca="1" si="11"/>
        <v>1</v>
      </c>
      <c r="F416" s="2" t="str" cm="1">
        <f t="array" aca="1" ref="F416" ca="1">IF(G416&lt;&gt;"",INDIRECT("'"&amp;G416&amp;"'!"&amp;H416),"")</f>
        <v/>
      </c>
      <c r="G416" s="1533"/>
      <c r="I416" s="4"/>
      <c r="J416" s="4"/>
      <c r="K416" s="4"/>
    </row>
    <row r="417" spans="1:11" ht="14">
      <c r="A417" s="1">
        <v>412</v>
      </c>
      <c r="D417" s="4"/>
      <c r="E417" s="2" t="b">
        <f t="shared" ca="1" si="11"/>
        <v>1</v>
      </c>
      <c r="F417" s="2" t="str" cm="1">
        <f t="array" aca="1" ref="F417" ca="1">IF(G417&lt;&gt;"",INDIRECT("'"&amp;G417&amp;"'!"&amp;H417),"")</f>
        <v/>
      </c>
      <c r="G417" s="1533"/>
      <c r="I417" s="4"/>
      <c r="J417" s="4"/>
      <c r="K417" s="4"/>
    </row>
    <row r="418" spans="1:11" ht="14">
      <c r="A418" s="1">
        <v>413</v>
      </c>
      <c r="D418" s="4"/>
      <c r="E418" s="2" t="b">
        <f t="shared" ca="1" si="11"/>
        <v>1</v>
      </c>
      <c r="F418" s="2" t="str" cm="1">
        <f t="array" aca="1" ref="F418" ca="1">IF(G418&lt;&gt;"",INDIRECT("'"&amp;G418&amp;"'!"&amp;H418),"")</f>
        <v/>
      </c>
      <c r="G418" s="1533"/>
      <c r="I418" s="4"/>
      <c r="J418" s="4"/>
      <c r="K418" s="4"/>
    </row>
    <row r="419" spans="1:11" ht="14">
      <c r="A419" s="1">
        <v>414</v>
      </c>
      <c r="D419" s="4"/>
      <c r="E419" s="2" t="b">
        <f t="shared" ca="1" si="11"/>
        <v>1</v>
      </c>
      <c r="F419" s="2" t="str" cm="1">
        <f t="array" aca="1" ref="F419" ca="1">IF(G419&lt;&gt;"",INDIRECT("'"&amp;G419&amp;"'!"&amp;H419),"")</f>
        <v/>
      </c>
      <c r="G419" s="1533"/>
      <c r="I419" s="4"/>
      <c r="J419" s="4"/>
      <c r="K419" s="4"/>
    </row>
    <row r="420" spans="1:11" ht="14">
      <c r="A420" s="1">
        <v>415</v>
      </c>
      <c r="D420" s="4"/>
      <c r="E420" s="2" t="b">
        <f t="shared" ca="1" si="11"/>
        <v>1</v>
      </c>
      <c r="F420" s="2" t="str" cm="1">
        <f t="array" aca="1" ref="F420" ca="1">IF(G420&lt;&gt;"",INDIRECT("'"&amp;G420&amp;"'!"&amp;H420),"")</f>
        <v/>
      </c>
      <c r="G420" s="1533"/>
      <c r="I420" s="4"/>
      <c r="J420" s="4"/>
      <c r="K420" s="4"/>
    </row>
    <row r="421" spans="1:11" ht="14">
      <c r="A421" s="1">
        <v>416</v>
      </c>
      <c r="D421" s="4"/>
      <c r="E421" s="2" t="b">
        <f t="shared" ca="1" si="11"/>
        <v>1</v>
      </c>
      <c r="F421" s="2" t="str" cm="1">
        <f t="array" aca="1" ref="F421" ca="1">IF(G421&lt;&gt;"",INDIRECT("'"&amp;G421&amp;"'!"&amp;H421),"")</f>
        <v/>
      </c>
      <c r="G421" s="1533"/>
      <c r="I421" s="4"/>
      <c r="J421" s="4"/>
      <c r="K421" s="4"/>
    </row>
    <row r="422" spans="1:11" ht="14">
      <c r="A422" s="1">
        <v>417</v>
      </c>
      <c r="D422" s="4"/>
      <c r="E422" s="2" t="b">
        <f t="shared" ca="1" si="11"/>
        <v>1</v>
      </c>
      <c r="F422" s="2" t="str" cm="1">
        <f t="array" aca="1" ref="F422" ca="1">IF(G422&lt;&gt;"",INDIRECT("'"&amp;G422&amp;"'!"&amp;H422),"")</f>
        <v/>
      </c>
      <c r="G422" s="1533"/>
      <c r="I422" s="4"/>
      <c r="J422" s="4"/>
      <c r="K422" s="4"/>
    </row>
    <row r="423" spans="1:11" ht="14">
      <c r="A423" s="1">
        <v>418</v>
      </c>
      <c r="D423" s="4"/>
      <c r="E423" s="2" t="b">
        <f t="shared" ca="1" si="11"/>
        <v>1</v>
      </c>
      <c r="F423" s="2" t="str" cm="1">
        <f t="array" aca="1" ref="F423" ca="1">IF(G423&lt;&gt;"",INDIRECT("'"&amp;G423&amp;"'!"&amp;H423),"")</f>
        <v/>
      </c>
      <c r="G423" s="1533"/>
      <c r="I423" s="4"/>
      <c r="J423" s="4"/>
      <c r="K423" s="4"/>
    </row>
    <row r="424" spans="1:11" ht="14">
      <c r="A424" s="1">
        <v>419</v>
      </c>
      <c r="D424" s="4"/>
      <c r="E424" s="2" t="b">
        <f t="shared" ca="1" si="11"/>
        <v>1</v>
      </c>
      <c r="F424" s="2" t="str" cm="1">
        <f t="array" aca="1" ref="F424" ca="1">IF(G424&lt;&gt;"",INDIRECT("'"&amp;G424&amp;"'!"&amp;H424),"")</f>
        <v/>
      </c>
      <c r="G424" s="1533"/>
      <c r="I424" s="4"/>
      <c r="J424" s="4"/>
      <c r="K424" s="4"/>
    </row>
    <row r="425" spans="1:11" ht="14">
      <c r="A425" s="1">
        <v>420</v>
      </c>
      <c r="D425" s="4"/>
      <c r="E425" s="2" t="b">
        <f t="shared" ca="1" si="11"/>
        <v>1</v>
      </c>
      <c r="F425" s="2" t="str" cm="1">
        <f t="array" aca="1" ref="F425" ca="1">IF(G425&lt;&gt;"",INDIRECT("'"&amp;G425&amp;"'!"&amp;H425),"")</f>
        <v/>
      </c>
      <c r="G425" s="1533"/>
      <c r="I425" s="4"/>
      <c r="J425" s="4"/>
      <c r="K425" s="4"/>
    </row>
    <row r="426" spans="1:11" ht="14">
      <c r="A426" s="1">
        <v>421</v>
      </c>
      <c r="D426" s="4"/>
      <c r="E426" s="2" t="b">
        <f t="shared" ca="1" si="11"/>
        <v>1</v>
      </c>
      <c r="F426" s="2" t="str" cm="1">
        <f t="array" aca="1" ref="F426" ca="1">IF(G426&lt;&gt;"",INDIRECT("'"&amp;G426&amp;"'!"&amp;H426),"")</f>
        <v/>
      </c>
      <c r="G426" s="1533"/>
      <c r="I426" s="4"/>
      <c r="J426" s="4"/>
      <c r="K426" s="4"/>
    </row>
    <row r="427" spans="1:11" ht="14">
      <c r="A427" s="1">
        <v>422</v>
      </c>
      <c r="D427" s="4"/>
      <c r="E427" s="2" t="b">
        <f t="shared" ca="1" si="11"/>
        <v>1</v>
      </c>
      <c r="F427" s="2" t="str" cm="1">
        <f t="array" aca="1" ref="F427" ca="1">IF(G427&lt;&gt;"",INDIRECT("'"&amp;G427&amp;"'!"&amp;H427),"")</f>
        <v/>
      </c>
      <c r="G427" s="1533"/>
      <c r="I427" s="4"/>
      <c r="J427" s="4"/>
      <c r="K427" s="4"/>
    </row>
    <row r="428" spans="1:11" ht="14">
      <c r="A428" s="1">
        <v>423</v>
      </c>
      <c r="D428" s="4"/>
      <c r="E428" s="2" t="b">
        <f t="shared" ca="1" si="11"/>
        <v>1</v>
      </c>
      <c r="F428" s="2" t="str" cm="1">
        <f t="array" aca="1" ref="F428" ca="1">IF(G428&lt;&gt;"",INDIRECT("'"&amp;G428&amp;"'!"&amp;H428),"")</f>
        <v/>
      </c>
      <c r="G428" s="1533"/>
      <c r="I428" s="4"/>
      <c r="J428" s="4"/>
      <c r="K428" s="4"/>
    </row>
    <row r="429" spans="1:11" ht="14">
      <c r="A429" s="1">
        <v>424</v>
      </c>
      <c r="D429" s="4"/>
      <c r="E429" s="2" t="b">
        <f t="shared" ca="1" si="11"/>
        <v>1</v>
      </c>
      <c r="F429" s="2" t="str" cm="1">
        <f t="array" aca="1" ref="F429" ca="1">IF(G429&lt;&gt;"",INDIRECT("'"&amp;G429&amp;"'!"&amp;H429),"")</f>
        <v/>
      </c>
      <c r="G429" s="1533"/>
      <c r="I429" s="4"/>
      <c r="J429" s="4"/>
      <c r="K429" s="4"/>
    </row>
    <row r="430" spans="1:11" ht="14">
      <c r="A430" s="1">
        <v>425</v>
      </c>
      <c r="D430" s="4"/>
      <c r="E430" s="2" t="b">
        <f t="shared" ca="1" si="11"/>
        <v>1</v>
      </c>
      <c r="F430" s="2" t="str" cm="1">
        <f t="array" aca="1" ref="F430" ca="1">IF(G430&lt;&gt;"",INDIRECT("'"&amp;G430&amp;"'!"&amp;H430),"")</f>
        <v/>
      </c>
      <c r="G430" s="1533"/>
      <c r="I430" s="4"/>
      <c r="J430" s="4"/>
      <c r="K430" s="4"/>
    </row>
    <row r="431" spans="1:11" ht="14">
      <c r="A431" s="1">
        <v>426</v>
      </c>
      <c r="D431" s="4"/>
      <c r="E431" s="2" t="b">
        <f t="shared" ca="1" si="11"/>
        <v>1</v>
      </c>
      <c r="F431" s="2" t="str" cm="1">
        <f t="array" aca="1" ref="F431" ca="1">IF(G431&lt;&gt;"",INDIRECT("'"&amp;G431&amp;"'!"&amp;H431),"")</f>
        <v/>
      </c>
      <c r="G431" s="1533"/>
      <c r="I431" s="4"/>
      <c r="J431" s="4"/>
      <c r="K431" s="4"/>
    </row>
    <row r="432" spans="1:11" ht="14">
      <c r="A432" s="1">
        <v>427</v>
      </c>
      <c r="D432" s="4"/>
      <c r="E432" s="2" t="b">
        <f t="shared" ca="1" si="11"/>
        <v>1</v>
      </c>
      <c r="F432" s="2" t="str" cm="1">
        <f t="array" aca="1" ref="F432" ca="1">IF(G432&lt;&gt;"",INDIRECT("'"&amp;G432&amp;"'!"&amp;H432),"")</f>
        <v/>
      </c>
      <c r="G432" s="1533"/>
      <c r="I432" s="4"/>
      <c r="J432" s="4"/>
      <c r="K432" s="4"/>
    </row>
    <row r="433" spans="1:11" ht="14">
      <c r="A433" s="1">
        <v>428</v>
      </c>
      <c r="D433" s="4"/>
      <c r="E433" s="2" t="b">
        <f t="shared" ca="1" si="11"/>
        <v>1</v>
      </c>
      <c r="F433" s="2" t="str" cm="1">
        <f t="array" aca="1" ref="F433" ca="1">IF(G433&lt;&gt;"",INDIRECT("'"&amp;G433&amp;"'!"&amp;H433),"")</f>
        <v/>
      </c>
      <c r="G433" s="1533"/>
      <c r="I433" s="4"/>
      <c r="J433" s="4"/>
      <c r="K433" s="4"/>
    </row>
    <row r="434" spans="1:11" ht="14">
      <c r="A434" s="1">
        <v>429</v>
      </c>
      <c r="D434" s="4"/>
      <c r="E434" s="2" t="b">
        <f t="shared" ca="1" si="11"/>
        <v>1</v>
      </c>
      <c r="F434" s="2" t="str" cm="1">
        <f t="array" aca="1" ref="F434" ca="1">IF(G434&lt;&gt;"",INDIRECT("'"&amp;G434&amp;"'!"&amp;H434),"")</f>
        <v/>
      </c>
      <c r="G434" s="1533"/>
      <c r="I434" s="4"/>
      <c r="J434" s="4"/>
      <c r="K434" s="4"/>
    </row>
    <row r="435" spans="1:11" ht="14">
      <c r="A435" s="1">
        <v>430</v>
      </c>
      <c r="D435" s="4"/>
      <c r="E435" s="2" t="b">
        <f t="shared" ca="1" si="11"/>
        <v>1</v>
      </c>
      <c r="F435" s="2" t="str" cm="1">
        <f t="array" aca="1" ref="F435" ca="1">IF(G435&lt;&gt;"",INDIRECT("'"&amp;G435&amp;"'!"&amp;H435),"")</f>
        <v/>
      </c>
      <c r="G435" s="1533"/>
      <c r="I435" s="4"/>
      <c r="J435" s="4"/>
      <c r="K435" s="4"/>
    </row>
    <row r="436" spans="1:11" ht="14">
      <c r="A436" s="1">
        <v>431</v>
      </c>
      <c r="D436" s="4"/>
      <c r="E436" s="2" t="b">
        <f t="shared" ca="1" si="11"/>
        <v>1</v>
      </c>
      <c r="F436" s="2" t="str" cm="1">
        <f t="array" aca="1" ref="F436" ca="1">IF(G436&lt;&gt;"",INDIRECT("'"&amp;G436&amp;"'!"&amp;H436),"")</f>
        <v/>
      </c>
      <c r="G436" s="1533"/>
      <c r="I436" s="4"/>
      <c r="J436" s="4"/>
      <c r="K436" s="4"/>
    </row>
    <row r="437" spans="1:11" ht="14">
      <c r="A437" s="1">
        <v>432</v>
      </c>
      <c r="D437" s="4"/>
      <c r="E437" s="2" t="b">
        <f t="shared" ca="1" si="11"/>
        <v>1</v>
      </c>
      <c r="F437" s="2" t="str" cm="1">
        <f t="array" aca="1" ref="F437" ca="1">IF(G437&lt;&gt;"",INDIRECT("'"&amp;G437&amp;"'!"&amp;H437),"")</f>
        <v/>
      </c>
      <c r="G437" s="1533"/>
      <c r="I437" s="4"/>
      <c r="J437" s="4"/>
      <c r="K437" s="4"/>
    </row>
    <row r="438" spans="1:11" ht="14">
      <c r="A438" s="1">
        <v>433</v>
      </c>
      <c r="D438" s="4"/>
      <c r="E438" s="2" t="b">
        <f t="shared" ca="1" si="11"/>
        <v>1</v>
      </c>
      <c r="F438" s="2" t="str" cm="1">
        <f t="array" aca="1" ref="F438" ca="1">IF(G438&lt;&gt;"",INDIRECT("'"&amp;G438&amp;"'!"&amp;H438),"")</f>
        <v/>
      </c>
      <c r="G438" s="1533"/>
      <c r="I438" s="4"/>
      <c r="J438" s="4"/>
      <c r="K438" s="4"/>
    </row>
    <row r="439" spans="1:11" ht="14">
      <c r="A439" s="1">
        <v>434</v>
      </c>
      <c r="D439" s="4"/>
      <c r="E439" s="2" t="b">
        <f t="shared" ca="1" si="11"/>
        <v>1</v>
      </c>
      <c r="F439" s="2" t="str" cm="1">
        <f t="array" aca="1" ref="F439" ca="1">IF(G439&lt;&gt;"",INDIRECT("'"&amp;G439&amp;"'!"&amp;H439),"")</f>
        <v/>
      </c>
      <c r="G439" s="1533"/>
      <c r="I439" s="4"/>
      <c r="J439" s="4"/>
      <c r="K439" s="4"/>
    </row>
    <row r="440" spans="1:11" ht="14">
      <c r="A440" s="1">
        <v>435</v>
      </c>
      <c r="D440" s="4"/>
      <c r="E440" s="2" t="b">
        <f t="shared" ca="1" si="11"/>
        <v>1</v>
      </c>
      <c r="F440" s="2" t="str" cm="1">
        <f t="array" aca="1" ref="F440" ca="1">IF(G440&lt;&gt;"",INDIRECT("'"&amp;G440&amp;"'!"&amp;H440),"")</f>
        <v/>
      </c>
      <c r="G440" s="1533"/>
      <c r="I440" s="4"/>
      <c r="J440" s="4"/>
      <c r="K440" s="4"/>
    </row>
    <row r="441" spans="1:11" ht="14">
      <c r="A441" s="1">
        <v>436</v>
      </c>
      <c r="D441" s="4"/>
      <c r="E441" s="2" t="b">
        <f t="shared" ca="1" si="11"/>
        <v>1</v>
      </c>
      <c r="F441" s="2" t="str" cm="1">
        <f t="array" aca="1" ref="F441" ca="1">IF(G441&lt;&gt;"",INDIRECT("'"&amp;G441&amp;"'!"&amp;H441),"")</f>
        <v/>
      </c>
      <c r="G441" s="1533"/>
      <c r="I441" s="4"/>
      <c r="J441" s="4"/>
      <c r="K441" s="4"/>
    </row>
    <row r="442" spans="1:11" ht="14">
      <c r="A442" s="1">
        <v>437</v>
      </c>
      <c r="D442" s="4"/>
      <c r="E442" s="2" t="b">
        <f t="shared" ca="1" si="11"/>
        <v>1</v>
      </c>
      <c r="F442" s="2" t="str" cm="1">
        <f t="array" aca="1" ref="F442" ca="1">IF(G442&lt;&gt;"",INDIRECT("'"&amp;G442&amp;"'!"&amp;H442),"")</f>
        <v/>
      </c>
      <c r="G442" s="1533"/>
      <c r="I442" s="4"/>
      <c r="J442" s="4"/>
      <c r="K442" s="4"/>
    </row>
    <row r="443" spans="1:11" ht="14">
      <c r="A443" s="1">
        <v>438</v>
      </c>
      <c r="D443" s="4"/>
      <c r="E443" s="2" t="b">
        <f t="shared" ca="1" si="11"/>
        <v>1</v>
      </c>
      <c r="F443" s="2" t="str" cm="1">
        <f t="array" aca="1" ref="F443" ca="1">IF(G443&lt;&gt;"",INDIRECT("'"&amp;G443&amp;"'!"&amp;H443),"")</f>
        <v/>
      </c>
      <c r="G443" s="1533"/>
      <c r="I443" s="4"/>
      <c r="J443" s="4"/>
      <c r="K443" s="4"/>
    </row>
    <row r="444" spans="1:11" ht="14">
      <c r="A444">
        <v>439</v>
      </c>
      <c r="B444" s="7">
        <f>'BudgetSum 2-4'!E36</f>
        <v>0</v>
      </c>
      <c r="C444" s="3">
        <f t="shared" ref="C444:C445" si="12">A444-B444</f>
        <v>439</v>
      </c>
      <c r="E444" s="2" t="b">
        <f t="shared" ca="1" si="11"/>
        <v>1</v>
      </c>
      <c r="F444" s="2" cm="1">
        <f t="array" aca="1" ref="F444" ca="1">IF(G444&lt;&gt;"",INDIRECT("'"&amp;G444&amp;"'!"&amp;H444),"")</f>
        <v>0</v>
      </c>
      <c r="G444" s="1533" t="s">
        <v>6773</v>
      </c>
      <c r="H444" s="2" t="s">
        <v>4339</v>
      </c>
    </row>
    <row r="445" spans="1:11" ht="14">
      <c r="A445">
        <v>440</v>
      </c>
      <c r="B445" s="7">
        <f>'BudgetSum 2-4'!E37</f>
        <v>0</v>
      </c>
      <c r="C445" s="3">
        <f t="shared" si="12"/>
        <v>440</v>
      </c>
      <c r="E445" s="2" t="b">
        <f t="shared" ca="1" si="11"/>
        <v>1</v>
      </c>
      <c r="F445" s="2" cm="1">
        <f t="array" aca="1" ref="F445" ca="1">IF(G445&lt;&gt;"",INDIRECT("'"&amp;G445&amp;"'!"&amp;H445),"")</f>
        <v>0</v>
      </c>
      <c r="G445" s="1533" t="s">
        <v>6773</v>
      </c>
      <c r="H445" s="2" t="s">
        <v>4340</v>
      </c>
    </row>
    <row r="446" spans="1:11" ht="14">
      <c r="A446" s="1">
        <v>441</v>
      </c>
      <c r="D446" s="4"/>
      <c r="E446" s="2" t="b">
        <f t="shared" ca="1" si="11"/>
        <v>1</v>
      </c>
      <c r="F446" s="2" t="str" cm="1">
        <f t="array" aca="1" ref="F446" ca="1">IF(G446&lt;&gt;"",INDIRECT("'"&amp;G446&amp;"'!"&amp;H446),"")</f>
        <v/>
      </c>
      <c r="G446" s="1533"/>
      <c r="I446" s="4"/>
      <c r="J446" s="4"/>
      <c r="K446" s="4"/>
    </row>
    <row r="447" spans="1:11" ht="14">
      <c r="A447" s="1">
        <v>442</v>
      </c>
      <c r="D447" s="4"/>
      <c r="E447" s="2" t="b">
        <f t="shared" ca="1" si="11"/>
        <v>1</v>
      </c>
      <c r="F447" s="2" t="str" cm="1">
        <f t="array" aca="1" ref="F447" ca="1">IF(G447&lt;&gt;"",INDIRECT("'"&amp;G447&amp;"'!"&amp;H447),"")</f>
        <v/>
      </c>
      <c r="G447" s="1533"/>
      <c r="I447" s="4"/>
      <c r="J447" s="4"/>
      <c r="K447" s="4"/>
    </row>
    <row r="448" spans="1:11" ht="14">
      <c r="A448" s="1">
        <v>443</v>
      </c>
      <c r="D448" s="4"/>
      <c r="E448" s="2" t="b">
        <f t="shared" ca="1" si="11"/>
        <v>1</v>
      </c>
      <c r="F448" s="2" t="str" cm="1">
        <f t="array" aca="1" ref="F448" ca="1">IF(G448&lt;&gt;"",INDIRECT("'"&amp;G448&amp;"'!"&amp;H448),"")</f>
        <v/>
      </c>
      <c r="G448" s="1533"/>
      <c r="I448" s="4"/>
      <c r="J448" s="4"/>
      <c r="K448" s="4"/>
    </row>
    <row r="449" spans="1:11" ht="14">
      <c r="A449" s="1">
        <v>444</v>
      </c>
      <c r="D449" s="4"/>
      <c r="E449" s="2" t="b">
        <f t="shared" ca="1" si="11"/>
        <v>1</v>
      </c>
      <c r="F449" s="2" t="str" cm="1">
        <f t="array" aca="1" ref="F449" ca="1">IF(G449&lt;&gt;"",INDIRECT("'"&amp;G449&amp;"'!"&amp;H449),"")</f>
        <v/>
      </c>
      <c r="G449" s="1533"/>
      <c r="I449" s="4"/>
      <c r="J449" s="4"/>
      <c r="K449" s="4"/>
    </row>
    <row r="450" spans="1:11" ht="14">
      <c r="A450" s="1">
        <v>445</v>
      </c>
      <c r="D450" s="4"/>
      <c r="E450" s="2" t="b">
        <f t="shared" ref="E450:E513" ca="1" si="13">F450=B450</f>
        <v>1</v>
      </c>
      <c r="F450" s="2" t="str" cm="1">
        <f t="array" aca="1" ref="F450" ca="1">IF(G450&lt;&gt;"",INDIRECT("'"&amp;G450&amp;"'!"&amp;H450),"")</f>
        <v/>
      </c>
      <c r="G450" s="1533"/>
      <c r="I450" s="4"/>
      <c r="J450" s="4"/>
      <c r="K450" s="4"/>
    </row>
    <row r="451" spans="1:11" ht="14">
      <c r="A451" s="1">
        <v>446</v>
      </c>
      <c r="D451" s="4"/>
      <c r="E451" s="2" t="b">
        <f t="shared" ca="1" si="13"/>
        <v>1</v>
      </c>
      <c r="F451" s="2" t="str" cm="1">
        <f t="array" aca="1" ref="F451" ca="1">IF(G451&lt;&gt;"",INDIRECT("'"&amp;G451&amp;"'!"&amp;H451),"")</f>
        <v/>
      </c>
      <c r="G451" s="1533"/>
      <c r="I451" s="4"/>
      <c r="J451" s="4"/>
      <c r="K451" s="4"/>
    </row>
    <row r="452" spans="1:11" ht="14">
      <c r="A452" s="1">
        <v>447</v>
      </c>
      <c r="D452" s="4"/>
      <c r="E452" s="2" t="b">
        <f t="shared" ca="1" si="13"/>
        <v>1</v>
      </c>
      <c r="F452" s="2" t="str" cm="1">
        <f t="array" aca="1" ref="F452" ca="1">IF(G452&lt;&gt;"",INDIRECT("'"&amp;G452&amp;"'!"&amp;H452),"")</f>
        <v/>
      </c>
      <c r="G452" s="1533"/>
      <c r="I452" s="4"/>
      <c r="J452" s="4"/>
      <c r="K452" s="4"/>
    </row>
    <row r="453" spans="1:11" ht="14">
      <c r="A453" s="1">
        <v>448</v>
      </c>
      <c r="D453" s="4"/>
      <c r="E453" s="2" t="b">
        <f t="shared" ca="1" si="13"/>
        <v>1</v>
      </c>
      <c r="F453" s="2" t="str" cm="1">
        <f t="array" aca="1" ref="F453" ca="1">IF(G453&lt;&gt;"",INDIRECT("'"&amp;G453&amp;"'!"&amp;H453),"")</f>
        <v/>
      </c>
      <c r="G453" s="1533"/>
      <c r="I453" s="4"/>
      <c r="J453" s="4"/>
      <c r="K453" s="4"/>
    </row>
    <row r="454" spans="1:11" ht="14">
      <c r="A454" s="1">
        <v>449</v>
      </c>
      <c r="D454" s="4"/>
      <c r="E454" s="2" t="b">
        <f t="shared" ca="1" si="13"/>
        <v>1</v>
      </c>
      <c r="F454" s="2" t="str" cm="1">
        <f t="array" aca="1" ref="F454" ca="1">IF(G454&lt;&gt;"",INDIRECT("'"&amp;G454&amp;"'!"&amp;H454),"")</f>
        <v/>
      </c>
      <c r="G454" s="1533"/>
      <c r="I454" s="4"/>
      <c r="J454" s="4"/>
      <c r="K454" s="4"/>
    </row>
    <row r="455" spans="1:11" ht="14">
      <c r="A455" s="1">
        <v>450</v>
      </c>
      <c r="D455" s="4"/>
      <c r="E455" s="2" t="b">
        <f t="shared" ca="1" si="13"/>
        <v>1</v>
      </c>
      <c r="F455" s="2" t="str" cm="1">
        <f t="array" aca="1" ref="F455" ca="1">IF(G455&lt;&gt;"",INDIRECT("'"&amp;G455&amp;"'!"&amp;H455),"")</f>
        <v/>
      </c>
      <c r="G455" s="1533"/>
      <c r="I455" s="4"/>
      <c r="J455" s="4"/>
      <c r="K455" s="4"/>
    </row>
    <row r="456" spans="1:11" ht="14">
      <c r="A456" s="1">
        <v>451</v>
      </c>
      <c r="D456" s="4"/>
      <c r="E456" s="2" t="b">
        <f t="shared" ca="1" si="13"/>
        <v>1</v>
      </c>
      <c r="F456" s="2" t="str" cm="1">
        <f t="array" aca="1" ref="F456" ca="1">IF(G456&lt;&gt;"",INDIRECT("'"&amp;G456&amp;"'!"&amp;H456),"")</f>
        <v/>
      </c>
      <c r="G456" s="1533"/>
      <c r="I456" s="4"/>
      <c r="J456" s="4"/>
      <c r="K456" s="4"/>
    </row>
    <row r="457" spans="1:11" ht="14">
      <c r="A457" s="1">
        <v>452</v>
      </c>
      <c r="D457" s="4"/>
      <c r="E457" s="2" t="b">
        <f t="shared" ca="1" si="13"/>
        <v>1</v>
      </c>
      <c r="F457" s="2" t="str" cm="1">
        <f t="array" aca="1" ref="F457" ca="1">IF(G457&lt;&gt;"",INDIRECT("'"&amp;G457&amp;"'!"&amp;H457),"")</f>
        <v/>
      </c>
      <c r="G457" s="1533"/>
      <c r="I457" s="4"/>
      <c r="J457" s="4"/>
      <c r="K457" s="4"/>
    </row>
    <row r="458" spans="1:11" ht="14">
      <c r="A458" s="1">
        <v>453</v>
      </c>
      <c r="D458" s="4"/>
      <c r="E458" s="2" t="b">
        <f t="shared" ca="1" si="13"/>
        <v>1</v>
      </c>
      <c r="F458" s="2" t="str" cm="1">
        <f t="array" aca="1" ref="F458" ca="1">IF(G458&lt;&gt;"",INDIRECT("'"&amp;G458&amp;"'!"&amp;H458),"")</f>
        <v/>
      </c>
      <c r="G458" s="1533"/>
      <c r="I458" s="4"/>
      <c r="J458" s="4"/>
      <c r="K458" s="4"/>
    </row>
    <row r="459" spans="1:11" ht="14">
      <c r="A459" s="1">
        <v>454</v>
      </c>
      <c r="D459" s="4"/>
      <c r="E459" s="2" t="b">
        <f t="shared" ca="1" si="13"/>
        <v>1</v>
      </c>
      <c r="F459" s="2" t="str" cm="1">
        <f t="array" aca="1" ref="F459" ca="1">IF(G459&lt;&gt;"",INDIRECT("'"&amp;G459&amp;"'!"&amp;H459),"")</f>
        <v/>
      </c>
      <c r="G459" s="1533"/>
      <c r="I459" s="4"/>
      <c r="J459" s="4"/>
      <c r="K459" s="4"/>
    </row>
    <row r="460" spans="1:11" ht="14">
      <c r="A460" s="1">
        <v>455</v>
      </c>
      <c r="D460" s="4"/>
      <c r="E460" s="2" t="b">
        <f t="shared" ca="1" si="13"/>
        <v>1</v>
      </c>
      <c r="F460" s="2" t="str" cm="1">
        <f t="array" aca="1" ref="F460" ca="1">IF(G460&lt;&gt;"",INDIRECT("'"&amp;G460&amp;"'!"&amp;H460),"")</f>
        <v/>
      </c>
      <c r="G460" s="1533"/>
      <c r="I460" s="4"/>
      <c r="J460" s="4"/>
      <c r="K460" s="4"/>
    </row>
    <row r="461" spans="1:11" ht="14">
      <c r="A461" s="1">
        <v>456</v>
      </c>
      <c r="D461" s="4"/>
      <c r="E461" s="2" t="b">
        <f t="shared" ca="1" si="13"/>
        <v>1</v>
      </c>
      <c r="F461" s="2" t="str" cm="1">
        <f t="array" aca="1" ref="F461" ca="1">IF(G461&lt;&gt;"",INDIRECT("'"&amp;G461&amp;"'!"&amp;H461),"")</f>
        <v/>
      </c>
      <c r="G461" s="1533"/>
      <c r="I461" s="4"/>
      <c r="J461" s="4"/>
      <c r="K461" s="4"/>
    </row>
    <row r="462" spans="1:11" ht="14">
      <c r="A462" s="1">
        <v>457</v>
      </c>
      <c r="D462" s="4"/>
      <c r="E462" s="2" t="b">
        <f t="shared" ca="1" si="13"/>
        <v>1</v>
      </c>
      <c r="F462" s="2" t="str" cm="1">
        <f t="array" aca="1" ref="F462" ca="1">IF(G462&lt;&gt;"",INDIRECT("'"&amp;G462&amp;"'!"&amp;H462),"")</f>
        <v/>
      </c>
      <c r="G462" s="1533"/>
      <c r="I462" s="4"/>
      <c r="J462" s="4"/>
      <c r="K462" s="4"/>
    </row>
    <row r="463" spans="1:11" ht="14">
      <c r="A463" s="1">
        <v>458</v>
      </c>
      <c r="D463" s="4"/>
      <c r="E463" s="2" t="b">
        <f t="shared" ca="1" si="13"/>
        <v>1</v>
      </c>
      <c r="F463" s="2" t="str" cm="1">
        <f t="array" aca="1" ref="F463" ca="1">IF(G463&lt;&gt;"",INDIRECT("'"&amp;G463&amp;"'!"&amp;H463),"")</f>
        <v/>
      </c>
      <c r="G463" s="1533"/>
      <c r="I463" s="4"/>
      <c r="J463" s="4"/>
      <c r="K463" s="4"/>
    </row>
    <row r="464" spans="1:11" ht="14">
      <c r="A464" s="1">
        <v>459</v>
      </c>
      <c r="D464" s="4"/>
      <c r="E464" s="2" t="b">
        <f t="shared" ca="1" si="13"/>
        <v>1</v>
      </c>
      <c r="F464" s="2" t="str" cm="1">
        <f t="array" aca="1" ref="F464" ca="1">IF(G464&lt;&gt;"",INDIRECT("'"&amp;G464&amp;"'!"&amp;H464),"")</f>
        <v/>
      </c>
      <c r="G464" s="1533"/>
      <c r="I464" s="4"/>
      <c r="J464" s="4"/>
      <c r="K464" s="4"/>
    </row>
    <row r="465" spans="1:11" ht="14">
      <c r="A465" s="1">
        <v>460</v>
      </c>
      <c r="D465" s="4"/>
      <c r="E465" s="2" t="b">
        <f t="shared" ca="1" si="13"/>
        <v>1</v>
      </c>
      <c r="F465" s="2" t="str" cm="1">
        <f t="array" aca="1" ref="F465" ca="1">IF(G465&lt;&gt;"",INDIRECT("'"&amp;G465&amp;"'!"&amp;H465),"")</f>
        <v/>
      </c>
      <c r="G465" s="1533"/>
      <c r="I465" s="4"/>
      <c r="J465" s="4"/>
      <c r="K465" s="4"/>
    </row>
    <row r="466" spans="1:11" ht="14">
      <c r="A466" s="1">
        <v>461</v>
      </c>
      <c r="D466" s="4"/>
      <c r="E466" s="2" t="b">
        <f t="shared" ca="1" si="13"/>
        <v>1</v>
      </c>
      <c r="F466" s="2" t="str" cm="1">
        <f t="array" aca="1" ref="F466" ca="1">IF(G466&lt;&gt;"",INDIRECT("'"&amp;G466&amp;"'!"&amp;H466),"")</f>
        <v/>
      </c>
      <c r="G466" s="1533"/>
      <c r="I466" s="4"/>
      <c r="J466" s="4"/>
      <c r="K466" s="4"/>
    </row>
    <row r="467" spans="1:11" ht="14">
      <c r="A467" s="1">
        <v>462</v>
      </c>
      <c r="D467" s="4"/>
      <c r="E467" s="2" t="b">
        <f t="shared" ca="1" si="13"/>
        <v>1</v>
      </c>
      <c r="F467" s="2" t="str" cm="1">
        <f t="array" aca="1" ref="F467" ca="1">IF(G467&lt;&gt;"",INDIRECT("'"&amp;G467&amp;"'!"&amp;H467),"")</f>
        <v/>
      </c>
      <c r="G467" s="1533"/>
      <c r="I467" s="4"/>
      <c r="J467" s="4"/>
      <c r="K467" s="4"/>
    </row>
    <row r="468" spans="1:11" ht="14">
      <c r="A468" s="1">
        <v>463</v>
      </c>
      <c r="D468" s="4"/>
      <c r="E468" s="2" t="b">
        <f t="shared" ca="1" si="13"/>
        <v>1</v>
      </c>
      <c r="F468" s="2" t="str" cm="1">
        <f t="array" aca="1" ref="F468" ca="1">IF(G468&lt;&gt;"",INDIRECT("'"&amp;G468&amp;"'!"&amp;H468),"")</f>
        <v/>
      </c>
      <c r="G468" s="1533"/>
      <c r="I468" s="4"/>
      <c r="J468" s="4"/>
      <c r="K468" s="4"/>
    </row>
    <row r="469" spans="1:11" ht="14">
      <c r="A469" s="1">
        <v>464</v>
      </c>
      <c r="D469" s="4"/>
      <c r="E469" s="2" t="b">
        <f t="shared" ca="1" si="13"/>
        <v>1</v>
      </c>
      <c r="F469" s="2" t="str" cm="1">
        <f t="array" aca="1" ref="F469" ca="1">IF(G469&lt;&gt;"",INDIRECT("'"&amp;G469&amp;"'!"&amp;H469),"")</f>
        <v/>
      </c>
      <c r="G469" s="1533"/>
      <c r="I469" s="4"/>
      <c r="J469" s="4"/>
      <c r="K469" s="4"/>
    </row>
    <row r="470" spans="1:11" ht="14">
      <c r="A470" s="1">
        <v>465</v>
      </c>
      <c r="D470" s="4"/>
      <c r="E470" s="2" t="b">
        <f t="shared" ca="1" si="13"/>
        <v>1</v>
      </c>
      <c r="F470" s="2" t="str" cm="1">
        <f t="array" aca="1" ref="F470" ca="1">IF(G470&lt;&gt;"",INDIRECT("'"&amp;G470&amp;"'!"&amp;H470),"")</f>
        <v/>
      </c>
      <c r="G470" s="1533"/>
      <c r="I470" s="4"/>
      <c r="J470" s="4"/>
      <c r="K470" s="4"/>
    </row>
    <row r="471" spans="1:11" ht="14">
      <c r="A471" s="1">
        <v>466</v>
      </c>
      <c r="D471" s="4"/>
      <c r="E471" s="2" t="b">
        <f t="shared" ca="1" si="13"/>
        <v>1</v>
      </c>
      <c r="F471" s="2" t="str" cm="1">
        <f t="array" aca="1" ref="F471" ca="1">IF(G471&lt;&gt;"",INDIRECT("'"&amp;G471&amp;"'!"&amp;H471),"")</f>
        <v/>
      </c>
      <c r="G471" s="1533"/>
      <c r="I471" s="4"/>
      <c r="J471" s="4"/>
      <c r="K471" s="4"/>
    </row>
    <row r="472" spans="1:11" ht="14">
      <c r="A472" s="1">
        <v>467</v>
      </c>
      <c r="D472" s="4"/>
      <c r="E472" s="2" t="b">
        <f t="shared" ca="1" si="13"/>
        <v>1</v>
      </c>
      <c r="F472" s="2" t="str" cm="1">
        <f t="array" aca="1" ref="F472" ca="1">IF(G472&lt;&gt;"",INDIRECT("'"&amp;G472&amp;"'!"&amp;H472),"")</f>
        <v/>
      </c>
      <c r="G472" s="1533"/>
      <c r="I472" s="4"/>
      <c r="J472" s="4"/>
      <c r="K472" s="4"/>
    </row>
    <row r="473" spans="1:11" ht="14">
      <c r="A473" s="1">
        <v>468</v>
      </c>
      <c r="D473" s="4"/>
      <c r="E473" s="2" t="b">
        <f t="shared" ca="1" si="13"/>
        <v>1</v>
      </c>
      <c r="F473" s="2" t="str" cm="1">
        <f t="array" aca="1" ref="F473" ca="1">IF(G473&lt;&gt;"",INDIRECT("'"&amp;G473&amp;"'!"&amp;H473),"")</f>
        <v/>
      </c>
      <c r="G473" s="1533"/>
      <c r="I473" s="4"/>
      <c r="J473" s="4"/>
      <c r="K473" s="4"/>
    </row>
    <row r="474" spans="1:11" ht="14">
      <c r="A474" s="1">
        <v>469</v>
      </c>
      <c r="D474" s="4"/>
      <c r="E474" s="2" t="b">
        <f t="shared" ca="1" si="13"/>
        <v>1</v>
      </c>
      <c r="F474" s="2" t="str" cm="1">
        <f t="array" aca="1" ref="F474" ca="1">IF(G474&lt;&gt;"",INDIRECT("'"&amp;G474&amp;"'!"&amp;H474),"")</f>
        <v/>
      </c>
      <c r="G474" s="1533"/>
      <c r="I474" s="4"/>
      <c r="J474" s="4"/>
      <c r="K474" s="4"/>
    </row>
    <row r="475" spans="1:11" ht="14">
      <c r="A475" s="1">
        <v>470</v>
      </c>
      <c r="D475" s="4"/>
      <c r="E475" s="2" t="b">
        <f t="shared" ca="1" si="13"/>
        <v>1</v>
      </c>
      <c r="F475" s="2" t="str" cm="1">
        <f t="array" aca="1" ref="F475" ca="1">IF(G475&lt;&gt;"",INDIRECT("'"&amp;G475&amp;"'!"&amp;H475),"")</f>
        <v/>
      </c>
      <c r="G475" s="1533"/>
      <c r="I475" s="4"/>
      <c r="J475" s="4"/>
      <c r="K475" s="4"/>
    </row>
    <row r="476" spans="1:11" ht="14">
      <c r="A476" s="1">
        <v>471</v>
      </c>
      <c r="D476" s="4"/>
      <c r="E476" s="2" t="b">
        <f t="shared" ca="1" si="13"/>
        <v>1</v>
      </c>
      <c r="F476" s="2" t="str" cm="1">
        <f t="array" aca="1" ref="F476" ca="1">IF(G476&lt;&gt;"",INDIRECT("'"&amp;G476&amp;"'!"&amp;H476),"")</f>
        <v/>
      </c>
      <c r="G476" s="1533"/>
      <c r="I476" s="4"/>
      <c r="J476" s="4"/>
      <c r="K476" s="4"/>
    </row>
    <row r="477" spans="1:11" ht="14">
      <c r="A477" s="1">
        <v>472</v>
      </c>
      <c r="D477" s="4"/>
      <c r="E477" s="2" t="b">
        <f t="shared" ca="1" si="13"/>
        <v>1</v>
      </c>
      <c r="F477" s="2" t="str" cm="1">
        <f t="array" aca="1" ref="F477" ca="1">IF(G477&lt;&gt;"",INDIRECT("'"&amp;G477&amp;"'!"&amp;H477),"")</f>
        <v/>
      </c>
      <c r="G477" s="1533"/>
      <c r="I477" s="4"/>
      <c r="J477" s="4"/>
      <c r="K477" s="4"/>
    </row>
    <row r="478" spans="1:11" ht="14">
      <c r="A478" s="1">
        <v>473</v>
      </c>
      <c r="D478" s="4"/>
      <c r="E478" s="2" t="b">
        <f t="shared" ca="1" si="13"/>
        <v>1</v>
      </c>
      <c r="F478" s="2" t="str" cm="1">
        <f t="array" aca="1" ref="F478" ca="1">IF(G478&lt;&gt;"",INDIRECT("'"&amp;G478&amp;"'!"&amp;H478),"")</f>
        <v/>
      </c>
      <c r="G478" s="1533"/>
      <c r="I478" s="4"/>
      <c r="J478" s="4"/>
      <c r="K478" s="4"/>
    </row>
    <row r="479" spans="1:11" ht="14">
      <c r="A479" s="1">
        <v>474</v>
      </c>
      <c r="D479" s="4"/>
      <c r="E479" s="2" t="b">
        <f t="shared" ca="1" si="13"/>
        <v>1</v>
      </c>
      <c r="F479" s="2" t="str" cm="1">
        <f t="array" aca="1" ref="F479" ca="1">IF(G479&lt;&gt;"",INDIRECT("'"&amp;G479&amp;"'!"&amp;H479),"")</f>
        <v/>
      </c>
      <c r="G479" s="1533"/>
      <c r="I479" s="4"/>
      <c r="J479" s="4"/>
      <c r="K479" s="4"/>
    </row>
    <row r="480" spans="1:11" ht="14">
      <c r="A480" s="1">
        <v>475</v>
      </c>
      <c r="D480" s="4"/>
      <c r="E480" s="2" t="b">
        <f t="shared" ca="1" si="13"/>
        <v>1</v>
      </c>
      <c r="F480" s="2" t="str" cm="1">
        <f t="array" aca="1" ref="F480" ca="1">IF(G480&lt;&gt;"",INDIRECT("'"&amp;G480&amp;"'!"&amp;H480),"")</f>
        <v/>
      </c>
      <c r="G480" s="1533"/>
      <c r="I480" s="4"/>
      <c r="J480" s="4"/>
      <c r="K480" s="4"/>
    </row>
    <row r="481" spans="1:11" ht="14">
      <c r="A481" s="1">
        <v>476</v>
      </c>
      <c r="D481" s="4"/>
      <c r="E481" s="2" t="b">
        <f t="shared" ca="1" si="13"/>
        <v>1</v>
      </c>
      <c r="F481" s="2" t="str" cm="1">
        <f t="array" aca="1" ref="F481" ca="1">IF(G481&lt;&gt;"",INDIRECT("'"&amp;G481&amp;"'!"&amp;H481),"")</f>
        <v/>
      </c>
      <c r="G481" s="1533"/>
      <c r="I481" s="4"/>
      <c r="J481" s="4"/>
      <c r="K481" s="4"/>
    </row>
    <row r="482" spans="1:11" ht="14">
      <c r="A482" s="1">
        <v>477</v>
      </c>
      <c r="D482" s="4"/>
      <c r="E482" s="2" t="b">
        <f t="shared" ca="1" si="13"/>
        <v>1</v>
      </c>
      <c r="F482" s="2" t="str" cm="1">
        <f t="array" aca="1" ref="F482" ca="1">IF(G482&lt;&gt;"",INDIRECT("'"&amp;G482&amp;"'!"&amp;H482),"")</f>
        <v/>
      </c>
      <c r="G482" s="1533"/>
      <c r="I482" s="4"/>
      <c r="J482" s="4"/>
      <c r="K482" s="4"/>
    </row>
    <row r="483" spans="1:11" ht="14">
      <c r="A483" s="1">
        <v>478</v>
      </c>
      <c r="D483" s="4"/>
      <c r="E483" s="2" t="b">
        <f t="shared" ca="1" si="13"/>
        <v>1</v>
      </c>
      <c r="F483" s="2" t="str" cm="1">
        <f t="array" aca="1" ref="F483" ca="1">IF(G483&lt;&gt;"",INDIRECT("'"&amp;G483&amp;"'!"&amp;H483),"")</f>
        <v/>
      </c>
      <c r="G483" s="1533"/>
      <c r="I483" s="4"/>
      <c r="J483" s="4"/>
      <c r="K483" s="4"/>
    </row>
    <row r="484" spans="1:11" ht="14">
      <c r="A484" s="1">
        <v>479</v>
      </c>
      <c r="D484" s="4"/>
      <c r="E484" s="2" t="b">
        <f t="shared" ca="1" si="13"/>
        <v>1</v>
      </c>
      <c r="F484" s="2" t="str" cm="1">
        <f t="array" aca="1" ref="F484" ca="1">IF(G484&lt;&gt;"",INDIRECT("'"&amp;G484&amp;"'!"&amp;H484),"")</f>
        <v/>
      </c>
      <c r="G484" s="1533"/>
      <c r="I484" s="4"/>
      <c r="J484" s="4"/>
      <c r="K484" s="4"/>
    </row>
    <row r="485" spans="1:11" ht="14">
      <c r="A485" s="1">
        <v>480</v>
      </c>
      <c r="D485" s="4"/>
      <c r="E485" s="2" t="b">
        <f t="shared" ca="1" si="13"/>
        <v>1</v>
      </c>
      <c r="F485" s="2" t="str" cm="1">
        <f t="array" aca="1" ref="F485" ca="1">IF(G485&lt;&gt;"",INDIRECT("'"&amp;G485&amp;"'!"&amp;H485),"")</f>
        <v/>
      </c>
      <c r="G485" s="1533"/>
      <c r="I485" s="4"/>
      <c r="J485" s="4"/>
      <c r="K485" s="4"/>
    </row>
    <row r="486" spans="1:11" ht="14">
      <c r="A486" s="1">
        <v>481</v>
      </c>
      <c r="D486" s="4"/>
      <c r="E486" s="2" t="b">
        <f t="shared" ca="1" si="13"/>
        <v>1</v>
      </c>
      <c r="F486" s="2" t="str" cm="1">
        <f t="array" aca="1" ref="F486" ca="1">IF(G486&lt;&gt;"",INDIRECT("'"&amp;G486&amp;"'!"&amp;H486),"")</f>
        <v/>
      </c>
      <c r="G486" s="1533"/>
      <c r="I486" s="4"/>
      <c r="J486" s="4"/>
      <c r="K486" s="4"/>
    </row>
    <row r="487" spans="1:11" ht="14">
      <c r="A487" s="1">
        <v>482</v>
      </c>
      <c r="D487" s="4"/>
      <c r="E487" s="2" t="b">
        <f t="shared" ca="1" si="13"/>
        <v>1</v>
      </c>
      <c r="F487" s="2" t="str" cm="1">
        <f t="array" aca="1" ref="F487" ca="1">IF(G487&lt;&gt;"",INDIRECT("'"&amp;G487&amp;"'!"&amp;H487),"")</f>
        <v/>
      </c>
      <c r="G487" s="1533"/>
      <c r="I487" s="4"/>
      <c r="J487" s="4"/>
      <c r="K487" s="4"/>
    </row>
    <row r="488" spans="1:11" ht="14">
      <c r="A488" s="1">
        <v>483</v>
      </c>
      <c r="D488" s="4"/>
      <c r="E488" s="2" t="b">
        <f t="shared" ca="1" si="13"/>
        <v>1</v>
      </c>
      <c r="F488" s="2" t="str" cm="1">
        <f t="array" aca="1" ref="F488" ca="1">IF(G488&lt;&gt;"",INDIRECT("'"&amp;G488&amp;"'!"&amp;H488),"")</f>
        <v/>
      </c>
      <c r="G488" s="1533"/>
      <c r="I488" s="4"/>
      <c r="J488" s="4"/>
      <c r="K488" s="4"/>
    </row>
    <row r="489" spans="1:11" ht="14">
      <c r="A489" s="1">
        <v>484</v>
      </c>
      <c r="D489" s="4"/>
      <c r="E489" s="2" t="b">
        <f t="shared" ca="1" si="13"/>
        <v>1</v>
      </c>
      <c r="F489" s="2" t="str" cm="1">
        <f t="array" aca="1" ref="F489" ca="1">IF(G489&lt;&gt;"",INDIRECT("'"&amp;G489&amp;"'!"&amp;H489),"")</f>
        <v/>
      </c>
      <c r="G489" s="1533"/>
      <c r="I489" s="4"/>
      <c r="J489" s="4"/>
      <c r="K489" s="4"/>
    </row>
    <row r="490" spans="1:11" ht="14">
      <c r="A490" s="1">
        <v>485</v>
      </c>
      <c r="D490" s="4"/>
      <c r="E490" s="2" t="b">
        <f t="shared" ca="1" si="13"/>
        <v>1</v>
      </c>
      <c r="F490" s="2" t="str" cm="1">
        <f t="array" aca="1" ref="F490" ca="1">IF(G490&lt;&gt;"",INDIRECT("'"&amp;G490&amp;"'!"&amp;H490),"")</f>
        <v/>
      </c>
      <c r="G490" s="1533"/>
      <c r="I490" s="4"/>
      <c r="J490" s="4"/>
      <c r="K490" s="4"/>
    </row>
    <row r="491" spans="1:11" ht="14">
      <c r="A491" s="1">
        <v>486</v>
      </c>
      <c r="D491" s="4"/>
      <c r="E491" s="2" t="b">
        <f t="shared" ca="1" si="13"/>
        <v>1</v>
      </c>
      <c r="F491" s="2" t="str" cm="1">
        <f t="array" aca="1" ref="F491" ca="1">IF(G491&lt;&gt;"",INDIRECT("'"&amp;G491&amp;"'!"&amp;H491),"")</f>
        <v/>
      </c>
      <c r="G491" s="1533"/>
      <c r="I491" s="4"/>
      <c r="J491" s="4"/>
      <c r="K491" s="4"/>
    </row>
    <row r="492" spans="1:11" ht="14">
      <c r="A492" s="1">
        <v>487</v>
      </c>
      <c r="D492" s="4"/>
      <c r="E492" s="2" t="b">
        <f t="shared" ca="1" si="13"/>
        <v>1</v>
      </c>
      <c r="F492" s="2" t="str" cm="1">
        <f t="array" aca="1" ref="F492" ca="1">IF(G492&lt;&gt;"",INDIRECT("'"&amp;G492&amp;"'!"&amp;H492),"")</f>
        <v/>
      </c>
      <c r="G492" s="1533"/>
      <c r="I492" s="4"/>
      <c r="J492" s="4"/>
      <c r="K492" s="4"/>
    </row>
    <row r="493" spans="1:11" ht="14">
      <c r="A493" s="1">
        <v>488</v>
      </c>
      <c r="D493" s="4"/>
      <c r="E493" s="2" t="b">
        <f t="shared" ca="1" si="13"/>
        <v>1</v>
      </c>
      <c r="F493" s="2" t="str" cm="1">
        <f t="array" aca="1" ref="F493" ca="1">IF(G493&lt;&gt;"",INDIRECT("'"&amp;G493&amp;"'!"&amp;H493),"")</f>
        <v/>
      </c>
      <c r="G493" s="1533"/>
      <c r="I493" s="4"/>
      <c r="J493" s="4"/>
      <c r="K493" s="4"/>
    </row>
    <row r="494" spans="1:11" ht="14">
      <c r="A494" s="1">
        <v>489</v>
      </c>
      <c r="D494" s="4"/>
      <c r="E494" s="2" t="b">
        <f t="shared" ca="1" si="13"/>
        <v>1</v>
      </c>
      <c r="F494" s="2" t="str" cm="1">
        <f t="array" aca="1" ref="F494" ca="1">IF(G494&lt;&gt;"",INDIRECT("'"&amp;G494&amp;"'!"&amp;H494),"")</f>
        <v/>
      </c>
      <c r="G494" s="1533"/>
      <c r="I494" s="4"/>
      <c r="J494" s="4"/>
      <c r="K494" s="4"/>
    </row>
    <row r="495" spans="1:11" ht="14">
      <c r="A495" s="1">
        <v>490</v>
      </c>
      <c r="D495" s="4"/>
      <c r="E495" s="2" t="b">
        <f t="shared" ca="1" si="13"/>
        <v>1</v>
      </c>
      <c r="F495" s="2" t="str" cm="1">
        <f t="array" aca="1" ref="F495" ca="1">IF(G495&lt;&gt;"",INDIRECT("'"&amp;G495&amp;"'!"&amp;H495),"")</f>
        <v/>
      </c>
      <c r="G495" s="1533"/>
      <c r="I495" s="4"/>
      <c r="J495" s="4"/>
      <c r="K495" s="4"/>
    </row>
    <row r="496" spans="1:11" ht="14">
      <c r="A496" s="1">
        <v>491</v>
      </c>
      <c r="D496" s="4"/>
      <c r="E496" s="2" t="b">
        <f t="shared" ca="1" si="13"/>
        <v>1</v>
      </c>
      <c r="F496" s="2" t="str" cm="1">
        <f t="array" aca="1" ref="F496" ca="1">IF(G496&lt;&gt;"",INDIRECT("'"&amp;G496&amp;"'!"&amp;H496),"")</f>
        <v/>
      </c>
      <c r="G496" s="1533"/>
      <c r="I496" s="4"/>
      <c r="J496" s="4"/>
      <c r="K496" s="4"/>
    </row>
    <row r="497" spans="1:11" ht="14">
      <c r="A497" s="1">
        <v>492</v>
      </c>
      <c r="D497" s="4"/>
      <c r="E497" s="2" t="b">
        <f t="shared" ca="1" si="13"/>
        <v>1</v>
      </c>
      <c r="F497" s="2" t="str" cm="1">
        <f t="array" aca="1" ref="F497" ca="1">IF(G497&lt;&gt;"",INDIRECT("'"&amp;G497&amp;"'!"&amp;H497),"")</f>
        <v/>
      </c>
      <c r="G497" s="1533"/>
      <c r="I497" s="4"/>
      <c r="J497" s="4"/>
      <c r="K497" s="4"/>
    </row>
    <row r="498" spans="1:11" ht="14">
      <c r="A498" s="1">
        <v>493</v>
      </c>
      <c r="D498" s="4"/>
      <c r="E498" s="2" t="b">
        <f t="shared" ca="1" si="13"/>
        <v>1</v>
      </c>
      <c r="F498" s="2" t="str" cm="1">
        <f t="array" aca="1" ref="F498" ca="1">IF(G498&lt;&gt;"",INDIRECT("'"&amp;G498&amp;"'!"&amp;H498),"")</f>
        <v/>
      </c>
      <c r="G498" s="1533"/>
      <c r="I498" s="4"/>
      <c r="J498" s="4"/>
      <c r="K498" s="4"/>
    </row>
    <row r="499" spans="1:11" ht="14">
      <c r="A499" s="1">
        <v>494</v>
      </c>
      <c r="D499" s="4"/>
      <c r="E499" s="2" t="b">
        <f t="shared" ca="1" si="13"/>
        <v>1</v>
      </c>
      <c r="F499" s="2" t="str" cm="1">
        <f t="array" aca="1" ref="F499" ca="1">IF(G499&lt;&gt;"",INDIRECT("'"&amp;G499&amp;"'!"&amp;H499),"")</f>
        <v/>
      </c>
      <c r="G499" s="1533"/>
      <c r="I499" s="4"/>
      <c r="J499" s="4"/>
      <c r="K499" s="4"/>
    </row>
    <row r="500" spans="1:11" ht="14">
      <c r="A500" s="1">
        <v>495</v>
      </c>
      <c r="D500" s="4"/>
      <c r="E500" s="2" t="b">
        <f t="shared" ca="1" si="13"/>
        <v>1</v>
      </c>
      <c r="F500" s="2" t="str" cm="1">
        <f t="array" aca="1" ref="F500" ca="1">IF(G500&lt;&gt;"",INDIRECT("'"&amp;G500&amp;"'!"&amp;H500),"")</f>
        <v/>
      </c>
      <c r="G500" s="1533"/>
      <c r="I500" s="4"/>
      <c r="J500" s="4"/>
      <c r="K500" s="4"/>
    </row>
    <row r="501" spans="1:11" ht="14">
      <c r="A501" s="1">
        <v>496</v>
      </c>
      <c r="D501" s="4"/>
      <c r="E501" s="2" t="b">
        <f t="shared" ca="1" si="13"/>
        <v>1</v>
      </c>
      <c r="F501" s="2" t="str" cm="1">
        <f t="array" aca="1" ref="F501" ca="1">IF(G501&lt;&gt;"",INDIRECT("'"&amp;G501&amp;"'!"&amp;H501),"")</f>
        <v/>
      </c>
      <c r="G501" s="1533"/>
      <c r="I501" s="4"/>
      <c r="J501" s="4"/>
      <c r="K501" s="4"/>
    </row>
    <row r="502" spans="1:11" ht="14">
      <c r="A502" s="1">
        <v>497</v>
      </c>
      <c r="D502" s="4"/>
      <c r="E502" s="2" t="b">
        <f t="shared" ca="1" si="13"/>
        <v>1</v>
      </c>
      <c r="F502" s="2" t="str" cm="1">
        <f t="array" aca="1" ref="F502" ca="1">IF(G502&lt;&gt;"",INDIRECT("'"&amp;G502&amp;"'!"&amp;H502),"")</f>
        <v/>
      </c>
      <c r="G502" s="1533"/>
      <c r="I502" s="4"/>
      <c r="J502" s="4"/>
      <c r="K502" s="4"/>
    </row>
    <row r="503" spans="1:11" ht="14">
      <c r="A503" s="1">
        <v>498</v>
      </c>
      <c r="D503" s="4"/>
      <c r="E503" s="2" t="b">
        <f t="shared" ca="1" si="13"/>
        <v>1</v>
      </c>
      <c r="F503" s="2" t="str" cm="1">
        <f t="array" aca="1" ref="F503" ca="1">IF(G503&lt;&gt;"",INDIRECT("'"&amp;G503&amp;"'!"&amp;H503),"")</f>
        <v/>
      </c>
      <c r="G503" s="1533"/>
      <c r="I503" s="4"/>
      <c r="J503" s="4"/>
      <c r="K503" s="4"/>
    </row>
    <row r="504" spans="1:11" ht="14">
      <c r="A504" s="1">
        <v>499</v>
      </c>
      <c r="D504" s="4"/>
      <c r="E504" s="2" t="b">
        <f t="shared" ca="1" si="13"/>
        <v>1</v>
      </c>
      <c r="F504" s="2" t="str" cm="1">
        <f t="array" aca="1" ref="F504" ca="1">IF(G504&lt;&gt;"",INDIRECT("'"&amp;G504&amp;"'!"&amp;H504),"")</f>
        <v/>
      </c>
      <c r="G504" s="1533"/>
      <c r="I504" s="4"/>
      <c r="J504" s="4"/>
      <c r="K504" s="4"/>
    </row>
    <row r="505" spans="1:11" ht="14">
      <c r="A505" s="1">
        <v>500</v>
      </c>
      <c r="D505" s="4"/>
      <c r="E505" s="2" t="b">
        <f t="shared" ca="1" si="13"/>
        <v>1</v>
      </c>
      <c r="F505" s="2" t="str" cm="1">
        <f t="array" aca="1" ref="F505" ca="1">IF(G505&lt;&gt;"",INDIRECT("'"&amp;G505&amp;"'!"&amp;H505),"")</f>
        <v/>
      </c>
      <c r="G505" s="1533"/>
      <c r="I505" s="4"/>
      <c r="J505" s="4"/>
      <c r="K505" s="4"/>
    </row>
    <row r="506" spans="1:11" ht="14">
      <c r="A506" s="1">
        <v>501</v>
      </c>
      <c r="D506" s="4"/>
      <c r="E506" s="2" t="b">
        <f t="shared" ca="1" si="13"/>
        <v>1</v>
      </c>
      <c r="F506" s="2" t="str" cm="1">
        <f t="array" aca="1" ref="F506" ca="1">IF(G506&lt;&gt;"",INDIRECT("'"&amp;G506&amp;"'!"&amp;H506),"")</f>
        <v/>
      </c>
      <c r="G506" s="1533"/>
      <c r="I506" s="4"/>
      <c r="J506" s="4"/>
      <c r="K506" s="4"/>
    </row>
    <row r="507" spans="1:11" ht="14">
      <c r="A507" s="1">
        <v>502</v>
      </c>
      <c r="D507" s="4"/>
      <c r="E507" s="2" t="b">
        <f t="shared" ca="1" si="13"/>
        <v>1</v>
      </c>
      <c r="F507" s="2" t="str" cm="1">
        <f t="array" aca="1" ref="F507" ca="1">IF(G507&lt;&gt;"",INDIRECT("'"&amp;G507&amp;"'!"&amp;H507),"")</f>
        <v/>
      </c>
      <c r="G507" s="1533"/>
      <c r="I507" s="4"/>
      <c r="J507" s="4"/>
      <c r="K507" s="4"/>
    </row>
    <row r="508" spans="1:11" ht="14">
      <c r="A508" s="1">
        <v>503</v>
      </c>
      <c r="D508" s="4"/>
      <c r="E508" s="2" t="b">
        <f t="shared" ca="1" si="13"/>
        <v>1</v>
      </c>
      <c r="F508" s="2" t="str" cm="1">
        <f t="array" aca="1" ref="F508" ca="1">IF(G508&lt;&gt;"",INDIRECT("'"&amp;G508&amp;"'!"&amp;H508),"")</f>
        <v/>
      </c>
      <c r="G508" s="1533"/>
      <c r="I508" s="4"/>
      <c r="J508" s="4"/>
      <c r="K508" s="4"/>
    </row>
    <row r="509" spans="1:11" ht="14">
      <c r="A509" s="1">
        <v>504</v>
      </c>
      <c r="D509" s="4"/>
      <c r="E509" s="2" t="b">
        <f t="shared" ca="1" si="13"/>
        <v>1</v>
      </c>
      <c r="F509" s="2" t="str" cm="1">
        <f t="array" aca="1" ref="F509" ca="1">IF(G509&lt;&gt;"",INDIRECT("'"&amp;G509&amp;"'!"&amp;H509),"")</f>
        <v/>
      </c>
      <c r="G509" s="1533"/>
      <c r="I509" s="4"/>
      <c r="J509" s="4"/>
      <c r="K509" s="4"/>
    </row>
    <row r="510" spans="1:11" ht="14">
      <c r="A510" s="1">
        <v>505</v>
      </c>
      <c r="D510" s="4"/>
      <c r="E510" s="2" t="b">
        <f t="shared" ca="1" si="13"/>
        <v>1</v>
      </c>
      <c r="F510" s="2" t="str" cm="1">
        <f t="array" aca="1" ref="F510" ca="1">IF(G510&lt;&gt;"",INDIRECT("'"&amp;G510&amp;"'!"&amp;H510),"")</f>
        <v/>
      </c>
      <c r="G510" s="1533"/>
      <c r="I510" s="4"/>
      <c r="J510" s="4"/>
      <c r="K510" s="4"/>
    </row>
    <row r="511" spans="1:11" ht="14">
      <c r="A511" s="1">
        <v>506</v>
      </c>
      <c r="D511" s="4"/>
      <c r="E511" s="2" t="b">
        <f t="shared" ca="1" si="13"/>
        <v>1</v>
      </c>
      <c r="F511" s="2" t="str" cm="1">
        <f t="array" aca="1" ref="F511" ca="1">IF(G511&lt;&gt;"",INDIRECT("'"&amp;G511&amp;"'!"&amp;H511),"")</f>
        <v/>
      </c>
      <c r="G511" s="1533"/>
      <c r="I511" s="4"/>
      <c r="J511" s="4"/>
      <c r="K511" s="4"/>
    </row>
    <row r="512" spans="1:11" ht="14">
      <c r="A512" s="1">
        <v>507</v>
      </c>
      <c r="D512" s="4"/>
      <c r="E512" s="2" t="b">
        <f t="shared" ca="1" si="13"/>
        <v>1</v>
      </c>
      <c r="F512" s="2" t="str" cm="1">
        <f t="array" aca="1" ref="F512" ca="1">IF(G512&lt;&gt;"",INDIRECT("'"&amp;G512&amp;"'!"&amp;H512),"")</f>
        <v/>
      </c>
      <c r="G512" s="1533"/>
      <c r="I512" s="4"/>
      <c r="J512" s="4"/>
      <c r="K512" s="4"/>
    </row>
    <row r="513" spans="1:11" ht="14">
      <c r="A513" s="1">
        <v>508</v>
      </c>
      <c r="D513" s="4"/>
      <c r="E513" s="2" t="b">
        <f t="shared" ca="1" si="13"/>
        <v>1</v>
      </c>
      <c r="F513" s="2" t="str" cm="1">
        <f t="array" aca="1" ref="F513" ca="1">IF(G513&lt;&gt;"",INDIRECT("'"&amp;G513&amp;"'!"&amp;H513),"")</f>
        <v/>
      </c>
      <c r="G513" s="1533"/>
      <c r="I513" s="4"/>
      <c r="J513" s="4"/>
      <c r="K513" s="4"/>
    </row>
    <row r="514" spans="1:11" ht="14">
      <c r="A514" s="1">
        <v>509</v>
      </c>
      <c r="D514" s="4"/>
      <c r="E514" s="2" t="b">
        <f t="shared" ref="E514:E577" ca="1" si="14">F514=B514</f>
        <v>1</v>
      </c>
      <c r="F514" s="2" t="str" cm="1">
        <f t="array" aca="1" ref="F514" ca="1">IF(G514&lt;&gt;"",INDIRECT("'"&amp;G514&amp;"'!"&amp;H514),"")</f>
        <v/>
      </c>
      <c r="G514" s="1533"/>
      <c r="I514" s="4"/>
      <c r="J514" s="4"/>
      <c r="K514" s="4"/>
    </row>
    <row r="515" spans="1:11" ht="14">
      <c r="A515" s="1">
        <v>510</v>
      </c>
      <c r="D515" s="4"/>
      <c r="E515" s="2" t="b">
        <f t="shared" ca="1" si="14"/>
        <v>1</v>
      </c>
      <c r="F515" s="2" t="str" cm="1">
        <f t="array" aca="1" ref="F515" ca="1">IF(G515&lt;&gt;"",INDIRECT("'"&amp;G515&amp;"'!"&amp;H515),"")</f>
        <v/>
      </c>
      <c r="G515" s="1533"/>
      <c r="I515" s="4"/>
      <c r="J515" s="4"/>
      <c r="K515" s="4"/>
    </row>
    <row r="516" spans="1:11" ht="14">
      <c r="A516" s="1">
        <v>511</v>
      </c>
      <c r="D516" s="4"/>
      <c r="E516" s="2" t="b">
        <f t="shared" ca="1" si="14"/>
        <v>1</v>
      </c>
      <c r="F516" s="2" t="str" cm="1">
        <f t="array" aca="1" ref="F516" ca="1">IF(G516&lt;&gt;"",INDIRECT("'"&amp;G516&amp;"'!"&amp;H516),"")</f>
        <v/>
      </c>
      <c r="G516" s="1533"/>
      <c r="I516" s="4"/>
      <c r="J516" s="4"/>
      <c r="K516" s="4"/>
    </row>
    <row r="517" spans="1:11" ht="14">
      <c r="A517" s="1">
        <v>512</v>
      </c>
      <c r="D517" s="4"/>
      <c r="E517" s="2" t="b">
        <f t="shared" ca="1" si="14"/>
        <v>1</v>
      </c>
      <c r="F517" s="2" t="str" cm="1">
        <f t="array" aca="1" ref="F517" ca="1">IF(G517&lt;&gt;"",INDIRECT("'"&amp;G517&amp;"'!"&amp;H517),"")</f>
        <v/>
      </c>
      <c r="G517" s="1533"/>
      <c r="I517" s="4"/>
      <c r="J517" s="4"/>
      <c r="K517" s="4"/>
    </row>
    <row r="518" spans="1:11" ht="14">
      <c r="A518" s="1">
        <v>513</v>
      </c>
      <c r="D518" s="4"/>
      <c r="E518" s="2" t="b">
        <f t="shared" ca="1" si="14"/>
        <v>1</v>
      </c>
      <c r="F518" s="2" t="str" cm="1">
        <f t="array" aca="1" ref="F518" ca="1">IF(G518&lt;&gt;"",INDIRECT("'"&amp;G518&amp;"'!"&amp;H518),"")</f>
        <v/>
      </c>
      <c r="G518" s="1533"/>
      <c r="I518" s="4"/>
      <c r="J518" s="4"/>
      <c r="K518" s="4"/>
    </row>
    <row r="519" spans="1:11" ht="14">
      <c r="A519" s="1">
        <v>514</v>
      </c>
      <c r="D519" s="4"/>
      <c r="E519" s="2" t="b">
        <f t="shared" ca="1" si="14"/>
        <v>1</v>
      </c>
      <c r="F519" s="2" t="str" cm="1">
        <f t="array" aca="1" ref="F519" ca="1">IF(G519&lt;&gt;"",INDIRECT("'"&amp;G519&amp;"'!"&amp;H519),"")</f>
        <v/>
      </c>
      <c r="G519" s="1533"/>
      <c r="I519" s="4"/>
      <c r="J519" s="4"/>
      <c r="K519" s="4"/>
    </row>
    <row r="520" spans="1:11" ht="14">
      <c r="A520" s="1">
        <v>515</v>
      </c>
      <c r="D520" s="4"/>
      <c r="E520" s="2" t="b">
        <f t="shared" ca="1" si="14"/>
        <v>1</v>
      </c>
      <c r="F520" s="2" t="str" cm="1">
        <f t="array" aca="1" ref="F520" ca="1">IF(G520&lt;&gt;"",INDIRECT("'"&amp;G520&amp;"'!"&amp;H520),"")</f>
        <v/>
      </c>
      <c r="G520" s="1533"/>
      <c r="I520" s="4"/>
      <c r="J520" s="4"/>
      <c r="K520" s="4"/>
    </row>
    <row r="521" spans="1:11" ht="14">
      <c r="A521" s="1">
        <v>516</v>
      </c>
      <c r="D521" s="4"/>
      <c r="E521" s="2" t="b">
        <f t="shared" ca="1" si="14"/>
        <v>1</v>
      </c>
      <c r="F521" s="2" t="str" cm="1">
        <f t="array" aca="1" ref="F521" ca="1">IF(G521&lt;&gt;"",INDIRECT("'"&amp;G521&amp;"'!"&amp;H521),"")</f>
        <v/>
      </c>
      <c r="G521" s="1533"/>
      <c r="I521" s="4"/>
      <c r="J521" s="4"/>
      <c r="K521" s="4"/>
    </row>
    <row r="522" spans="1:11" ht="14">
      <c r="A522" s="1">
        <v>517</v>
      </c>
      <c r="D522" s="4"/>
      <c r="E522" s="2" t="b">
        <f t="shared" ca="1" si="14"/>
        <v>1</v>
      </c>
      <c r="F522" s="2" t="str" cm="1">
        <f t="array" aca="1" ref="F522" ca="1">IF(G522&lt;&gt;"",INDIRECT("'"&amp;G522&amp;"'!"&amp;H522),"")</f>
        <v/>
      </c>
      <c r="G522" s="1533"/>
      <c r="I522" s="4"/>
      <c r="J522" s="4"/>
      <c r="K522" s="4"/>
    </row>
    <row r="523" spans="1:11" ht="14">
      <c r="A523" s="1">
        <v>518</v>
      </c>
      <c r="D523" s="4"/>
      <c r="E523" s="2" t="b">
        <f t="shared" ca="1" si="14"/>
        <v>1</v>
      </c>
      <c r="F523" s="2" t="str" cm="1">
        <f t="array" aca="1" ref="F523" ca="1">IF(G523&lt;&gt;"",INDIRECT("'"&amp;G523&amp;"'!"&amp;H523),"")</f>
        <v/>
      </c>
      <c r="G523" s="1533"/>
      <c r="I523" s="4"/>
      <c r="J523" s="4"/>
      <c r="K523" s="4"/>
    </row>
    <row r="524" spans="1:11" ht="14">
      <c r="A524" s="1">
        <v>519</v>
      </c>
      <c r="D524" s="4"/>
      <c r="E524" s="2" t="b">
        <f t="shared" ca="1" si="14"/>
        <v>1</v>
      </c>
      <c r="F524" s="2" t="str" cm="1">
        <f t="array" aca="1" ref="F524" ca="1">IF(G524&lt;&gt;"",INDIRECT("'"&amp;G524&amp;"'!"&amp;H524),"")</f>
        <v/>
      </c>
      <c r="G524" s="1533"/>
      <c r="I524" s="4"/>
      <c r="J524" s="4"/>
      <c r="K524" s="4"/>
    </row>
    <row r="525" spans="1:11" ht="14">
      <c r="A525" s="1">
        <v>520</v>
      </c>
      <c r="D525" s="4"/>
      <c r="E525" s="2" t="b">
        <f t="shared" ca="1" si="14"/>
        <v>1</v>
      </c>
      <c r="F525" s="2" t="str" cm="1">
        <f t="array" aca="1" ref="F525" ca="1">IF(G525&lt;&gt;"",INDIRECT("'"&amp;G525&amp;"'!"&amp;H525),"")</f>
        <v/>
      </c>
      <c r="G525" s="1533"/>
      <c r="I525" s="4"/>
      <c r="J525" s="4"/>
      <c r="K525" s="4"/>
    </row>
    <row r="526" spans="1:11" ht="14">
      <c r="A526" s="1">
        <v>521</v>
      </c>
      <c r="D526" s="4"/>
      <c r="E526" s="2" t="b">
        <f t="shared" ca="1" si="14"/>
        <v>1</v>
      </c>
      <c r="F526" s="2" t="str" cm="1">
        <f t="array" aca="1" ref="F526" ca="1">IF(G526&lt;&gt;"",INDIRECT("'"&amp;G526&amp;"'!"&amp;H526),"")</f>
        <v/>
      </c>
      <c r="G526" s="1533"/>
      <c r="I526" s="4"/>
      <c r="J526" s="4"/>
      <c r="K526" s="4"/>
    </row>
    <row r="527" spans="1:11" ht="14">
      <c r="A527" s="1">
        <v>522</v>
      </c>
      <c r="D527" s="4"/>
      <c r="E527" s="2" t="b">
        <f t="shared" ca="1" si="14"/>
        <v>1</v>
      </c>
      <c r="F527" s="2" t="str" cm="1">
        <f t="array" aca="1" ref="F527" ca="1">IF(G527&lt;&gt;"",INDIRECT("'"&amp;G527&amp;"'!"&amp;H527),"")</f>
        <v/>
      </c>
      <c r="G527" s="1533"/>
      <c r="I527" s="4"/>
      <c r="J527" s="4"/>
      <c r="K527" s="4"/>
    </row>
    <row r="528" spans="1:11" ht="14">
      <c r="A528" s="1">
        <v>523</v>
      </c>
      <c r="D528" s="4"/>
      <c r="E528" s="2" t="b">
        <f t="shared" ca="1" si="14"/>
        <v>1</v>
      </c>
      <c r="F528" s="2" t="str" cm="1">
        <f t="array" aca="1" ref="F528" ca="1">IF(G528&lt;&gt;"",INDIRECT("'"&amp;G528&amp;"'!"&amp;H528),"")</f>
        <v/>
      </c>
      <c r="G528" s="1533"/>
      <c r="I528" s="4"/>
      <c r="J528" s="4"/>
      <c r="K528" s="4"/>
    </row>
    <row r="529" spans="1:11" ht="14">
      <c r="A529" s="1">
        <v>524</v>
      </c>
      <c r="D529" s="4"/>
      <c r="E529" s="2" t="b">
        <f t="shared" ca="1" si="14"/>
        <v>1</v>
      </c>
      <c r="F529" s="2" t="str" cm="1">
        <f t="array" aca="1" ref="F529" ca="1">IF(G529&lt;&gt;"",INDIRECT("'"&amp;G529&amp;"'!"&amp;H529),"")</f>
        <v/>
      </c>
      <c r="G529" s="1533"/>
      <c r="I529" s="4"/>
      <c r="J529" s="4"/>
      <c r="K529" s="4"/>
    </row>
    <row r="530" spans="1:11" ht="14">
      <c r="A530" s="1">
        <v>525</v>
      </c>
      <c r="D530" s="4"/>
      <c r="E530" s="2" t="b">
        <f t="shared" ca="1" si="14"/>
        <v>1</v>
      </c>
      <c r="F530" s="2" t="str" cm="1">
        <f t="array" aca="1" ref="F530" ca="1">IF(G530&lt;&gt;"",INDIRECT("'"&amp;G530&amp;"'!"&amp;H530),"")</f>
        <v/>
      </c>
      <c r="G530" s="1533"/>
      <c r="I530" s="4"/>
      <c r="J530" s="4"/>
      <c r="K530" s="4"/>
    </row>
    <row r="531" spans="1:11" ht="14">
      <c r="A531" s="1">
        <v>526</v>
      </c>
      <c r="D531" s="4"/>
      <c r="E531" s="2" t="b">
        <f t="shared" ca="1" si="14"/>
        <v>1</v>
      </c>
      <c r="F531" s="2" t="str" cm="1">
        <f t="array" aca="1" ref="F531" ca="1">IF(G531&lt;&gt;"",INDIRECT("'"&amp;G531&amp;"'!"&amp;H531),"")</f>
        <v/>
      </c>
      <c r="G531" s="1533"/>
      <c r="I531" s="4"/>
      <c r="J531" s="4"/>
      <c r="K531" s="4"/>
    </row>
    <row r="532" spans="1:11" ht="14">
      <c r="A532" s="1">
        <v>527</v>
      </c>
      <c r="D532" s="4"/>
      <c r="E532" s="2" t="b">
        <f t="shared" ca="1" si="14"/>
        <v>1</v>
      </c>
      <c r="F532" s="2" t="str" cm="1">
        <f t="array" aca="1" ref="F532" ca="1">IF(G532&lt;&gt;"",INDIRECT("'"&amp;G532&amp;"'!"&amp;H532),"")</f>
        <v/>
      </c>
      <c r="G532" s="1533"/>
      <c r="I532" s="4"/>
      <c r="J532" s="4"/>
      <c r="K532" s="4"/>
    </row>
    <row r="533" spans="1:11" ht="14">
      <c r="A533" s="1">
        <v>528</v>
      </c>
      <c r="D533" s="4"/>
      <c r="E533" s="2" t="b">
        <f t="shared" ca="1" si="14"/>
        <v>1</v>
      </c>
      <c r="F533" s="2" t="str" cm="1">
        <f t="array" aca="1" ref="F533" ca="1">IF(G533&lt;&gt;"",INDIRECT("'"&amp;G533&amp;"'!"&amp;H533),"")</f>
        <v/>
      </c>
      <c r="G533" s="1533"/>
      <c r="I533" s="4"/>
      <c r="J533" s="4"/>
      <c r="K533" s="4"/>
    </row>
    <row r="534" spans="1:11" ht="14">
      <c r="A534" s="1">
        <v>529</v>
      </c>
      <c r="D534" s="4"/>
      <c r="E534" s="2" t="b">
        <f t="shared" ca="1" si="14"/>
        <v>1</v>
      </c>
      <c r="F534" s="2" t="str" cm="1">
        <f t="array" aca="1" ref="F534" ca="1">IF(G534&lt;&gt;"",INDIRECT("'"&amp;G534&amp;"'!"&amp;H534),"")</f>
        <v/>
      </c>
      <c r="G534" s="1533"/>
      <c r="I534" s="4"/>
      <c r="J534" s="4"/>
      <c r="K534" s="4"/>
    </row>
    <row r="535" spans="1:11" ht="14">
      <c r="A535" s="1">
        <v>530</v>
      </c>
      <c r="D535" s="4"/>
      <c r="E535" s="2" t="b">
        <f t="shared" ca="1" si="14"/>
        <v>1</v>
      </c>
      <c r="F535" s="2" t="str" cm="1">
        <f t="array" aca="1" ref="F535" ca="1">IF(G535&lt;&gt;"",INDIRECT("'"&amp;G535&amp;"'!"&amp;H535),"")</f>
        <v/>
      </c>
      <c r="G535" s="1533"/>
      <c r="I535" s="4"/>
      <c r="J535" s="4"/>
      <c r="K535" s="4"/>
    </row>
    <row r="536" spans="1:11" ht="14">
      <c r="A536" s="1">
        <v>531</v>
      </c>
      <c r="D536" s="4"/>
      <c r="E536" s="2" t="b">
        <f t="shared" ca="1" si="14"/>
        <v>1</v>
      </c>
      <c r="F536" s="2" t="str" cm="1">
        <f t="array" aca="1" ref="F536" ca="1">IF(G536&lt;&gt;"",INDIRECT("'"&amp;G536&amp;"'!"&amp;H536),"")</f>
        <v/>
      </c>
      <c r="G536" s="1533"/>
      <c r="I536" s="4"/>
      <c r="J536" s="4"/>
      <c r="K536" s="4"/>
    </row>
    <row r="537" spans="1:11" ht="14">
      <c r="A537" s="1">
        <v>532</v>
      </c>
      <c r="D537" s="4"/>
      <c r="E537" s="2" t="b">
        <f t="shared" ca="1" si="14"/>
        <v>1</v>
      </c>
      <c r="F537" s="2" t="str" cm="1">
        <f t="array" aca="1" ref="F537" ca="1">IF(G537&lt;&gt;"",INDIRECT("'"&amp;G537&amp;"'!"&amp;H537),"")</f>
        <v/>
      </c>
      <c r="G537" s="1533"/>
      <c r="I537" s="4"/>
      <c r="J537" s="4"/>
      <c r="K537" s="4"/>
    </row>
    <row r="538" spans="1:11" ht="14">
      <c r="A538" s="1">
        <v>533</v>
      </c>
      <c r="D538" s="4"/>
      <c r="E538" s="2" t="b">
        <f t="shared" ca="1" si="14"/>
        <v>1</v>
      </c>
      <c r="F538" s="2" t="str" cm="1">
        <f t="array" aca="1" ref="F538" ca="1">IF(G538&lt;&gt;"",INDIRECT("'"&amp;G538&amp;"'!"&amp;H538),"")</f>
        <v/>
      </c>
      <c r="G538" s="1533"/>
      <c r="I538" s="4"/>
      <c r="J538" s="4"/>
      <c r="K538" s="4"/>
    </row>
    <row r="539" spans="1:11" ht="14">
      <c r="A539" s="1">
        <v>534</v>
      </c>
      <c r="D539" s="4"/>
      <c r="E539" s="2" t="b">
        <f t="shared" ca="1" si="14"/>
        <v>1</v>
      </c>
      <c r="F539" s="2" t="str" cm="1">
        <f t="array" aca="1" ref="F539" ca="1">IF(G539&lt;&gt;"",INDIRECT("'"&amp;G539&amp;"'!"&amp;H539),"")</f>
        <v/>
      </c>
      <c r="G539" s="1533"/>
      <c r="I539" s="4"/>
      <c r="J539" s="4"/>
      <c r="K539" s="4"/>
    </row>
    <row r="540" spans="1:11" ht="14">
      <c r="A540" s="1">
        <v>535</v>
      </c>
      <c r="D540" s="4"/>
      <c r="E540" s="2" t="b">
        <f t="shared" ca="1" si="14"/>
        <v>1</v>
      </c>
      <c r="F540" s="2" t="str" cm="1">
        <f t="array" aca="1" ref="F540" ca="1">IF(G540&lt;&gt;"",INDIRECT("'"&amp;G540&amp;"'!"&amp;H540),"")</f>
        <v/>
      </c>
      <c r="G540" s="1533"/>
      <c r="I540" s="4"/>
      <c r="J540" s="4"/>
      <c r="K540" s="4"/>
    </row>
    <row r="541" spans="1:11" ht="14">
      <c r="A541" s="1">
        <v>536</v>
      </c>
      <c r="D541" s="4"/>
      <c r="E541" s="2" t="b">
        <f t="shared" ca="1" si="14"/>
        <v>1</v>
      </c>
      <c r="F541" s="2" t="str" cm="1">
        <f t="array" aca="1" ref="F541" ca="1">IF(G541&lt;&gt;"",INDIRECT("'"&amp;G541&amp;"'!"&amp;H541),"")</f>
        <v/>
      </c>
      <c r="G541" s="1533"/>
      <c r="I541" s="4"/>
      <c r="J541" s="4"/>
      <c r="K541" s="4"/>
    </row>
    <row r="542" spans="1:11" ht="14">
      <c r="A542" s="1">
        <v>537</v>
      </c>
      <c r="D542" s="4"/>
      <c r="E542" s="2" t="b">
        <f t="shared" ca="1" si="14"/>
        <v>1</v>
      </c>
      <c r="F542" s="2" t="str" cm="1">
        <f t="array" aca="1" ref="F542" ca="1">IF(G542&lt;&gt;"",INDIRECT("'"&amp;G542&amp;"'!"&amp;H542),"")</f>
        <v/>
      </c>
      <c r="G542" s="1533"/>
      <c r="I542" s="4"/>
      <c r="J542" s="4"/>
      <c r="K542" s="4"/>
    </row>
    <row r="543" spans="1:11" ht="14">
      <c r="A543" s="1">
        <v>538</v>
      </c>
      <c r="D543" s="4"/>
      <c r="E543" s="2" t="b">
        <f t="shared" ca="1" si="14"/>
        <v>1</v>
      </c>
      <c r="F543" s="2" t="str" cm="1">
        <f t="array" aca="1" ref="F543" ca="1">IF(G543&lt;&gt;"",INDIRECT("'"&amp;G543&amp;"'!"&amp;H543),"")</f>
        <v/>
      </c>
      <c r="G543" s="1533"/>
      <c r="I543" s="4"/>
      <c r="J543" s="4"/>
      <c r="K543" s="4"/>
    </row>
    <row r="544" spans="1:11" ht="14">
      <c r="A544" s="1">
        <v>539</v>
      </c>
      <c r="D544" s="4"/>
      <c r="E544" s="2" t="b">
        <f t="shared" ca="1" si="14"/>
        <v>1</v>
      </c>
      <c r="F544" s="2" t="str" cm="1">
        <f t="array" aca="1" ref="F544" ca="1">IF(G544&lt;&gt;"",INDIRECT("'"&amp;G544&amp;"'!"&amp;H544),"")</f>
        <v/>
      </c>
      <c r="G544" s="1533"/>
      <c r="I544" s="4"/>
      <c r="J544" s="4"/>
      <c r="K544" s="4"/>
    </row>
    <row r="545" spans="1:11" ht="14">
      <c r="A545" s="1">
        <v>540</v>
      </c>
      <c r="D545" s="4"/>
      <c r="E545" s="2" t="b">
        <f t="shared" ca="1" si="14"/>
        <v>1</v>
      </c>
      <c r="F545" s="2" t="str" cm="1">
        <f t="array" aca="1" ref="F545" ca="1">IF(G545&lt;&gt;"",INDIRECT("'"&amp;G545&amp;"'!"&amp;H545),"")</f>
        <v/>
      </c>
      <c r="G545" s="1533"/>
      <c r="I545" s="4"/>
      <c r="J545" s="4"/>
      <c r="K545" s="4"/>
    </row>
    <row r="546" spans="1:11" ht="14">
      <c r="A546" s="1">
        <v>541</v>
      </c>
      <c r="D546" s="4"/>
      <c r="E546" s="2" t="b">
        <f t="shared" ca="1" si="14"/>
        <v>1</v>
      </c>
      <c r="F546" s="2" t="str" cm="1">
        <f t="array" aca="1" ref="F546" ca="1">IF(G546&lt;&gt;"",INDIRECT("'"&amp;G546&amp;"'!"&amp;H546),"")</f>
        <v/>
      </c>
      <c r="G546" s="1533"/>
      <c r="I546" s="4"/>
      <c r="J546" s="4"/>
      <c r="K546" s="4"/>
    </row>
    <row r="547" spans="1:11" ht="14">
      <c r="A547" s="1">
        <v>542</v>
      </c>
      <c r="D547" s="4"/>
      <c r="E547" s="2" t="b">
        <f t="shared" ca="1" si="14"/>
        <v>1</v>
      </c>
      <c r="F547" s="2" t="str" cm="1">
        <f t="array" aca="1" ref="F547" ca="1">IF(G547&lt;&gt;"",INDIRECT("'"&amp;G547&amp;"'!"&amp;H547),"")</f>
        <v/>
      </c>
      <c r="G547" s="1533"/>
      <c r="I547" s="4"/>
      <c r="J547" s="4"/>
      <c r="K547" s="4"/>
    </row>
    <row r="548" spans="1:11" ht="14">
      <c r="A548" s="1">
        <v>543</v>
      </c>
      <c r="D548" s="4"/>
      <c r="E548" s="2" t="b">
        <f t="shared" ca="1" si="14"/>
        <v>1</v>
      </c>
      <c r="F548" s="2" t="str" cm="1">
        <f t="array" aca="1" ref="F548" ca="1">IF(G548&lt;&gt;"",INDIRECT("'"&amp;G548&amp;"'!"&amp;H548),"")</f>
        <v/>
      </c>
      <c r="G548" s="1533"/>
      <c r="I548" s="4"/>
      <c r="J548" s="4"/>
      <c r="K548" s="4"/>
    </row>
    <row r="549" spans="1:11" ht="14">
      <c r="A549" s="1">
        <v>544</v>
      </c>
      <c r="D549" s="4"/>
      <c r="E549" s="2" t="b">
        <f t="shared" ca="1" si="14"/>
        <v>1</v>
      </c>
      <c r="F549" s="2" t="str" cm="1">
        <f t="array" aca="1" ref="F549" ca="1">IF(G549&lt;&gt;"",INDIRECT("'"&amp;G549&amp;"'!"&amp;H549),"")</f>
        <v/>
      </c>
      <c r="G549" s="1533"/>
      <c r="I549" s="4"/>
      <c r="J549" s="4"/>
      <c r="K549" s="4"/>
    </row>
    <row r="550" spans="1:11" ht="14">
      <c r="A550" s="1">
        <v>545</v>
      </c>
      <c r="D550" s="4"/>
      <c r="E550" s="2" t="b">
        <f t="shared" ca="1" si="14"/>
        <v>1</v>
      </c>
      <c r="F550" s="2" t="str" cm="1">
        <f t="array" aca="1" ref="F550" ca="1">IF(G550&lt;&gt;"",INDIRECT("'"&amp;G550&amp;"'!"&amp;H550),"")</f>
        <v/>
      </c>
      <c r="G550" s="1533"/>
      <c r="I550" s="4"/>
      <c r="J550" s="4"/>
      <c r="K550" s="4"/>
    </row>
    <row r="551" spans="1:11" ht="14">
      <c r="A551" s="1">
        <v>546</v>
      </c>
      <c r="D551" s="4"/>
      <c r="E551" s="2" t="b">
        <f t="shared" ca="1" si="14"/>
        <v>1</v>
      </c>
      <c r="F551" s="2" t="str" cm="1">
        <f t="array" aca="1" ref="F551" ca="1">IF(G551&lt;&gt;"",INDIRECT("'"&amp;G551&amp;"'!"&amp;H551),"")</f>
        <v/>
      </c>
      <c r="G551" s="1533"/>
      <c r="I551" s="4"/>
      <c r="J551" s="4"/>
      <c r="K551" s="4"/>
    </row>
    <row r="552" spans="1:11" ht="14">
      <c r="A552" s="1">
        <v>547</v>
      </c>
      <c r="D552" s="4"/>
      <c r="E552" s="2" t="b">
        <f t="shared" ca="1" si="14"/>
        <v>1</v>
      </c>
      <c r="F552" s="2" t="str" cm="1">
        <f t="array" aca="1" ref="F552" ca="1">IF(G552&lt;&gt;"",INDIRECT("'"&amp;G552&amp;"'!"&amp;H552),"")</f>
        <v/>
      </c>
      <c r="G552" s="1533"/>
      <c r="I552" s="4"/>
      <c r="J552" s="4"/>
      <c r="K552" s="4"/>
    </row>
    <row r="553" spans="1:11" ht="14">
      <c r="A553" s="1">
        <v>548</v>
      </c>
      <c r="D553" s="4"/>
      <c r="E553" s="2" t="b">
        <f t="shared" ca="1" si="14"/>
        <v>1</v>
      </c>
      <c r="F553" s="2" t="str" cm="1">
        <f t="array" aca="1" ref="F553" ca="1">IF(G553&lt;&gt;"",INDIRECT("'"&amp;G553&amp;"'!"&amp;H553),"")</f>
        <v/>
      </c>
      <c r="G553" s="1533"/>
      <c r="I553" s="4"/>
      <c r="J553" s="4"/>
      <c r="K553" s="4"/>
    </row>
    <row r="554" spans="1:11" ht="14">
      <c r="A554" s="1">
        <v>549</v>
      </c>
      <c r="D554" s="4"/>
      <c r="E554" s="2" t="b">
        <f t="shared" ca="1" si="14"/>
        <v>1</v>
      </c>
      <c r="F554" s="2" t="str" cm="1">
        <f t="array" aca="1" ref="F554" ca="1">IF(G554&lt;&gt;"",INDIRECT("'"&amp;G554&amp;"'!"&amp;H554),"")</f>
        <v/>
      </c>
      <c r="G554" s="1533"/>
      <c r="I554" s="4"/>
      <c r="J554" s="4"/>
      <c r="K554" s="4"/>
    </row>
    <row r="555" spans="1:11" ht="14">
      <c r="A555" s="1">
        <v>550</v>
      </c>
      <c r="D555" s="4"/>
      <c r="E555" s="2" t="b">
        <f t="shared" ca="1" si="14"/>
        <v>1</v>
      </c>
      <c r="F555" s="2" t="str" cm="1">
        <f t="array" aca="1" ref="F555" ca="1">IF(G555&lt;&gt;"",INDIRECT("'"&amp;G555&amp;"'!"&amp;H555),"")</f>
        <v/>
      </c>
      <c r="G555" s="1533"/>
      <c r="I555" s="4"/>
      <c r="J555" s="4"/>
      <c r="K555" s="4"/>
    </row>
    <row r="556" spans="1:11" ht="14">
      <c r="A556" s="1">
        <v>551</v>
      </c>
      <c r="D556" s="4"/>
      <c r="E556" s="2" t="b">
        <f t="shared" ca="1" si="14"/>
        <v>1</v>
      </c>
      <c r="F556" s="2" t="str" cm="1">
        <f t="array" aca="1" ref="F556" ca="1">IF(G556&lt;&gt;"",INDIRECT("'"&amp;G556&amp;"'!"&amp;H556),"")</f>
        <v/>
      </c>
      <c r="G556" s="1533"/>
      <c r="I556" s="4"/>
      <c r="J556" s="4"/>
      <c r="K556" s="4"/>
    </row>
    <row r="557" spans="1:11" ht="14">
      <c r="A557" s="1">
        <v>552</v>
      </c>
      <c r="D557" s="4"/>
      <c r="E557" s="2" t="b">
        <f t="shared" ca="1" si="14"/>
        <v>1</v>
      </c>
      <c r="F557" s="2" t="str" cm="1">
        <f t="array" aca="1" ref="F557" ca="1">IF(G557&lt;&gt;"",INDIRECT("'"&amp;G557&amp;"'!"&amp;H557),"")</f>
        <v/>
      </c>
      <c r="G557" s="1533"/>
      <c r="I557" s="4"/>
      <c r="J557" s="4"/>
      <c r="K557" s="4"/>
    </row>
    <row r="558" spans="1:11" ht="14">
      <c r="A558" s="1">
        <v>553</v>
      </c>
      <c r="D558" s="4"/>
      <c r="E558" s="2" t="b">
        <f t="shared" ca="1" si="14"/>
        <v>1</v>
      </c>
      <c r="F558" s="2" t="str" cm="1">
        <f t="array" aca="1" ref="F558" ca="1">IF(G558&lt;&gt;"",INDIRECT("'"&amp;G558&amp;"'!"&amp;H558),"")</f>
        <v/>
      </c>
      <c r="G558" s="1533"/>
      <c r="I558" s="4"/>
      <c r="J558" s="4"/>
      <c r="K558" s="4"/>
    </row>
    <row r="559" spans="1:11" ht="14">
      <c r="A559" s="1">
        <v>554</v>
      </c>
      <c r="D559" s="4"/>
      <c r="E559" s="2" t="b">
        <f t="shared" ca="1" si="14"/>
        <v>1</v>
      </c>
      <c r="F559" s="2" t="str" cm="1">
        <f t="array" aca="1" ref="F559" ca="1">IF(G559&lt;&gt;"",INDIRECT("'"&amp;G559&amp;"'!"&amp;H559),"")</f>
        <v/>
      </c>
      <c r="G559" s="1533"/>
      <c r="I559" s="4"/>
      <c r="J559" s="4"/>
      <c r="K559" s="4"/>
    </row>
    <row r="560" spans="1:11" ht="14">
      <c r="A560" s="1">
        <v>555</v>
      </c>
      <c r="D560" s="4"/>
      <c r="E560" s="2" t="b">
        <f t="shared" ca="1" si="14"/>
        <v>1</v>
      </c>
      <c r="F560" s="2" t="str" cm="1">
        <f t="array" aca="1" ref="F560" ca="1">IF(G560&lt;&gt;"",INDIRECT("'"&amp;G560&amp;"'!"&amp;H560),"")</f>
        <v/>
      </c>
      <c r="G560" s="1533"/>
      <c r="I560" s="4"/>
      <c r="J560" s="4"/>
      <c r="K560" s="4"/>
    </row>
    <row r="561" spans="1:11" ht="14">
      <c r="A561" s="1">
        <v>556</v>
      </c>
      <c r="D561" s="4"/>
      <c r="E561" s="2" t="b">
        <f t="shared" ca="1" si="14"/>
        <v>1</v>
      </c>
      <c r="F561" s="2" t="str" cm="1">
        <f t="array" aca="1" ref="F561" ca="1">IF(G561&lt;&gt;"",INDIRECT("'"&amp;G561&amp;"'!"&amp;H561),"")</f>
        <v/>
      </c>
      <c r="G561" s="1533"/>
      <c r="I561" s="4"/>
      <c r="J561" s="4"/>
      <c r="K561" s="4"/>
    </row>
    <row r="562" spans="1:11" ht="14">
      <c r="A562">
        <v>557</v>
      </c>
      <c r="B562" s="7">
        <f>'BudgetSum 2-4'!H35</f>
        <v>0</v>
      </c>
      <c r="C562" s="3">
        <f t="shared" ref="C562:C564" si="15">A562-B562</f>
        <v>557</v>
      </c>
      <c r="E562" s="2" t="b">
        <f t="shared" ca="1" si="14"/>
        <v>1</v>
      </c>
      <c r="F562" s="2" cm="1">
        <f t="array" aca="1" ref="F562" ca="1">IF(G562&lt;&gt;"",INDIRECT("'"&amp;G562&amp;"'!"&amp;H562),"")</f>
        <v>0</v>
      </c>
      <c r="G562" s="1533" t="s">
        <v>6773</v>
      </c>
      <c r="H562" s="2" t="s">
        <v>4341</v>
      </c>
    </row>
    <row r="563" spans="1:11" ht="14">
      <c r="A563">
        <v>558</v>
      </c>
      <c r="B563" s="7">
        <f>'BudgetSum 2-4'!H36</f>
        <v>0</v>
      </c>
      <c r="C563" s="3">
        <f t="shared" si="15"/>
        <v>558</v>
      </c>
      <c r="E563" s="2" t="b">
        <f t="shared" ca="1" si="14"/>
        <v>1</v>
      </c>
      <c r="F563" s="2" cm="1">
        <f t="array" aca="1" ref="F563" ca="1">IF(G563&lt;&gt;"",INDIRECT("'"&amp;G563&amp;"'!"&amp;H563),"")</f>
        <v>0</v>
      </c>
      <c r="G563" s="1533" t="s">
        <v>6773</v>
      </c>
      <c r="H563" s="2" t="s">
        <v>4342</v>
      </c>
    </row>
    <row r="564" spans="1:11" ht="14">
      <c r="A564">
        <v>559</v>
      </c>
      <c r="B564" s="7">
        <f>'BudgetSum 2-4'!H37</f>
        <v>0</v>
      </c>
      <c r="C564" s="3">
        <f t="shared" si="15"/>
        <v>559</v>
      </c>
      <c r="E564" s="2" t="b">
        <f t="shared" ca="1" si="14"/>
        <v>1</v>
      </c>
      <c r="F564" s="2" cm="1">
        <f t="array" aca="1" ref="F564" ca="1">IF(G564&lt;&gt;"",INDIRECT("'"&amp;G564&amp;"'!"&amp;H564),"")</f>
        <v>0</v>
      </c>
      <c r="G564" s="1533" t="s">
        <v>6773</v>
      </c>
      <c r="H564" s="2" t="s">
        <v>4343</v>
      </c>
    </row>
    <row r="565" spans="1:11" ht="14">
      <c r="A565" s="1">
        <v>560</v>
      </c>
      <c r="D565" s="4"/>
      <c r="E565" s="2" t="b">
        <f t="shared" ca="1" si="14"/>
        <v>1</v>
      </c>
      <c r="F565" s="2" t="str" cm="1">
        <f t="array" aca="1" ref="F565" ca="1">IF(G565&lt;&gt;"",INDIRECT("'"&amp;G565&amp;"'!"&amp;H565),"")</f>
        <v/>
      </c>
      <c r="G565" s="1533"/>
      <c r="I565" s="4"/>
      <c r="J565" s="4"/>
      <c r="K565" s="4"/>
    </row>
    <row r="566" spans="1:11" ht="14">
      <c r="A566" s="1">
        <v>561</v>
      </c>
      <c r="D566" s="4"/>
      <c r="E566" s="2" t="b">
        <f t="shared" ca="1" si="14"/>
        <v>1</v>
      </c>
      <c r="F566" s="2" t="str" cm="1">
        <f t="array" aca="1" ref="F566" ca="1">IF(G566&lt;&gt;"",INDIRECT("'"&amp;G566&amp;"'!"&amp;H566),"")</f>
        <v/>
      </c>
      <c r="G566" s="1533"/>
      <c r="I566" s="4"/>
      <c r="J566" s="4"/>
      <c r="K566" s="4"/>
    </row>
    <row r="567" spans="1:11" ht="14">
      <c r="A567" s="1">
        <v>562</v>
      </c>
      <c r="D567" s="4"/>
      <c r="E567" s="2" t="b">
        <f t="shared" ca="1" si="14"/>
        <v>1</v>
      </c>
      <c r="F567" s="2" t="str" cm="1">
        <f t="array" aca="1" ref="F567" ca="1">IF(G567&lt;&gt;"",INDIRECT("'"&amp;G567&amp;"'!"&amp;H567),"")</f>
        <v/>
      </c>
      <c r="G567" s="1533"/>
      <c r="I567" s="4"/>
      <c r="J567" s="4"/>
      <c r="K567" s="4"/>
    </row>
    <row r="568" spans="1:11" ht="14">
      <c r="A568" s="1">
        <v>563</v>
      </c>
      <c r="D568" s="4"/>
      <c r="E568" s="2" t="b">
        <f t="shared" ca="1" si="14"/>
        <v>1</v>
      </c>
      <c r="F568" s="2" t="str" cm="1">
        <f t="array" aca="1" ref="F568" ca="1">IF(G568&lt;&gt;"",INDIRECT("'"&amp;G568&amp;"'!"&amp;H568),"")</f>
        <v/>
      </c>
      <c r="G568" s="1533"/>
      <c r="I568" s="4"/>
      <c r="J568" s="4"/>
      <c r="K568" s="4"/>
    </row>
    <row r="569" spans="1:11" ht="14">
      <c r="A569" s="1">
        <v>564</v>
      </c>
      <c r="D569" s="4"/>
      <c r="E569" s="2" t="b">
        <f t="shared" ca="1" si="14"/>
        <v>1</v>
      </c>
      <c r="F569" s="2" t="str" cm="1">
        <f t="array" aca="1" ref="F569" ca="1">IF(G569&lt;&gt;"",INDIRECT("'"&amp;G569&amp;"'!"&amp;H569),"")</f>
        <v/>
      </c>
      <c r="G569" s="1533"/>
      <c r="I569" s="4"/>
      <c r="J569" s="4"/>
      <c r="K569" s="4"/>
    </row>
    <row r="570" spans="1:11" ht="14">
      <c r="A570" s="1">
        <v>565</v>
      </c>
      <c r="D570" s="4"/>
      <c r="E570" s="2" t="b">
        <f t="shared" ca="1" si="14"/>
        <v>1</v>
      </c>
      <c r="F570" s="2" t="str" cm="1">
        <f t="array" aca="1" ref="F570" ca="1">IF(G570&lt;&gt;"",INDIRECT("'"&amp;G570&amp;"'!"&amp;H570),"")</f>
        <v/>
      </c>
      <c r="G570" s="1533"/>
      <c r="I570" s="4"/>
      <c r="J570" s="4"/>
      <c r="K570" s="4"/>
    </row>
    <row r="571" spans="1:11" ht="14">
      <c r="A571" s="1">
        <v>566</v>
      </c>
      <c r="D571" s="4"/>
      <c r="E571" s="2" t="b">
        <f t="shared" ca="1" si="14"/>
        <v>1</v>
      </c>
      <c r="F571" s="2" t="str" cm="1">
        <f t="array" aca="1" ref="F571" ca="1">IF(G571&lt;&gt;"",INDIRECT("'"&amp;G571&amp;"'!"&amp;H571),"")</f>
        <v/>
      </c>
      <c r="G571" s="1533"/>
      <c r="I571" s="4"/>
      <c r="J571" s="4"/>
      <c r="K571" s="4"/>
    </row>
    <row r="572" spans="1:11" ht="14">
      <c r="A572" s="1">
        <v>567</v>
      </c>
      <c r="D572" s="4"/>
      <c r="E572" s="2" t="b">
        <f t="shared" ca="1" si="14"/>
        <v>1</v>
      </c>
      <c r="F572" s="2" t="str" cm="1">
        <f t="array" aca="1" ref="F572" ca="1">IF(G572&lt;&gt;"",INDIRECT("'"&amp;G572&amp;"'!"&amp;H572),"")</f>
        <v/>
      </c>
      <c r="G572" s="1533"/>
      <c r="I572" s="4"/>
      <c r="J572" s="4"/>
      <c r="K572" s="4"/>
    </row>
    <row r="573" spans="1:11" ht="14">
      <c r="A573" s="1">
        <v>568</v>
      </c>
      <c r="D573" s="4"/>
      <c r="E573" s="2" t="b">
        <f t="shared" ca="1" si="14"/>
        <v>1</v>
      </c>
      <c r="F573" s="2" t="str" cm="1">
        <f t="array" aca="1" ref="F573" ca="1">IF(G573&lt;&gt;"",INDIRECT("'"&amp;G573&amp;"'!"&amp;H573),"")</f>
        <v/>
      </c>
      <c r="G573" s="1533"/>
      <c r="I573" s="4"/>
      <c r="J573" s="4"/>
      <c r="K573" s="4"/>
    </row>
    <row r="574" spans="1:11" ht="14">
      <c r="A574" s="1">
        <v>569</v>
      </c>
      <c r="D574" s="4"/>
      <c r="E574" s="2" t="b">
        <f t="shared" ca="1" si="14"/>
        <v>1</v>
      </c>
      <c r="F574" s="2" t="str" cm="1">
        <f t="array" aca="1" ref="F574" ca="1">IF(G574&lt;&gt;"",INDIRECT("'"&amp;G574&amp;"'!"&amp;H574),"")</f>
        <v/>
      </c>
      <c r="G574" s="1533"/>
      <c r="I574" s="4"/>
      <c r="J574" s="4"/>
      <c r="K574" s="4"/>
    </row>
    <row r="575" spans="1:11" ht="14">
      <c r="A575" s="1">
        <v>570</v>
      </c>
      <c r="D575" s="4"/>
      <c r="E575" s="2" t="b">
        <f t="shared" ca="1" si="14"/>
        <v>1</v>
      </c>
      <c r="F575" s="2" t="str" cm="1">
        <f t="array" aca="1" ref="F575" ca="1">IF(G575&lt;&gt;"",INDIRECT("'"&amp;G575&amp;"'!"&amp;H575),"")</f>
        <v/>
      </c>
      <c r="G575" s="1533"/>
      <c r="I575" s="4"/>
      <c r="J575" s="4"/>
      <c r="K575" s="4"/>
    </row>
    <row r="576" spans="1:11" ht="14">
      <c r="A576" s="1">
        <v>571</v>
      </c>
      <c r="D576" s="4"/>
      <c r="E576" s="2" t="b">
        <f t="shared" ca="1" si="14"/>
        <v>1</v>
      </c>
      <c r="F576" s="2" t="str" cm="1">
        <f t="array" aca="1" ref="F576" ca="1">IF(G576&lt;&gt;"",INDIRECT("'"&amp;G576&amp;"'!"&amp;H576),"")</f>
        <v/>
      </c>
      <c r="G576" s="1533"/>
      <c r="I576" s="4"/>
      <c r="J576" s="4"/>
      <c r="K576" s="4"/>
    </row>
    <row r="577" spans="1:11" ht="14">
      <c r="A577" s="1">
        <v>572</v>
      </c>
      <c r="D577" s="4"/>
      <c r="E577" s="2" t="b">
        <f t="shared" ca="1" si="14"/>
        <v>1</v>
      </c>
      <c r="F577" s="2" t="str" cm="1">
        <f t="array" aca="1" ref="F577" ca="1">IF(G577&lt;&gt;"",INDIRECT("'"&amp;G577&amp;"'!"&amp;H577),"")</f>
        <v/>
      </c>
      <c r="G577" s="1533"/>
      <c r="I577" s="4"/>
      <c r="J577" s="4"/>
      <c r="K577" s="4"/>
    </row>
    <row r="578" spans="1:11" ht="14">
      <c r="A578" s="1">
        <v>573</v>
      </c>
      <c r="D578" s="4"/>
      <c r="E578" s="2" t="b">
        <f t="shared" ref="E578:E641" ca="1" si="16">F578=B578</f>
        <v>1</v>
      </c>
      <c r="F578" s="2" t="str" cm="1">
        <f t="array" aca="1" ref="F578" ca="1">IF(G578&lt;&gt;"",INDIRECT("'"&amp;G578&amp;"'!"&amp;H578),"")</f>
        <v/>
      </c>
      <c r="G578" s="1533"/>
      <c r="I578" s="4"/>
      <c r="J578" s="4"/>
      <c r="K578" s="4"/>
    </row>
    <row r="579" spans="1:11" ht="14">
      <c r="A579" s="1">
        <v>574</v>
      </c>
      <c r="D579" s="4"/>
      <c r="E579" s="2" t="b">
        <f t="shared" ca="1" si="16"/>
        <v>1</v>
      </c>
      <c r="F579" s="2" t="str" cm="1">
        <f t="array" aca="1" ref="F579" ca="1">IF(G579&lt;&gt;"",INDIRECT("'"&amp;G579&amp;"'!"&amp;H579),"")</f>
        <v/>
      </c>
      <c r="G579" s="1533"/>
      <c r="I579" s="4"/>
      <c r="J579" s="4"/>
      <c r="K579" s="4"/>
    </row>
    <row r="580" spans="1:11" ht="14">
      <c r="A580" s="1">
        <v>575</v>
      </c>
      <c r="D580" s="4"/>
      <c r="E580" s="2" t="b">
        <f t="shared" ca="1" si="16"/>
        <v>1</v>
      </c>
      <c r="F580" s="2" t="str" cm="1">
        <f t="array" aca="1" ref="F580" ca="1">IF(G580&lt;&gt;"",INDIRECT("'"&amp;G580&amp;"'!"&amp;H580),"")</f>
        <v/>
      </c>
      <c r="G580" s="1533"/>
      <c r="I580" s="4"/>
      <c r="J580" s="4"/>
      <c r="K580" s="4"/>
    </row>
    <row r="581" spans="1:11" ht="14">
      <c r="A581" s="1">
        <v>576</v>
      </c>
      <c r="D581" s="4"/>
      <c r="E581" s="2" t="b">
        <f t="shared" ca="1" si="16"/>
        <v>1</v>
      </c>
      <c r="F581" s="2" t="str" cm="1">
        <f t="array" aca="1" ref="F581" ca="1">IF(G581&lt;&gt;"",INDIRECT("'"&amp;G581&amp;"'!"&amp;H581),"")</f>
        <v/>
      </c>
      <c r="G581" s="1533"/>
      <c r="I581" s="4"/>
      <c r="J581" s="4"/>
      <c r="K581" s="4"/>
    </row>
    <row r="582" spans="1:11" ht="14">
      <c r="A582" s="1">
        <v>577</v>
      </c>
      <c r="D582" s="4"/>
      <c r="E582" s="2" t="b">
        <f t="shared" ca="1" si="16"/>
        <v>1</v>
      </c>
      <c r="F582" s="2" t="str" cm="1">
        <f t="array" aca="1" ref="F582" ca="1">IF(G582&lt;&gt;"",INDIRECT("'"&amp;G582&amp;"'!"&amp;H582),"")</f>
        <v/>
      </c>
      <c r="G582" s="1533"/>
      <c r="I582" s="4"/>
      <c r="J582" s="4"/>
      <c r="K582" s="4"/>
    </row>
    <row r="583" spans="1:11" ht="14">
      <c r="A583" s="1">
        <v>578</v>
      </c>
      <c r="D583" s="4"/>
      <c r="E583" s="2" t="b">
        <f t="shared" ca="1" si="16"/>
        <v>1</v>
      </c>
      <c r="F583" s="2" t="str" cm="1">
        <f t="array" aca="1" ref="F583" ca="1">IF(G583&lt;&gt;"",INDIRECT("'"&amp;G583&amp;"'!"&amp;H583),"")</f>
        <v/>
      </c>
      <c r="G583" s="1533"/>
      <c r="I583" s="4"/>
      <c r="J583" s="4"/>
      <c r="K583" s="4"/>
    </row>
    <row r="584" spans="1:11" ht="14">
      <c r="A584" s="1">
        <v>579</v>
      </c>
      <c r="D584" s="4"/>
      <c r="E584" s="2" t="b">
        <f t="shared" ca="1" si="16"/>
        <v>1</v>
      </c>
      <c r="F584" s="2" t="str" cm="1">
        <f t="array" aca="1" ref="F584" ca="1">IF(G584&lt;&gt;"",INDIRECT("'"&amp;G584&amp;"'!"&amp;H584),"")</f>
        <v/>
      </c>
      <c r="G584" s="1533"/>
      <c r="I584" s="4"/>
      <c r="J584" s="4"/>
      <c r="K584" s="4"/>
    </row>
    <row r="585" spans="1:11" ht="14">
      <c r="A585" s="1">
        <v>580</v>
      </c>
      <c r="D585" s="4"/>
      <c r="E585" s="2" t="b">
        <f t="shared" ca="1" si="16"/>
        <v>1</v>
      </c>
      <c r="F585" s="2" t="str" cm="1">
        <f t="array" aca="1" ref="F585" ca="1">IF(G585&lt;&gt;"",INDIRECT("'"&amp;G585&amp;"'!"&amp;H585),"")</f>
        <v/>
      </c>
      <c r="G585" s="1533"/>
      <c r="I585" s="4"/>
      <c r="J585" s="4"/>
      <c r="K585" s="4"/>
    </row>
    <row r="586" spans="1:11" ht="14">
      <c r="A586" s="1">
        <v>581</v>
      </c>
      <c r="D586" s="4"/>
      <c r="E586" s="2" t="b">
        <f t="shared" ca="1" si="16"/>
        <v>1</v>
      </c>
      <c r="F586" s="2" t="str" cm="1">
        <f t="array" aca="1" ref="F586" ca="1">IF(G586&lt;&gt;"",INDIRECT("'"&amp;G586&amp;"'!"&amp;H586),"")</f>
        <v/>
      </c>
      <c r="G586" s="1533"/>
      <c r="I586" s="4"/>
      <c r="J586" s="4"/>
      <c r="K586" s="4"/>
    </row>
    <row r="587" spans="1:11" ht="14">
      <c r="A587" s="1">
        <v>582</v>
      </c>
      <c r="D587" s="4"/>
      <c r="E587" s="2" t="b">
        <f t="shared" ca="1" si="16"/>
        <v>1</v>
      </c>
      <c r="F587" s="2" t="str" cm="1">
        <f t="array" aca="1" ref="F587" ca="1">IF(G587&lt;&gt;"",INDIRECT("'"&amp;G587&amp;"'!"&amp;H587),"")</f>
        <v/>
      </c>
      <c r="G587" s="1533"/>
      <c r="I587" s="4"/>
      <c r="J587" s="4"/>
      <c r="K587" s="4"/>
    </row>
    <row r="588" spans="1:11" ht="14">
      <c r="A588" s="1">
        <v>583</v>
      </c>
      <c r="D588" s="4"/>
      <c r="E588" s="2" t="b">
        <f t="shared" ca="1" si="16"/>
        <v>1</v>
      </c>
      <c r="F588" s="2" t="str" cm="1">
        <f t="array" aca="1" ref="F588" ca="1">IF(G588&lt;&gt;"",INDIRECT("'"&amp;G588&amp;"'!"&amp;H588),"")</f>
        <v/>
      </c>
      <c r="G588" s="1533"/>
      <c r="I588" s="4"/>
      <c r="J588" s="4"/>
      <c r="K588" s="4"/>
    </row>
    <row r="589" spans="1:11" ht="14">
      <c r="A589" s="1">
        <v>584</v>
      </c>
      <c r="D589" s="4"/>
      <c r="E589" s="2" t="b">
        <f t="shared" ca="1" si="16"/>
        <v>1</v>
      </c>
      <c r="F589" s="2" t="str" cm="1">
        <f t="array" aca="1" ref="F589" ca="1">IF(G589&lt;&gt;"",INDIRECT("'"&amp;G589&amp;"'!"&amp;H589),"")</f>
        <v/>
      </c>
      <c r="G589" s="1533"/>
      <c r="I589" s="4"/>
      <c r="J589" s="4"/>
      <c r="K589" s="4"/>
    </row>
    <row r="590" spans="1:11" ht="14">
      <c r="A590" s="1">
        <v>585</v>
      </c>
      <c r="D590" s="4"/>
      <c r="E590" s="2" t="b">
        <f t="shared" ca="1" si="16"/>
        <v>1</v>
      </c>
      <c r="F590" s="2" t="str" cm="1">
        <f t="array" aca="1" ref="F590" ca="1">IF(G590&lt;&gt;"",INDIRECT("'"&amp;G590&amp;"'!"&amp;H590),"")</f>
        <v/>
      </c>
      <c r="G590" s="1533"/>
      <c r="I590" s="4"/>
      <c r="J590" s="4"/>
      <c r="K590" s="4"/>
    </row>
    <row r="591" spans="1:11" ht="14">
      <c r="A591" s="1">
        <v>586</v>
      </c>
      <c r="D591" s="4"/>
      <c r="E591" s="2" t="b">
        <f t="shared" ca="1" si="16"/>
        <v>1</v>
      </c>
      <c r="F591" s="2" t="str" cm="1">
        <f t="array" aca="1" ref="F591" ca="1">IF(G591&lt;&gt;"",INDIRECT("'"&amp;G591&amp;"'!"&amp;H591),"")</f>
        <v/>
      </c>
      <c r="G591" s="1533"/>
      <c r="I591" s="4"/>
      <c r="J591" s="4"/>
      <c r="K591" s="4"/>
    </row>
    <row r="592" spans="1:11" ht="14">
      <c r="A592" s="1">
        <v>587</v>
      </c>
      <c r="D592" s="4"/>
      <c r="E592" s="2" t="b">
        <f t="shared" ca="1" si="16"/>
        <v>1</v>
      </c>
      <c r="F592" s="2" t="str" cm="1">
        <f t="array" aca="1" ref="F592" ca="1">IF(G592&lt;&gt;"",INDIRECT("'"&amp;G592&amp;"'!"&amp;H592),"")</f>
        <v/>
      </c>
      <c r="G592" s="1533"/>
      <c r="I592" s="4"/>
      <c r="J592" s="4"/>
      <c r="K592" s="4"/>
    </row>
    <row r="593" spans="1:11" ht="14">
      <c r="A593" s="1">
        <v>588</v>
      </c>
      <c r="D593" s="4"/>
      <c r="E593" s="2" t="b">
        <f t="shared" ca="1" si="16"/>
        <v>1</v>
      </c>
      <c r="F593" s="2" t="str" cm="1">
        <f t="array" aca="1" ref="F593" ca="1">IF(G593&lt;&gt;"",INDIRECT("'"&amp;G593&amp;"'!"&amp;H593),"")</f>
        <v/>
      </c>
      <c r="G593" s="1533"/>
      <c r="I593" s="4"/>
      <c r="J593" s="4"/>
      <c r="K593" s="4"/>
    </row>
    <row r="594" spans="1:11" ht="14">
      <c r="A594" s="1">
        <v>589</v>
      </c>
      <c r="D594" s="4"/>
      <c r="E594" s="2" t="b">
        <f t="shared" ca="1" si="16"/>
        <v>1</v>
      </c>
      <c r="F594" s="2" t="str" cm="1">
        <f t="array" aca="1" ref="F594" ca="1">IF(G594&lt;&gt;"",INDIRECT("'"&amp;G594&amp;"'!"&amp;H594),"")</f>
        <v/>
      </c>
      <c r="G594" s="1533"/>
      <c r="I594" s="4"/>
      <c r="J594" s="4"/>
      <c r="K594" s="4"/>
    </row>
    <row r="595" spans="1:11" ht="14">
      <c r="A595">
        <v>590</v>
      </c>
      <c r="B595" s="7">
        <f>'BudgetSum 2-4'!I35</f>
        <v>0</v>
      </c>
      <c r="C595" s="3">
        <f t="shared" ref="C595:C597" si="17">A595-B595</f>
        <v>590</v>
      </c>
      <c r="E595" s="2" t="b">
        <f t="shared" ca="1" si="16"/>
        <v>1</v>
      </c>
      <c r="F595" s="2" cm="1">
        <f t="array" aca="1" ref="F595" ca="1">IF(G595&lt;&gt;"",INDIRECT("'"&amp;G595&amp;"'!"&amp;H595),"")</f>
        <v>0</v>
      </c>
      <c r="G595" s="1533" t="s">
        <v>6773</v>
      </c>
      <c r="H595" s="2" t="s">
        <v>4344</v>
      </c>
    </row>
    <row r="596" spans="1:11" ht="14">
      <c r="A596">
        <v>591</v>
      </c>
      <c r="B596" s="7">
        <f>'BudgetSum 2-4'!I36</f>
        <v>0</v>
      </c>
      <c r="C596" s="3">
        <f t="shared" si="17"/>
        <v>591</v>
      </c>
      <c r="E596" s="2" t="b">
        <f t="shared" ca="1" si="16"/>
        <v>1</v>
      </c>
      <c r="F596" s="2" cm="1">
        <f t="array" aca="1" ref="F596" ca="1">IF(G596&lt;&gt;"",INDIRECT("'"&amp;G596&amp;"'!"&amp;H596),"")</f>
        <v>0</v>
      </c>
      <c r="G596" s="1533" t="s">
        <v>6773</v>
      </c>
      <c r="H596" s="2" t="s">
        <v>4345</v>
      </c>
    </row>
    <row r="597" spans="1:11" ht="14">
      <c r="A597">
        <v>592</v>
      </c>
      <c r="B597" s="7">
        <f>'BudgetSum 2-4'!I37</f>
        <v>0</v>
      </c>
      <c r="C597" s="3">
        <f t="shared" si="17"/>
        <v>592</v>
      </c>
      <c r="E597" s="2" t="b">
        <f t="shared" ca="1" si="16"/>
        <v>1</v>
      </c>
      <c r="F597" s="2" cm="1">
        <f t="array" aca="1" ref="F597" ca="1">IF(G597&lt;&gt;"",INDIRECT("'"&amp;G597&amp;"'!"&amp;H597),"")</f>
        <v>0</v>
      </c>
      <c r="G597" s="1533" t="s">
        <v>6773</v>
      </c>
      <c r="H597" s="2" t="s">
        <v>4346</v>
      </c>
    </row>
    <row r="598" spans="1:11" ht="14">
      <c r="A598" s="1">
        <v>593</v>
      </c>
      <c r="D598" s="4"/>
      <c r="E598" s="2" t="b">
        <f t="shared" ca="1" si="16"/>
        <v>1</v>
      </c>
      <c r="F598" s="2" t="str" cm="1">
        <f t="array" aca="1" ref="F598" ca="1">IF(G598&lt;&gt;"",INDIRECT("'"&amp;G598&amp;"'!"&amp;H598),"")</f>
        <v/>
      </c>
      <c r="G598" s="1533"/>
      <c r="I598" s="4"/>
      <c r="J598" s="4"/>
      <c r="K598" s="4"/>
    </row>
    <row r="599" spans="1:11" ht="14">
      <c r="A599" s="1">
        <v>594</v>
      </c>
      <c r="D599" s="4"/>
      <c r="E599" s="2" t="b">
        <f t="shared" ca="1" si="16"/>
        <v>1</v>
      </c>
      <c r="F599" s="2" t="str" cm="1">
        <f t="array" aca="1" ref="F599" ca="1">IF(G599&lt;&gt;"",INDIRECT("'"&amp;G599&amp;"'!"&amp;H599),"")</f>
        <v/>
      </c>
      <c r="G599" s="1533"/>
      <c r="I599" s="4"/>
      <c r="J599" s="4"/>
      <c r="K599" s="4"/>
    </row>
    <row r="600" spans="1:11" ht="14">
      <c r="A600" s="1">
        <v>595</v>
      </c>
      <c r="D600" s="4"/>
      <c r="E600" s="2" t="b">
        <f t="shared" ca="1" si="16"/>
        <v>1</v>
      </c>
      <c r="F600" s="2" t="str" cm="1">
        <f t="array" aca="1" ref="F600" ca="1">IF(G600&lt;&gt;"",INDIRECT("'"&amp;G600&amp;"'!"&amp;H600),"")</f>
        <v/>
      </c>
      <c r="G600" s="1533"/>
      <c r="I600" s="4"/>
      <c r="J600" s="4"/>
      <c r="K600" s="4"/>
    </row>
    <row r="601" spans="1:11" ht="14">
      <c r="A601" s="1">
        <v>596</v>
      </c>
      <c r="D601" s="4"/>
      <c r="E601" s="2" t="b">
        <f t="shared" ca="1" si="16"/>
        <v>1</v>
      </c>
      <c r="F601" s="2" t="str" cm="1">
        <f t="array" aca="1" ref="F601" ca="1">IF(G601&lt;&gt;"",INDIRECT("'"&amp;G601&amp;"'!"&amp;H601),"")</f>
        <v/>
      </c>
      <c r="G601" s="1533"/>
      <c r="I601" s="4"/>
      <c r="J601" s="4"/>
      <c r="K601" s="4"/>
    </row>
    <row r="602" spans="1:11" ht="14">
      <c r="A602" s="1">
        <v>597</v>
      </c>
      <c r="D602" s="4"/>
      <c r="E602" s="2" t="b">
        <f t="shared" ca="1" si="16"/>
        <v>1</v>
      </c>
      <c r="F602" s="2" t="str" cm="1">
        <f t="array" aca="1" ref="F602" ca="1">IF(G602&lt;&gt;"",INDIRECT("'"&amp;G602&amp;"'!"&amp;H602),"")</f>
        <v/>
      </c>
      <c r="G602" s="1533"/>
      <c r="I602" s="4"/>
      <c r="J602" s="4"/>
      <c r="K602" s="4"/>
    </row>
    <row r="603" spans="1:11" ht="14">
      <c r="A603" s="1">
        <v>598</v>
      </c>
      <c r="D603" s="4"/>
      <c r="E603" s="2" t="b">
        <f t="shared" ca="1" si="16"/>
        <v>1</v>
      </c>
      <c r="F603" s="2" t="str" cm="1">
        <f t="array" aca="1" ref="F603" ca="1">IF(G603&lt;&gt;"",INDIRECT("'"&amp;G603&amp;"'!"&amp;H603),"")</f>
        <v/>
      </c>
      <c r="G603" s="1533"/>
      <c r="I603" s="4"/>
      <c r="J603" s="4"/>
      <c r="K603" s="4"/>
    </row>
    <row r="604" spans="1:11" ht="14">
      <c r="A604" s="1">
        <v>599</v>
      </c>
      <c r="D604" s="4"/>
      <c r="E604" s="2" t="b">
        <f t="shared" ca="1" si="16"/>
        <v>1</v>
      </c>
      <c r="F604" s="2" t="str" cm="1">
        <f t="array" aca="1" ref="F604" ca="1">IF(G604&lt;&gt;"",INDIRECT("'"&amp;G604&amp;"'!"&amp;H604),"")</f>
        <v/>
      </c>
      <c r="G604" s="1533"/>
      <c r="I604" s="4"/>
      <c r="J604" s="4"/>
      <c r="K604" s="4"/>
    </row>
    <row r="605" spans="1:11" ht="14">
      <c r="A605" s="1">
        <v>600</v>
      </c>
      <c r="D605" s="4"/>
      <c r="E605" s="2" t="b">
        <f t="shared" ca="1" si="16"/>
        <v>1</v>
      </c>
      <c r="F605" s="2" t="str" cm="1">
        <f t="array" aca="1" ref="F605" ca="1">IF(G605&lt;&gt;"",INDIRECT("'"&amp;G605&amp;"'!"&amp;H605),"")</f>
        <v/>
      </c>
      <c r="G605" s="1533"/>
      <c r="I605" s="4"/>
      <c r="J605" s="4"/>
      <c r="K605" s="4"/>
    </row>
    <row r="606" spans="1:11" ht="14">
      <c r="A606" s="1">
        <v>601</v>
      </c>
      <c r="D606" s="4"/>
      <c r="E606" s="2" t="b">
        <f t="shared" ca="1" si="16"/>
        <v>1</v>
      </c>
      <c r="F606" s="2" t="str" cm="1">
        <f t="array" aca="1" ref="F606" ca="1">IF(G606&lt;&gt;"",INDIRECT("'"&amp;G606&amp;"'!"&amp;H606),"")</f>
        <v/>
      </c>
      <c r="G606" s="1533"/>
      <c r="I606" s="4"/>
      <c r="J606" s="4"/>
      <c r="K606" s="4"/>
    </row>
    <row r="607" spans="1:11" ht="14">
      <c r="A607" s="1">
        <v>602</v>
      </c>
      <c r="D607" s="4"/>
      <c r="E607" s="2" t="b">
        <f t="shared" ca="1" si="16"/>
        <v>1</v>
      </c>
      <c r="F607" s="2" t="str" cm="1">
        <f t="array" aca="1" ref="F607" ca="1">IF(G607&lt;&gt;"",INDIRECT("'"&amp;G607&amp;"'!"&amp;H607),"")</f>
        <v/>
      </c>
      <c r="G607" s="1533"/>
      <c r="I607" s="4"/>
      <c r="J607" s="4"/>
      <c r="K607" s="4"/>
    </row>
    <row r="608" spans="1:11" ht="14">
      <c r="A608" s="1">
        <v>603</v>
      </c>
      <c r="D608" s="4"/>
      <c r="E608" s="2" t="b">
        <f t="shared" ca="1" si="16"/>
        <v>1</v>
      </c>
      <c r="F608" s="2" t="str" cm="1">
        <f t="array" aca="1" ref="F608" ca="1">IF(G608&lt;&gt;"",INDIRECT("'"&amp;G608&amp;"'!"&amp;H608),"")</f>
        <v/>
      </c>
      <c r="G608" s="1533"/>
      <c r="I608" s="4"/>
      <c r="J608" s="4"/>
      <c r="K608" s="4"/>
    </row>
    <row r="609" spans="1:11" ht="14">
      <c r="A609" s="1">
        <v>604</v>
      </c>
      <c r="D609" s="4"/>
      <c r="E609" s="2" t="b">
        <f t="shared" ca="1" si="16"/>
        <v>1</v>
      </c>
      <c r="F609" s="2" t="str" cm="1">
        <f t="array" aca="1" ref="F609" ca="1">IF(G609&lt;&gt;"",INDIRECT("'"&amp;G609&amp;"'!"&amp;H609),"")</f>
        <v/>
      </c>
      <c r="G609" s="1533"/>
      <c r="I609" s="4"/>
      <c r="J609" s="4"/>
      <c r="K609" s="4"/>
    </row>
    <row r="610" spans="1:11" ht="14">
      <c r="A610" s="1">
        <v>605</v>
      </c>
      <c r="D610" s="4"/>
      <c r="E610" s="2" t="b">
        <f t="shared" ca="1" si="16"/>
        <v>1</v>
      </c>
      <c r="F610" s="2" t="str" cm="1">
        <f t="array" aca="1" ref="F610" ca="1">IF(G610&lt;&gt;"",INDIRECT("'"&amp;G610&amp;"'!"&amp;H610),"")</f>
        <v/>
      </c>
      <c r="G610" s="1533"/>
      <c r="I610" s="4"/>
      <c r="J610" s="4"/>
      <c r="K610" s="4"/>
    </row>
    <row r="611" spans="1:11" ht="14">
      <c r="A611" s="1">
        <v>606</v>
      </c>
      <c r="D611" s="4"/>
      <c r="E611" s="2" t="b">
        <f t="shared" ca="1" si="16"/>
        <v>1</v>
      </c>
      <c r="F611" s="2" t="str" cm="1">
        <f t="array" aca="1" ref="F611" ca="1">IF(G611&lt;&gt;"",INDIRECT("'"&amp;G611&amp;"'!"&amp;H611),"")</f>
        <v/>
      </c>
      <c r="G611" s="1533"/>
      <c r="I611" s="4"/>
      <c r="J611" s="4"/>
      <c r="K611" s="4"/>
    </row>
    <row r="612" spans="1:11" ht="14">
      <c r="A612" s="1">
        <v>607</v>
      </c>
      <c r="D612" s="4"/>
      <c r="E612" s="2" t="b">
        <f t="shared" ca="1" si="16"/>
        <v>1</v>
      </c>
      <c r="F612" s="2" t="str" cm="1">
        <f t="array" aca="1" ref="F612" ca="1">IF(G612&lt;&gt;"",INDIRECT("'"&amp;G612&amp;"'!"&amp;H612),"")</f>
        <v/>
      </c>
      <c r="G612" s="1533"/>
      <c r="I612" s="4"/>
      <c r="J612" s="4"/>
      <c r="K612" s="4"/>
    </row>
    <row r="613" spans="1:11" ht="14">
      <c r="A613" s="1">
        <v>608</v>
      </c>
      <c r="D613" s="4"/>
      <c r="E613" s="2" t="b">
        <f t="shared" ca="1" si="16"/>
        <v>1</v>
      </c>
      <c r="F613" s="2" t="str" cm="1">
        <f t="array" aca="1" ref="F613" ca="1">IF(G613&lt;&gt;"",INDIRECT("'"&amp;G613&amp;"'!"&amp;H613),"")</f>
        <v/>
      </c>
      <c r="G613" s="1533"/>
      <c r="I613" s="4"/>
      <c r="J613" s="4"/>
      <c r="K613" s="4"/>
    </row>
    <row r="614" spans="1:11" ht="14">
      <c r="A614" s="1">
        <v>609</v>
      </c>
      <c r="D614" s="4"/>
      <c r="E614" s="2" t="b">
        <f t="shared" ca="1" si="16"/>
        <v>1</v>
      </c>
      <c r="F614" s="2" t="str" cm="1">
        <f t="array" aca="1" ref="F614" ca="1">IF(G614&lt;&gt;"",INDIRECT("'"&amp;G614&amp;"'!"&amp;H614),"")</f>
        <v/>
      </c>
      <c r="G614" s="1533"/>
      <c r="I614" s="4"/>
      <c r="J614" s="4"/>
      <c r="K614" s="4"/>
    </row>
    <row r="615" spans="1:11" ht="14">
      <c r="A615" s="1">
        <v>610</v>
      </c>
      <c r="D615" s="4"/>
      <c r="E615" s="2" t="b">
        <f t="shared" ca="1" si="16"/>
        <v>1</v>
      </c>
      <c r="F615" s="2" t="str" cm="1">
        <f t="array" aca="1" ref="F615" ca="1">IF(G615&lt;&gt;"",INDIRECT("'"&amp;G615&amp;"'!"&amp;H615),"")</f>
        <v/>
      </c>
      <c r="G615" s="1533"/>
      <c r="I615" s="4"/>
      <c r="J615" s="4"/>
      <c r="K615" s="4"/>
    </row>
    <row r="616" spans="1:11" ht="14">
      <c r="A616" s="1">
        <v>611</v>
      </c>
      <c r="D616" s="4"/>
      <c r="E616" s="2" t="b">
        <f t="shared" ca="1" si="16"/>
        <v>1</v>
      </c>
      <c r="F616" s="2" t="str" cm="1">
        <f t="array" aca="1" ref="F616" ca="1">IF(G616&lt;&gt;"",INDIRECT("'"&amp;G616&amp;"'!"&amp;H616),"")</f>
        <v/>
      </c>
      <c r="G616" s="1533"/>
      <c r="I616" s="4"/>
      <c r="J616" s="4"/>
      <c r="K616" s="4"/>
    </row>
    <row r="617" spans="1:11" ht="14">
      <c r="A617" s="1">
        <v>612</v>
      </c>
      <c r="D617" s="4"/>
      <c r="E617" s="2" t="b">
        <f t="shared" ca="1" si="16"/>
        <v>1</v>
      </c>
      <c r="F617" s="2" t="str" cm="1">
        <f t="array" aca="1" ref="F617" ca="1">IF(G617&lt;&gt;"",INDIRECT("'"&amp;G617&amp;"'!"&amp;H617),"")</f>
        <v/>
      </c>
      <c r="G617" s="1533"/>
      <c r="I617" s="4"/>
      <c r="J617" s="4"/>
      <c r="K617" s="4"/>
    </row>
    <row r="618" spans="1:11" ht="14">
      <c r="A618" s="1">
        <v>613</v>
      </c>
      <c r="D618" s="4"/>
      <c r="E618" s="2" t="b">
        <f t="shared" ca="1" si="16"/>
        <v>1</v>
      </c>
      <c r="F618" s="2" t="str" cm="1">
        <f t="array" aca="1" ref="F618" ca="1">IF(G618&lt;&gt;"",INDIRECT("'"&amp;G618&amp;"'!"&amp;H618),"")</f>
        <v/>
      </c>
      <c r="G618" s="1533"/>
      <c r="I618" s="4"/>
      <c r="J618" s="4"/>
      <c r="K618" s="4"/>
    </row>
    <row r="619" spans="1:11" ht="14">
      <c r="A619" s="1">
        <v>614</v>
      </c>
      <c r="D619" s="4"/>
      <c r="E619" s="2" t="b">
        <f t="shared" ca="1" si="16"/>
        <v>1</v>
      </c>
      <c r="F619" s="2" t="str" cm="1">
        <f t="array" aca="1" ref="F619" ca="1">IF(G619&lt;&gt;"",INDIRECT("'"&amp;G619&amp;"'!"&amp;H619),"")</f>
        <v/>
      </c>
      <c r="G619" s="1533"/>
      <c r="I619" s="4"/>
      <c r="J619" s="4"/>
      <c r="K619" s="4"/>
    </row>
    <row r="620" spans="1:11" ht="14">
      <c r="A620" s="1">
        <v>615</v>
      </c>
      <c r="D620" s="4"/>
      <c r="E620" s="2" t="b">
        <f t="shared" ca="1" si="16"/>
        <v>1</v>
      </c>
      <c r="F620" s="2" t="str" cm="1">
        <f t="array" aca="1" ref="F620" ca="1">IF(G620&lt;&gt;"",INDIRECT("'"&amp;G620&amp;"'!"&amp;H620),"")</f>
        <v/>
      </c>
      <c r="G620" s="1533"/>
      <c r="I620" s="4"/>
      <c r="J620" s="4"/>
      <c r="K620" s="4"/>
    </row>
    <row r="621" spans="1:11" ht="14">
      <c r="A621" s="1">
        <v>616</v>
      </c>
      <c r="D621" s="4"/>
      <c r="E621" s="2" t="b">
        <f t="shared" ca="1" si="16"/>
        <v>1</v>
      </c>
      <c r="F621" s="2" t="str" cm="1">
        <f t="array" aca="1" ref="F621" ca="1">IF(G621&lt;&gt;"",INDIRECT("'"&amp;G621&amp;"'!"&amp;H621),"")</f>
        <v/>
      </c>
      <c r="G621" s="1533"/>
      <c r="I621" s="4"/>
      <c r="J621" s="4"/>
      <c r="K621" s="4"/>
    </row>
    <row r="622" spans="1:11" ht="14">
      <c r="A622" s="1">
        <v>617</v>
      </c>
      <c r="D622" s="4"/>
      <c r="E622" s="2" t="b">
        <f t="shared" ca="1" si="16"/>
        <v>1</v>
      </c>
      <c r="F622" s="2" t="str" cm="1">
        <f t="array" aca="1" ref="F622" ca="1">IF(G622&lt;&gt;"",INDIRECT("'"&amp;G622&amp;"'!"&amp;H622),"")</f>
        <v/>
      </c>
      <c r="G622" s="1533"/>
      <c r="I622" s="4"/>
      <c r="J622" s="4"/>
      <c r="K622" s="4"/>
    </row>
    <row r="623" spans="1:11" ht="14">
      <c r="A623" s="1">
        <v>618</v>
      </c>
      <c r="D623" s="4"/>
      <c r="E623" s="2" t="b">
        <f t="shared" ca="1" si="16"/>
        <v>1</v>
      </c>
      <c r="F623" s="2" t="str" cm="1">
        <f t="array" aca="1" ref="F623" ca="1">IF(G623&lt;&gt;"",INDIRECT("'"&amp;G623&amp;"'!"&amp;H623),"")</f>
        <v/>
      </c>
      <c r="G623" s="1533"/>
      <c r="I623" s="4"/>
      <c r="J623" s="4"/>
      <c r="K623" s="4"/>
    </row>
    <row r="624" spans="1:11" ht="14">
      <c r="A624" s="1">
        <v>619</v>
      </c>
      <c r="D624" s="4"/>
      <c r="E624" s="2" t="b">
        <f t="shared" ca="1" si="16"/>
        <v>1</v>
      </c>
      <c r="F624" s="2" t="str" cm="1">
        <f t="array" aca="1" ref="F624" ca="1">IF(G624&lt;&gt;"",INDIRECT("'"&amp;G624&amp;"'!"&amp;H624),"")</f>
        <v/>
      </c>
      <c r="G624" s="1533"/>
      <c r="I624" s="4"/>
      <c r="J624" s="4"/>
      <c r="K624" s="4"/>
    </row>
    <row r="625" spans="1:11" ht="14">
      <c r="A625" s="1">
        <v>620</v>
      </c>
      <c r="D625" s="4"/>
      <c r="E625" s="2" t="b">
        <f t="shared" ca="1" si="16"/>
        <v>1</v>
      </c>
      <c r="F625" s="2" t="str" cm="1">
        <f t="array" aca="1" ref="F625" ca="1">IF(G625&lt;&gt;"",INDIRECT("'"&amp;G625&amp;"'!"&amp;H625),"")</f>
        <v/>
      </c>
      <c r="G625" s="1533"/>
      <c r="I625" s="4"/>
      <c r="J625" s="4"/>
      <c r="K625" s="4"/>
    </row>
    <row r="626" spans="1:11" ht="14">
      <c r="A626" s="1">
        <v>621</v>
      </c>
      <c r="D626" s="4"/>
      <c r="E626" s="2" t="b">
        <f t="shared" ca="1" si="16"/>
        <v>1</v>
      </c>
      <c r="F626" s="2" t="str" cm="1">
        <f t="array" aca="1" ref="F626" ca="1">IF(G626&lt;&gt;"",INDIRECT("'"&amp;G626&amp;"'!"&amp;H626),"")</f>
        <v/>
      </c>
      <c r="G626" s="1533"/>
      <c r="I626" s="4"/>
      <c r="J626" s="4"/>
      <c r="K626" s="4"/>
    </row>
    <row r="627" spans="1:11" ht="14">
      <c r="A627" s="1">
        <v>622</v>
      </c>
      <c r="D627" s="4"/>
      <c r="E627" s="2" t="b">
        <f t="shared" ca="1" si="16"/>
        <v>1</v>
      </c>
      <c r="F627" s="2" t="str" cm="1">
        <f t="array" aca="1" ref="F627" ca="1">IF(G627&lt;&gt;"",INDIRECT("'"&amp;G627&amp;"'!"&amp;H627),"")</f>
        <v/>
      </c>
      <c r="G627" s="1533"/>
      <c r="I627" s="4"/>
      <c r="J627" s="4"/>
      <c r="K627" s="4"/>
    </row>
    <row r="628" spans="1:11" ht="14">
      <c r="A628" s="1">
        <v>623</v>
      </c>
      <c r="D628" s="4"/>
      <c r="E628" s="2" t="b">
        <f t="shared" ca="1" si="16"/>
        <v>1</v>
      </c>
      <c r="F628" s="2" t="str" cm="1">
        <f t="array" aca="1" ref="F628" ca="1">IF(G628&lt;&gt;"",INDIRECT("'"&amp;G628&amp;"'!"&amp;H628),"")</f>
        <v/>
      </c>
      <c r="G628" s="1533"/>
      <c r="I628" s="4"/>
      <c r="J628" s="4"/>
      <c r="K628" s="4"/>
    </row>
    <row r="629" spans="1:11" ht="14">
      <c r="A629" s="1">
        <v>624</v>
      </c>
      <c r="D629" s="4"/>
      <c r="E629" s="2" t="b">
        <f t="shared" ca="1" si="16"/>
        <v>1</v>
      </c>
      <c r="F629" s="2" t="str" cm="1">
        <f t="array" aca="1" ref="F629" ca="1">IF(G629&lt;&gt;"",INDIRECT("'"&amp;G629&amp;"'!"&amp;H629),"")</f>
        <v/>
      </c>
      <c r="G629" s="1533"/>
      <c r="I629" s="4"/>
      <c r="J629" s="4"/>
      <c r="K629" s="4"/>
    </row>
    <row r="630" spans="1:11" ht="14">
      <c r="A630" s="1">
        <v>625</v>
      </c>
      <c r="D630" s="4"/>
      <c r="E630" s="2" t="b">
        <f t="shared" ca="1" si="16"/>
        <v>1</v>
      </c>
      <c r="F630" s="2" t="str" cm="1">
        <f t="array" aca="1" ref="F630" ca="1">IF(G630&lt;&gt;"",INDIRECT("'"&amp;G630&amp;"'!"&amp;H630),"")</f>
        <v/>
      </c>
      <c r="G630" s="1533"/>
      <c r="I630" s="4"/>
      <c r="J630" s="4"/>
      <c r="K630" s="4"/>
    </row>
    <row r="631" spans="1:11" ht="14">
      <c r="A631" s="1">
        <v>626</v>
      </c>
      <c r="D631" s="4"/>
      <c r="E631" s="2" t="b">
        <f t="shared" ca="1" si="16"/>
        <v>1</v>
      </c>
      <c r="F631" s="2" t="str" cm="1">
        <f t="array" aca="1" ref="F631" ca="1">IF(G631&lt;&gt;"",INDIRECT("'"&amp;G631&amp;"'!"&amp;H631),"")</f>
        <v/>
      </c>
      <c r="G631" s="1533"/>
      <c r="I631" s="4"/>
      <c r="J631" s="4"/>
      <c r="K631" s="4"/>
    </row>
    <row r="632" spans="1:11" ht="14">
      <c r="A632" s="1">
        <v>627</v>
      </c>
      <c r="D632" s="4"/>
      <c r="E632" s="2" t="b">
        <f t="shared" ca="1" si="16"/>
        <v>1</v>
      </c>
      <c r="F632" s="2" t="str" cm="1">
        <f t="array" aca="1" ref="F632" ca="1">IF(G632&lt;&gt;"",INDIRECT("'"&amp;G632&amp;"'!"&amp;H632),"")</f>
        <v/>
      </c>
      <c r="G632" s="1533"/>
      <c r="I632" s="4"/>
      <c r="J632" s="4"/>
      <c r="K632" s="4"/>
    </row>
    <row r="633" spans="1:11" ht="14">
      <c r="A633" s="1">
        <v>628</v>
      </c>
      <c r="D633" s="4"/>
      <c r="E633" s="2" t="b">
        <f t="shared" ca="1" si="16"/>
        <v>1</v>
      </c>
      <c r="F633" s="2" t="str" cm="1">
        <f t="array" aca="1" ref="F633" ca="1">IF(G633&lt;&gt;"",INDIRECT("'"&amp;G633&amp;"'!"&amp;H633),"")</f>
        <v/>
      </c>
      <c r="G633" s="1533"/>
      <c r="I633" s="4"/>
      <c r="J633" s="4"/>
      <c r="K633" s="4"/>
    </row>
    <row r="634" spans="1:11" ht="14">
      <c r="A634" s="1">
        <v>629</v>
      </c>
      <c r="D634" s="4"/>
      <c r="E634" s="2" t="b">
        <f t="shared" ca="1" si="16"/>
        <v>1</v>
      </c>
      <c r="F634" s="2" t="str" cm="1">
        <f t="array" aca="1" ref="F634" ca="1">IF(G634&lt;&gt;"",INDIRECT("'"&amp;G634&amp;"'!"&amp;H634),"")</f>
        <v/>
      </c>
      <c r="G634" s="1533"/>
      <c r="I634" s="4"/>
      <c r="J634" s="4"/>
      <c r="K634" s="4"/>
    </row>
    <row r="635" spans="1:11" ht="14">
      <c r="A635" s="1">
        <v>630</v>
      </c>
      <c r="D635" s="4"/>
      <c r="E635" s="2" t="b">
        <f t="shared" ca="1" si="16"/>
        <v>1</v>
      </c>
      <c r="F635" s="2" t="str" cm="1">
        <f t="array" aca="1" ref="F635" ca="1">IF(G635&lt;&gt;"",INDIRECT("'"&amp;G635&amp;"'!"&amp;H635),"")</f>
        <v/>
      </c>
      <c r="G635" s="1533"/>
      <c r="I635" s="4"/>
      <c r="J635" s="4"/>
      <c r="K635" s="4"/>
    </row>
    <row r="636" spans="1:11" ht="14">
      <c r="A636" s="1">
        <v>631</v>
      </c>
      <c r="D636" s="4"/>
      <c r="E636" s="2" t="b">
        <f t="shared" ca="1" si="16"/>
        <v>1</v>
      </c>
      <c r="F636" s="2" t="str" cm="1">
        <f t="array" aca="1" ref="F636" ca="1">IF(G636&lt;&gt;"",INDIRECT("'"&amp;G636&amp;"'!"&amp;H636),"")</f>
        <v/>
      </c>
      <c r="G636" s="1533"/>
      <c r="I636" s="4"/>
      <c r="J636" s="4"/>
      <c r="K636" s="4"/>
    </row>
    <row r="637" spans="1:11" ht="14">
      <c r="A637" s="1">
        <v>632</v>
      </c>
      <c r="D637" s="4"/>
      <c r="E637" s="2" t="b">
        <f t="shared" ca="1" si="16"/>
        <v>1</v>
      </c>
      <c r="F637" s="2" t="str" cm="1">
        <f t="array" aca="1" ref="F637" ca="1">IF(G637&lt;&gt;"",INDIRECT("'"&amp;G637&amp;"'!"&amp;H637),"")</f>
        <v/>
      </c>
      <c r="G637" s="1533"/>
      <c r="I637" s="4"/>
      <c r="J637" s="4"/>
      <c r="K637" s="4"/>
    </row>
    <row r="638" spans="1:11" ht="14">
      <c r="A638" s="1">
        <v>633</v>
      </c>
      <c r="D638" s="4"/>
      <c r="E638" s="2" t="b">
        <f t="shared" ca="1" si="16"/>
        <v>1</v>
      </c>
      <c r="F638" s="2" t="str" cm="1">
        <f t="array" aca="1" ref="F638" ca="1">IF(G638&lt;&gt;"",INDIRECT("'"&amp;G638&amp;"'!"&amp;H638),"")</f>
        <v/>
      </c>
      <c r="G638" s="1533"/>
      <c r="I638" s="4"/>
      <c r="J638" s="4"/>
      <c r="K638" s="4"/>
    </row>
    <row r="639" spans="1:11" ht="14">
      <c r="A639" s="1">
        <v>634</v>
      </c>
      <c r="D639" s="4"/>
      <c r="E639" s="2" t="b">
        <f t="shared" ca="1" si="16"/>
        <v>1</v>
      </c>
      <c r="F639" s="2" t="str" cm="1">
        <f t="array" aca="1" ref="F639" ca="1">IF(G639&lt;&gt;"",INDIRECT("'"&amp;G639&amp;"'!"&amp;H639),"")</f>
        <v/>
      </c>
      <c r="G639" s="1533"/>
      <c r="I639" s="4"/>
      <c r="J639" s="4"/>
      <c r="K639" s="4"/>
    </row>
    <row r="640" spans="1:11" ht="14">
      <c r="A640" s="1">
        <v>635</v>
      </c>
      <c r="D640" s="4"/>
      <c r="E640" s="2" t="b">
        <f t="shared" ca="1" si="16"/>
        <v>1</v>
      </c>
      <c r="F640" s="2" t="str" cm="1">
        <f t="array" aca="1" ref="F640" ca="1">IF(G640&lt;&gt;"",INDIRECT("'"&amp;G640&amp;"'!"&amp;H640),"")</f>
        <v/>
      </c>
      <c r="G640" s="1533"/>
      <c r="I640" s="4"/>
      <c r="J640" s="4"/>
      <c r="K640" s="4"/>
    </row>
    <row r="641" spans="1:11" ht="14">
      <c r="A641" s="1">
        <v>636</v>
      </c>
      <c r="D641" s="4"/>
      <c r="E641" s="2" t="b">
        <f t="shared" ca="1" si="16"/>
        <v>1</v>
      </c>
      <c r="F641" s="2" t="str" cm="1">
        <f t="array" aca="1" ref="F641" ca="1">IF(G641&lt;&gt;"",INDIRECT("'"&amp;G641&amp;"'!"&amp;H641),"")</f>
        <v/>
      </c>
      <c r="G641" s="1533"/>
      <c r="I641" s="4"/>
      <c r="J641" s="4"/>
      <c r="K641" s="4"/>
    </row>
    <row r="642" spans="1:11" ht="14">
      <c r="A642" s="1">
        <v>637</v>
      </c>
      <c r="D642" s="4"/>
      <c r="E642" s="2" t="b">
        <f t="shared" ref="E642:E705" ca="1" si="18">F642=B642</f>
        <v>1</v>
      </c>
      <c r="F642" s="2" t="str" cm="1">
        <f t="array" aca="1" ref="F642" ca="1">IF(G642&lt;&gt;"",INDIRECT("'"&amp;G642&amp;"'!"&amp;H642),"")</f>
        <v/>
      </c>
      <c r="G642" s="1533"/>
      <c r="I642" s="4"/>
      <c r="J642" s="4"/>
      <c r="K642" s="4"/>
    </row>
    <row r="643" spans="1:11" ht="14">
      <c r="A643" s="1">
        <v>638</v>
      </c>
      <c r="D643" s="4"/>
      <c r="E643" s="2" t="b">
        <f t="shared" ca="1" si="18"/>
        <v>1</v>
      </c>
      <c r="F643" s="2" t="str" cm="1">
        <f t="array" aca="1" ref="F643" ca="1">IF(G643&lt;&gt;"",INDIRECT("'"&amp;G643&amp;"'!"&amp;H643),"")</f>
        <v/>
      </c>
      <c r="G643" s="1533"/>
      <c r="I643" s="4"/>
      <c r="J643" s="4"/>
      <c r="K643" s="4"/>
    </row>
    <row r="644" spans="1:11" ht="14">
      <c r="A644" s="1">
        <v>639</v>
      </c>
      <c r="D644" s="4"/>
      <c r="E644" s="2" t="b">
        <f t="shared" ca="1" si="18"/>
        <v>1</v>
      </c>
      <c r="F644" s="2" t="str" cm="1">
        <f t="array" aca="1" ref="F644" ca="1">IF(G644&lt;&gt;"",INDIRECT("'"&amp;G644&amp;"'!"&amp;H644),"")</f>
        <v/>
      </c>
      <c r="G644" s="1533"/>
      <c r="I644" s="4"/>
      <c r="J644" s="4"/>
      <c r="K644" s="4"/>
    </row>
    <row r="645" spans="1:11" ht="14">
      <c r="A645" s="1">
        <v>640</v>
      </c>
      <c r="D645" s="4"/>
      <c r="E645" s="2" t="b">
        <f t="shared" ca="1" si="18"/>
        <v>1</v>
      </c>
      <c r="F645" s="2" t="str" cm="1">
        <f t="array" aca="1" ref="F645" ca="1">IF(G645&lt;&gt;"",INDIRECT("'"&amp;G645&amp;"'!"&amp;H645),"")</f>
        <v/>
      </c>
      <c r="G645" s="1533"/>
      <c r="I645" s="4"/>
      <c r="J645" s="4"/>
      <c r="K645" s="4"/>
    </row>
    <row r="646" spans="1:11" ht="14">
      <c r="A646" s="1">
        <v>641</v>
      </c>
      <c r="D646" s="4"/>
      <c r="E646" s="2" t="b">
        <f t="shared" ca="1" si="18"/>
        <v>1</v>
      </c>
      <c r="F646" s="2" t="str" cm="1">
        <f t="array" aca="1" ref="F646" ca="1">IF(G646&lt;&gt;"",INDIRECT("'"&amp;G646&amp;"'!"&amp;H646),"")</f>
        <v/>
      </c>
      <c r="G646" s="1533"/>
      <c r="I646" s="4"/>
      <c r="J646" s="4"/>
      <c r="K646" s="4"/>
    </row>
    <row r="647" spans="1:11" ht="14">
      <c r="A647" s="1">
        <v>642</v>
      </c>
      <c r="D647" s="4"/>
      <c r="E647" s="2" t="b">
        <f t="shared" ca="1" si="18"/>
        <v>1</v>
      </c>
      <c r="F647" s="2" t="str" cm="1">
        <f t="array" aca="1" ref="F647" ca="1">IF(G647&lt;&gt;"",INDIRECT("'"&amp;G647&amp;"'!"&amp;H647),"")</f>
        <v/>
      </c>
      <c r="G647" s="1533"/>
      <c r="I647" s="4"/>
      <c r="J647" s="4"/>
      <c r="K647" s="4"/>
    </row>
    <row r="648" spans="1:11" ht="14">
      <c r="A648" s="1">
        <v>643</v>
      </c>
      <c r="D648" s="4"/>
      <c r="E648" s="2" t="b">
        <f t="shared" ca="1" si="18"/>
        <v>1</v>
      </c>
      <c r="F648" s="2" t="str" cm="1">
        <f t="array" aca="1" ref="F648" ca="1">IF(G648&lt;&gt;"",INDIRECT("'"&amp;G648&amp;"'!"&amp;H648),"")</f>
        <v/>
      </c>
      <c r="G648" s="1533"/>
      <c r="I648" s="4"/>
      <c r="J648" s="4"/>
      <c r="K648" s="4"/>
    </row>
    <row r="649" spans="1:11" ht="14">
      <c r="A649">
        <v>644</v>
      </c>
      <c r="B649" s="7">
        <f>'EstExp 12-20'!C5</f>
        <v>22548640</v>
      </c>
      <c r="C649" s="3">
        <f t="shared" ref="C649:C708" si="19">A649-B649</f>
        <v>-22547996</v>
      </c>
      <c r="E649" s="2" t="b">
        <f t="shared" ca="1" si="18"/>
        <v>1</v>
      </c>
      <c r="F649" s="2" cm="1">
        <f t="array" aca="1" ref="F649" ca="1">IF(G649&lt;&gt;"",INDIRECT("'"&amp;G649&amp;"'!"&amp;H649),"")</f>
        <v>22548640</v>
      </c>
      <c r="G649" s="1533" t="s">
        <v>6775</v>
      </c>
      <c r="H649" s="2" t="s">
        <v>4347</v>
      </c>
    </row>
    <row r="650" spans="1:11" ht="14">
      <c r="A650">
        <v>645</v>
      </c>
      <c r="B650" s="7">
        <f>'EstExp 12-20'!C16</f>
        <v>214150</v>
      </c>
      <c r="C650" s="3">
        <f t="shared" si="19"/>
        <v>-213505</v>
      </c>
      <c r="E650" s="2" t="b">
        <f t="shared" ca="1" si="18"/>
        <v>1</v>
      </c>
      <c r="F650" s="2" cm="1">
        <f t="array" aca="1" ref="F650" ca="1">IF(G650&lt;&gt;"",INDIRECT("'"&amp;G650&amp;"'!"&amp;H650),"")</f>
        <v>214150</v>
      </c>
      <c r="G650" s="1533" t="s">
        <v>6775</v>
      </c>
      <c r="H650" s="2" t="s">
        <v>4240</v>
      </c>
    </row>
    <row r="651" spans="1:11" ht="14">
      <c r="A651" s="1">
        <v>646</v>
      </c>
      <c r="D651" s="4"/>
      <c r="E651" s="2" t="b">
        <f t="shared" ca="1" si="18"/>
        <v>1</v>
      </c>
      <c r="F651" s="2" t="str" cm="1">
        <f t="array" aca="1" ref="F651" ca="1">IF(G651&lt;&gt;"",INDIRECT("'"&amp;G651&amp;"'!"&amp;H651),"")</f>
        <v/>
      </c>
      <c r="G651" s="1533"/>
      <c r="I651" s="4"/>
      <c r="J651" s="4"/>
      <c r="K651" s="4"/>
    </row>
    <row r="652" spans="1:11" ht="14">
      <c r="A652" s="1">
        <v>647</v>
      </c>
      <c r="D652" s="4"/>
      <c r="E652" s="2" t="b">
        <f t="shared" ca="1" si="18"/>
        <v>1</v>
      </c>
      <c r="F652" s="2" t="str" cm="1">
        <f t="array" aca="1" ref="F652" ca="1">IF(G652&lt;&gt;"",INDIRECT("'"&amp;G652&amp;"'!"&amp;H652),"")</f>
        <v/>
      </c>
      <c r="G652" s="1533"/>
      <c r="I652" s="4"/>
      <c r="J652" s="4"/>
      <c r="K652" s="4"/>
    </row>
    <row r="653" spans="1:11" ht="14">
      <c r="A653" s="1">
        <v>648</v>
      </c>
      <c r="D653" s="4"/>
      <c r="E653" s="2" t="b">
        <f t="shared" ca="1" si="18"/>
        <v>1</v>
      </c>
      <c r="F653" s="2" t="str" cm="1">
        <f t="array" aca="1" ref="F653" ca="1">IF(G653&lt;&gt;"",INDIRECT("'"&amp;G653&amp;"'!"&amp;H653),"")</f>
        <v/>
      </c>
      <c r="G653" s="1533"/>
      <c r="I653" s="4"/>
      <c r="J653" s="4"/>
      <c r="K653" s="4"/>
    </row>
    <row r="654" spans="1:11" ht="14">
      <c r="A654" s="1">
        <v>649</v>
      </c>
      <c r="D654" s="4"/>
      <c r="E654" s="2" t="b">
        <f t="shared" ca="1" si="18"/>
        <v>1</v>
      </c>
      <c r="F654" s="2" t="str" cm="1">
        <f t="array" aca="1" ref="F654" ca="1">IF(G654&lt;&gt;"",INDIRECT("'"&amp;G654&amp;"'!"&amp;H654),"")</f>
        <v/>
      </c>
      <c r="G654" s="1533"/>
      <c r="I654" s="4"/>
      <c r="J654" s="4"/>
      <c r="K654" s="4"/>
    </row>
    <row r="655" spans="1:11" ht="14">
      <c r="A655" s="1">
        <v>650</v>
      </c>
      <c r="D655" s="4"/>
      <c r="E655" s="2" t="b">
        <f t="shared" ca="1" si="18"/>
        <v>1</v>
      </c>
      <c r="F655" s="2" t="str" cm="1">
        <f t="array" aca="1" ref="F655" ca="1">IF(G655&lt;&gt;"",INDIRECT("'"&amp;G655&amp;"'!"&amp;H655),"")</f>
        <v/>
      </c>
      <c r="G655" s="1533"/>
      <c r="I655" s="4"/>
      <c r="J655" s="4"/>
      <c r="K655" s="4"/>
    </row>
    <row r="656" spans="1:11" ht="14">
      <c r="A656">
        <v>651</v>
      </c>
      <c r="B656" s="7">
        <f>'EstExp 12-20'!C18</f>
        <v>2696040</v>
      </c>
      <c r="C656" s="3">
        <f t="shared" si="19"/>
        <v>-2695389</v>
      </c>
      <c r="E656" s="2" t="b">
        <f t="shared" ca="1" si="18"/>
        <v>1</v>
      </c>
      <c r="F656" s="2" cm="1">
        <f t="array" aca="1" ref="F656" ca="1">IF(G656&lt;&gt;"",INDIRECT("'"&amp;G656&amp;"'!"&amp;H656),"")</f>
        <v>2696040</v>
      </c>
      <c r="G656" s="1533" t="s">
        <v>6775</v>
      </c>
      <c r="H656" s="2" t="s">
        <v>4226</v>
      </c>
    </row>
    <row r="657" spans="1:11" ht="14">
      <c r="A657" s="1">
        <v>652</v>
      </c>
      <c r="D657" s="4"/>
      <c r="E657" s="2" t="b">
        <f t="shared" ca="1" si="18"/>
        <v>1</v>
      </c>
      <c r="F657" s="2" t="str" cm="1">
        <f t="array" aca="1" ref="F657" ca="1">IF(G657&lt;&gt;"",INDIRECT("'"&amp;G657&amp;"'!"&amp;H657),"")</f>
        <v/>
      </c>
      <c r="G657" s="1533"/>
      <c r="I657" s="4"/>
      <c r="J657" s="4"/>
      <c r="K657" s="4"/>
    </row>
    <row r="658" spans="1:11" ht="14">
      <c r="A658" s="1">
        <v>653</v>
      </c>
      <c r="D658" s="4"/>
      <c r="E658" s="2" t="b">
        <f t="shared" ca="1" si="18"/>
        <v>1</v>
      </c>
      <c r="F658" s="2" t="str" cm="1">
        <f t="array" aca="1" ref="F658" ca="1">IF(G658&lt;&gt;"",INDIRECT("'"&amp;G658&amp;"'!"&amp;H658),"")</f>
        <v/>
      </c>
      <c r="G658" s="1533"/>
      <c r="I658" s="4"/>
      <c r="J658" s="4"/>
      <c r="K658" s="4"/>
    </row>
    <row r="659" spans="1:11" ht="14">
      <c r="A659" s="1">
        <v>654</v>
      </c>
      <c r="D659" s="4"/>
      <c r="E659" s="2" t="b">
        <f t="shared" ca="1" si="18"/>
        <v>1</v>
      </c>
      <c r="F659" s="2" t="str" cm="1">
        <f t="array" aca="1" ref="F659" ca="1">IF(G659&lt;&gt;"",INDIRECT("'"&amp;G659&amp;"'!"&amp;H659),"")</f>
        <v/>
      </c>
      <c r="G659" s="1533"/>
      <c r="I659" s="4"/>
      <c r="J659" s="4"/>
      <c r="K659" s="4"/>
    </row>
    <row r="660" spans="1:11" ht="14">
      <c r="A660">
        <v>655</v>
      </c>
      <c r="B660" s="7">
        <f>'EstExp 12-20'!C12</f>
        <v>0</v>
      </c>
      <c r="C660" s="3">
        <f t="shared" si="19"/>
        <v>655</v>
      </c>
      <c r="E660" s="2" t="b">
        <f t="shared" ca="1" si="18"/>
        <v>1</v>
      </c>
      <c r="F660" s="2" cm="1">
        <f t="array" aca="1" ref="F660" ca="1">IF(G660&lt;&gt;"",INDIRECT("'"&amp;G660&amp;"'!"&amp;H660),"")</f>
        <v>0</v>
      </c>
      <c r="G660" s="1533" t="s">
        <v>6775</v>
      </c>
      <c r="H660" s="2" t="s">
        <v>4237</v>
      </c>
    </row>
    <row r="661" spans="1:11" ht="14">
      <c r="A661">
        <v>656</v>
      </c>
      <c r="B661" s="7">
        <f>'EstExp 12-20'!C13</f>
        <v>0</v>
      </c>
      <c r="C661" s="3">
        <f t="shared" si="19"/>
        <v>656</v>
      </c>
      <c r="E661" s="2" t="b">
        <f t="shared" ca="1" si="18"/>
        <v>1</v>
      </c>
      <c r="F661" s="2" cm="1">
        <f t="array" aca="1" ref="F661" ca="1">IF(G661&lt;&gt;"",INDIRECT("'"&amp;G661&amp;"'!"&amp;H661),"")</f>
        <v>0</v>
      </c>
      <c r="G661" s="1533" t="s">
        <v>6775</v>
      </c>
      <c r="H661" s="2" t="s">
        <v>4238</v>
      </c>
    </row>
    <row r="662" spans="1:11" ht="14">
      <c r="A662">
        <v>657</v>
      </c>
      <c r="B662" s="7">
        <f>'EstExp 12-20'!C14</f>
        <v>361000</v>
      </c>
      <c r="C662" s="3">
        <f t="shared" si="19"/>
        <v>-360343</v>
      </c>
      <c r="E662" s="2" t="b">
        <f t="shared" ca="1" si="18"/>
        <v>1</v>
      </c>
      <c r="F662" s="2" cm="1">
        <f t="array" aca="1" ref="F662" ca="1">IF(G662&lt;&gt;"",INDIRECT("'"&amp;G662&amp;"'!"&amp;H662),"")</f>
        <v>361000</v>
      </c>
      <c r="G662" s="1533" t="s">
        <v>6775</v>
      </c>
      <c r="H662" s="2" t="s">
        <v>4348</v>
      </c>
    </row>
    <row r="663" spans="1:11" ht="14">
      <c r="A663">
        <v>658</v>
      </c>
      <c r="B663" s="7">
        <f>'EstExp 12-20'!C15</f>
        <v>45000</v>
      </c>
      <c r="C663" s="3">
        <f t="shared" si="19"/>
        <v>-44342</v>
      </c>
      <c r="E663" s="2" t="b">
        <f t="shared" ca="1" si="18"/>
        <v>1</v>
      </c>
      <c r="F663" s="2" cm="1">
        <f t="array" aca="1" ref="F663" ca="1">IF(G663&lt;&gt;"",INDIRECT("'"&amp;G663&amp;"'!"&amp;H663),"")</f>
        <v>45000</v>
      </c>
      <c r="G663" s="1533" t="s">
        <v>6775</v>
      </c>
      <c r="H663" s="2" t="s">
        <v>4239</v>
      </c>
    </row>
    <row r="664" spans="1:11" ht="14">
      <c r="A664">
        <v>659</v>
      </c>
      <c r="B664" s="7">
        <f>'EstExp 12-20'!C34</f>
        <v>34435910</v>
      </c>
      <c r="C664" s="3">
        <f t="shared" si="19"/>
        <v>-34435251</v>
      </c>
      <c r="E664" s="2" t="b">
        <f t="shared" ca="1" si="18"/>
        <v>1</v>
      </c>
      <c r="F664" s="2" cm="1">
        <f t="array" aca="1" ref="F664" ca="1">IF(G664&lt;&gt;"",INDIRECT("'"&amp;G664&amp;"'!"&amp;H664),"")</f>
        <v>34435910</v>
      </c>
      <c r="G664" s="1533" t="s">
        <v>6775</v>
      </c>
      <c r="H664" s="2" t="s">
        <v>4349</v>
      </c>
    </row>
    <row r="665" spans="1:11" ht="14">
      <c r="A665">
        <v>660</v>
      </c>
      <c r="B665" s="7">
        <f>'EstExp 12-20'!C38</f>
        <v>1296200</v>
      </c>
      <c r="C665" s="3">
        <f t="shared" si="19"/>
        <v>-1295540</v>
      </c>
      <c r="E665" s="2" t="b">
        <f t="shared" ca="1" si="18"/>
        <v>1</v>
      </c>
      <c r="F665" s="2" cm="1">
        <f t="array" aca="1" ref="F665" ca="1">IF(G665&lt;&gt;"",INDIRECT("'"&amp;G665&amp;"'!"&amp;H665),"")</f>
        <v>1296200</v>
      </c>
      <c r="G665" s="1533" t="s">
        <v>6775</v>
      </c>
      <c r="H665" s="2" t="s">
        <v>4350</v>
      </c>
    </row>
    <row r="666" spans="1:11" ht="14">
      <c r="A666">
        <v>661</v>
      </c>
      <c r="B666" s="7">
        <f>'EstExp 12-20'!C39</f>
        <v>325000</v>
      </c>
      <c r="C666" s="3">
        <f t="shared" si="19"/>
        <v>-324339</v>
      </c>
      <c r="E666" s="2" t="b">
        <f t="shared" ca="1" si="18"/>
        <v>1</v>
      </c>
      <c r="F666" s="2" cm="1">
        <f t="array" aca="1" ref="F666" ca="1">IF(G666&lt;&gt;"",INDIRECT("'"&amp;G666&amp;"'!"&amp;H666),"")</f>
        <v>325000</v>
      </c>
      <c r="G666" s="1533" t="s">
        <v>6775</v>
      </c>
      <c r="H666" s="2" t="s">
        <v>4351</v>
      </c>
    </row>
    <row r="667" spans="1:11" ht="14">
      <c r="A667">
        <v>662</v>
      </c>
      <c r="B667" s="7">
        <f>'EstExp 12-20'!C40</f>
        <v>579630</v>
      </c>
      <c r="C667" s="3">
        <f t="shared" si="19"/>
        <v>-578968</v>
      </c>
      <c r="E667" s="2" t="b">
        <f t="shared" ca="1" si="18"/>
        <v>1</v>
      </c>
      <c r="F667" s="2" cm="1">
        <f t="array" aca="1" ref="F667" ca="1">IF(G667&lt;&gt;"",INDIRECT("'"&amp;G667&amp;"'!"&amp;H667),"")</f>
        <v>579630</v>
      </c>
      <c r="G667" s="1533" t="s">
        <v>6775</v>
      </c>
      <c r="H667" s="2" t="s">
        <v>4352</v>
      </c>
    </row>
    <row r="668" spans="1:11" ht="14">
      <c r="A668">
        <v>663</v>
      </c>
      <c r="B668" s="7">
        <f>'EstExp 12-20'!C41</f>
        <v>428400</v>
      </c>
      <c r="C668" s="3">
        <f t="shared" si="19"/>
        <v>-427737</v>
      </c>
      <c r="E668" s="2" t="b">
        <f t="shared" ca="1" si="18"/>
        <v>1</v>
      </c>
      <c r="F668" s="2" cm="1">
        <f t="array" aca="1" ref="F668" ca="1">IF(G668&lt;&gt;"",INDIRECT("'"&amp;G668&amp;"'!"&amp;H668),"")</f>
        <v>428400</v>
      </c>
      <c r="G668" s="1533" t="s">
        <v>6775</v>
      </c>
      <c r="H668" s="2" t="s">
        <v>4353</v>
      </c>
    </row>
    <row r="669" spans="1:11" ht="14">
      <c r="A669">
        <v>664</v>
      </c>
      <c r="B669" s="7">
        <f>'EstExp 12-20'!C42</f>
        <v>977140</v>
      </c>
      <c r="C669" s="3">
        <f t="shared" si="19"/>
        <v>-976476</v>
      </c>
      <c r="E669" s="2" t="b">
        <f t="shared" ca="1" si="18"/>
        <v>1</v>
      </c>
      <c r="F669" s="2" cm="1">
        <f t="array" aca="1" ref="F669" ca="1">IF(G669&lt;&gt;"",INDIRECT("'"&amp;G669&amp;"'!"&amp;H669),"")</f>
        <v>977140</v>
      </c>
      <c r="G669" s="1533" t="s">
        <v>6775</v>
      </c>
      <c r="H669" s="2" t="s">
        <v>4354</v>
      </c>
    </row>
    <row r="670" spans="1:11" ht="14">
      <c r="A670">
        <v>665</v>
      </c>
      <c r="B670" s="7">
        <f>'EstExp 12-20'!C43</f>
        <v>0</v>
      </c>
      <c r="C670" s="3">
        <f t="shared" si="19"/>
        <v>665</v>
      </c>
      <c r="E670" s="2" t="b">
        <f t="shared" ca="1" si="18"/>
        <v>1</v>
      </c>
      <c r="F670" s="2" cm="1">
        <f t="array" aca="1" ref="F670" ca="1">IF(G670&lt;&gt;"",INDIRECT("'"&amp;G670&amp;"'!"&amp;H670),"")</f>
        <v>0</v>
      </c>
      <c r="G670" s="1533" t="s">
        <v>6775</v>
      </c>
      <c r="H670" s="2" t="s">
        <v>4355</v>
      </c>
    </row>
    <row r="671" spans="1:11" ht="14">
      <c r="A671">
        <v>666</v>
      </c>
      <c r="B671" s="7">
        <f>'EstExp 12-20'!C44</f>
        <v>3606370</v>
      </c>
      <c r="C671" s="3">
        <f t="shared" si="19"/>
        <v>-3605704</v>
      </c>
      <c r="E671" s="2" t="b">
        <f t="shared" ca="1" si="18"/>
        <v>1</v>
      </c>
      <c r="F671" s="2" cm="1">
        <f t="array" aca="1" ref="F671" ca="1">IF(G671&lt;&gt;"",INDIRECT("'"&amp;G671&amp;"'!"&amp;H671),"")</f>
        <v>3606370</v>
      </c>
      <c r="G671" s="1533" t="s">
        <v>6775</v>
      </c>
      <c r="H671" s="2" t="s">
        <v>4356</v>
      </c>
    </row>
    <row r="672" spans="1:11" ht="14">
      <c r="A672">
        <v>667</v>
      </c>
      <c r="B672" s="7">
        <f>'EstExp 12-20'!C46</f>
        <v>0</v>
      </c>
      <c r="C672" s="3">
        <f t="shared" si="19"/>
        <v>667</v>
      </c>
      <c r="E672" s="2" t="b">
        <f t="shared" ca="1" si="18"/>
        <v>1</v>
      </c>
      <c r="F672" s="2" cm="1">
        <f t="array" aca="1" ref="F672" ca="1">IF(G672&lt;&gt;"",INDIRECT("'"&amp;G672&amp;"'!"&amp;H672),"")</f>
        <v>0</v>
      </c>
      <c r="G672" s="1533" t="s">
        <v>6775</v>
      </c>
      <c r="H672" s="2" t="s">
        <v>4357</v>
      </c>
    </row>
    <row r="673" spans="1:11" ht="14">
      <c r="A673">
        <v>668</v>
      </c>
      <c r="B673" s="7">
        <f>'EstExp 12-20'!C47</f>
        <v>1293500</v>
      </c>
      <c r="C673" s="3">
        <f t="shared" si="19"/>
        <v>-1292832</v>
      </c>
      <c r="E673" s="2" t="b">
        <f t="shared" ca="1" si="18"/>
        <v>1</v>
      </c>
      <c r="F673" s="2" cm="1">
        <f t="array" aca="1" ref="F673" ca="1">IF(G673&lt;&gt;"",INDIRECT("'"&amp;G673&amp;"'!"&amp;H673),"")</f>
        <v>1293500</v>
      </c>
      <c r="G673" s="1533" t="s">
        <v>6775</v>
      </c>
      <c r="H673" s="2" t="s">
        <v>4358</v>
      </c>
    </row>
    <row r="674" spans="1:11" ht="14">
      <c r="A674">
        <v>669</v>
      </c>
      <c r="B674" s="7">
        <f>'EstExp 12-20'!C48</f>
        <v>0</v>
      </c>
      <c r="C674" s="3">
        <f t="shared" si="19"/>
        <v>669</v>
      </c>
      <c r="E674" s="2" t="b">
        <f t="shared" ca="1" si="18"/>
        <v>1</v>
      </c>
      <c r="F674" s="2" cm="1">
        <f t="array" aca="1" ref="F674" ca="1">IF(G674&lt;&gt;"",INDIRECT("'"&amp;G674&amp;"'!"&amp;H674),"")</f>
        <v>0</v>
      </c>
      <c r="G674" s="1533" t="s">
        <v>6775</v>
      </c>
      <c r="H674" s="2" t="s">
        <v>4359</v>
      </c>
    </row>
    <row r="675" spans="1:11" ht="14">
      <c r="A675">
        <v>670</v>
      </c>
      <c r="B675" s="7">
        <f>'EstExp 12-20'!C49</f>
        <v>1293500</v>
      </c>
      <c r="C675" s="3">
        <f t="shared" si="19"/>
        <v>-1292830</v>
      </c>
      <c r="E675" s="2" t="b">
        <f t="shared" ca="1" si="18"/>
        <v>1</v>
      </c>
      <c r="F675" s="2" cm="1">
        <f t="array" aca="1" ref="F675" ca="1">IF(G675&lt;&gt;"",INDIRECT("'"&amp;G675&amp;"'!"&amp;H675),"")</f>
        <v>1293500</v>
      </c>
      <c r="G675" s="1533" t="s">
        <v>6775</v>
      </c>
      <c r="H675" s="2" t="s">
        <v>4360</v>
      </c>
    </row>
    <row r="676" spans="1:11" ht="14">
      <c r="A676">
        <v>671</v>
      </c>
      <c r="B676" s="7">
        <f>'EstExp 12-20'!C51</f>
        <v>0</v>
      </c>
      <c r="C676" s="3">
        <f t="shared" si="19"/>
        <v>671</v>
      </c>
      <c r="E676" s="2" t="b">
        <f t="shared" ca="1" si="18"/>
        <v>1</v>
      </c>
      <c r="F676" s="2" cm="1">
        <f t="array" aca="1" ref="F676" ca="1">IF(G676&lt;&gt;"",INDIRECT("'"&amp;G676&amp;"'!"&amp;H676),"")</f>
        <v>0</v>
      </c>
      <c r="G676" s="1533" t="s">
        <v>6775</v>
      </c>
      <c r="H676" s="2" t="s">
        <v>4361</v>
      </c>
    </row>
    <row r="677" spans="1:11" ht="14">
      <c r="A677">
        <v>672</v>
      </c>
      <c r="B677" s="7">
        <f>'EstExp 12-20'!C52</f>
        <v>389250</v>
      </c>
      <c r="C677" s="3">
        <f t="shared" si="19"/>
        <v>-388578</v>
      </c>
      <c r="E677" s="2" t="b">
        <f t="shared" ca="1" si="18"/>
        <v>1</v>
      </c>
      <c r="F677" s="2" cm="1">
        <f t="array" aca="1" ref="F677" ca="1">IF(G677&lt;&gt;"",INDIRECT("'"&amp;G677&amp;"'!"&amp;H677),"")</f>
        <v>389250</v>
      </c>
      <c r="G677" s="1533" t="s">
        <v>6775</v>
      </c>
      <c r="H677" s="2" t="s">
        <v>4362</v>
      </c>
    </row>
    <row r="678" spans="1:11" ht="14">
      <c r="A678">
        <v>673</v>
      </c>
      <c r="B678" s="7">
        <f>'EstExp 12-20'!C55</f>
        <v>389250</v>
      </c>
      <c r="C678" s="3">
        <f t="shared" si="19"/>
        <v>-388577</v>
      </c>
      <c r="E678" s="2" t="b">
        <f t="shared" ca="1" si="18"/>
        <v>1</v>
      </c>
      <c r="F678" s="2" cm="1">
        <f t="array" aca="1" ref="F678" ca="1">IF(G678&lt;&gt;"",INDIRECT("'"&amp;G678&amp;"'!"&amp;H678),"")</f>
        <v>389250</v>
      </c>
      <c r="G678" s="1533" t="s">
        <v>6775</v>
      </c>
      <c r="H678" s="2" t="s">
        <v>4363</v>
      </c>
    </row>
    <row r="679" spans="1:11" ht="14">
      <c r="A679">
        <v>674</v>
      </c>
      <c r="B679" s="7">
        <f>'EstExp 12-20'!C57</f>
        <v>3194300</v>
      </c>
      <c r="C679" s="3">
        <f t="shared" si="19"/>
        <v>-3193626</v>
      </c>
      <c r="E679" s="2" t="b">
        <f t="shared" ca="1" si="18"/>
        <v>1</v>
      </c>
      <c r="F679" s="2" cm="1">
        <f t="array" aca="1" ref="F679" ca="1">IF(G679&lt;&gt;"",INDIRECT("'"&amp;G679&amp;"'!"&amp;H679),"")</f>
        <v>3194300</v>
      </c>
      <c r="G679" s="1533" t="s">
        <v>6775</v>
      </c>
      <c r="H679" s="2" t="s">
        <v>4364</v>
      </c>
    </row>
    <row r="680" spans="1:11" ht="14">
      <c r="A680">
        <v>675</v>
      </c>
      <c r="B680" s="7">
        <f>'EstExp 12-20'!C58</f>
        <v>0</v>
      </c>
      <c r="C680" s="3">
        <f t="shared" si="19"/>
        <v>675</v>
      </c>
      <c r="E680" s="2" t="b">
        <f t="shared" ca="1" si="18"/>
        <v>1</v>
      </c>
      <c r="F680" s="2" cm="1">
        <f t="array" aca="1" ref="F680" ca="1">IF(G680&lt;&gt;"",INDIRECT("'"&amp;G680&amp;"'!"&amp;H680),"")</f>
        <v>0</v>
      </c>
      <c r="G680" s="1533" t="s">
        <v>6775</v>
      </c>
      <c r="H680" s="2" t="s">
        <v>4365</v>
      </c>
    </row>
    <row r="681" spans="1:11" ht="14">
      <c r="A681">
        <v>676</v>
      </c>
      <c r="B681" s="7">
        <f>'EstExp 12-20'!C59</f>
        <v>3194300</v>
      </c>
      <c r="C681" s="3">
        <f t="shared" si="19"/>
        <v>-3193624</v>
      </c>
      <c r="E681" s="2" t="b">
        <f t="shared" ca="1" si="18"/>
        <v>1</v>
      </c>
      <c r="F681" s="2" cm="1">
        <f t="array" aca="1" ref="F681" ca="1">IF(G681&lt;&gt;"",INDIRECT("'"&amp;G681&amp;"'!"&amp;H681),"")</f>
        <v>3194300</v>
      </c>
      <c r="G681" s="1533" t="s">
        <v>6775</v>
      </c>
      <c r="H681" s="2" t="s">
        <v>4366</v>
      </c>
    </row>
    <row r="682" spans="1:11" ht="14">
      <c r="A682">
        <v>677</v>
      </c>
      <c r="B682" s="7">
        <f>'EstExp 12-20'!C61</f>
        <v>213900</v>
      </c>
      <c r="C682" s="3">
        <f t="shared" si="19"/>
        <v>-213223</v>
      </c>
      <c r="E682" s="2" t="b">
        <f t="shared" ca="1" si="18"/>
        <v>1</v>
      </c>
      <c r="F682" s="2" cm="1">
        <f t="array" aca="1" ref="F682" ca="1">IF(G682&lt;&gt;"",INDIRECT("'"&amp;G682&amp;"'!"&amp;H682),"")</f>
        <v>213900</v>
      </c>
      <c r="G682" s="1533" t="s">
        <v>6775</v>
      </c>
      <c r="H682" s="2" t="s">
        <v>4367</v>
      </c>
    </row>
    <row r="683" spans="1:11" ht="14">
      <c r="A683">
        <v>678</v>
      </c>
      <c r="B683" s="7">
        <f>'EstExp 12-20'!C62</f>
        <v>311400</v>
      </c>
      <c r="C683" s="3">
        <f t="shared" si="19"/>
        <v>-310722</v>
      </c>
      <c r="E683" s="2" t="b">
        <f t="shared" ca="1" si="18"/>
        <v>1</v>
      </c>
      <c r="F683" s="2" cm="1">
        <f t="array" aca="1" ref="F683" ca="1">IF(G683&lt;&gt;"",INDIRECT("'"&amp;G683&amp;"'!"&amp;H683),"")</f>
        <v>311400</v>
      </c>
      <c r="G683" s="1533" t="s">
        <v>6775</v>
      </c>
      <c r="H683" s="2" t="s">
        <v>4368</v>
      </c>
    </row>
    <row r="684" spans="1:11" ht="14">
      <c r="A684">
        <v>679</v>
      </c>
      <c r="B684" s="7">
        <f>'EstExp 12-20'!C63</f>
        <v>0</v>
      </c>
      <c r="C684" s="3">
        <f t="shared" si="19"/>
        <v>679</v>
      </c>
      <c r="E684" s="2" t="b">
        <f t="shared" ca="1" si="18"/>
        <v>1</v>
      </c>
      <c r="F684" s="2" cm="1">
        <f t="array" aca="1" ref="F684" ca="1">IF(G684&lt;&gt;"",INDIRECT("'"&amp;G684&amp;"'!"&amp;H684),"")</f>
        <v>0</v>
      </c>
      <c r="G684" s="1533" t="s">
        <v>6775</v>
      </c>
      <c r="H684" s="2" t="s">
        <v>4369</v>
      </c>
    </row>
    <row r="685" spans="1:11" ht="14">
      <c r="A685">
        <v>680</v>
      </c>
      <c r="B685" s="7">
        <f>'EstExp 12-20'!C64</f>
        <v>0</v>
      </c>
      <c r="C685" s="3">
        <f t="shared" si="19"/>
        <v>680</v>
      </c>
      <c r="E685" s="2" t="b">
        <f t="shared" ca="1" si="18"/>
        <v>1</v>
      </c>
      <c r="F685" s="2" cm="1">
        <f t="array" aca="1" ref="F685" ca="1">IF(G685&lt;&gt;"",INDIRECT("'"&amp;G685&amp;"'!"&amp;H685),"")</f>
        <v>0</v>
      </c>
      <c r="G685" s="1533" t="s">
        <v>6775</v>
      </c>
      <c r="H685" s="2" t="s">
        <v>4370</v>
      </c>
    </row>
    <row r="686" spans="1:11" ht="14">
      <c r="A686">
        <v>681</v>
      </c>
      <c r="B686" s="7">
        <f>'EstExp 12-20'!C65</f>
        <v>0</v>
      </c>
      <c r="C686" s="3">
        <f t="shared" si="19"/>
        <v>681</v>
      </c>
      <c r="E686" s="2" t="b">
        <f t="shared" ca="1" si="18"/>
        <v>1</v>
      </c>
      <c r="F686" s="2" cm="1">
        <f t="array" aca="1" ref="F686" ca="1">IF(G686&lt;&gt;"",INDIRECT("'"&amp;G686&amp;"'!"&amp;H686),"")</f>
        <v>0</v>
      </c>
      <c r="G686" s="1533" t="s">
        <v>6775</v>
      </c>
      <c r="H686" s="2" t="s">
        <v>4371</v>
      </c>
    </row>
    <row r="687" spans="1:11" ht="14">
      <c r="A687">
        <v>682</v>
      </c>
      <c r="B687" s="7">
        <f>'EstExp 12-20'!C66</f>
        <v>0</v>
      </c>
      <c r="C687" s="3">
        <f t="shared" si="19"/>
        <v>682</v>
      </c>
      <c r="E687" s="2" t="b">
        <f t="shared" ca="1" si="18"/>
        <v>1</v>
      </c>
      <c r="F687" s="2" cm="1">
        <f t="array" aca="1" ref="F687" ca="1">IF(G687&lt;&gt;"",INDIRECT("'"&amp;G687&amp;"'!"&amp;H687),"")</f>
        <v>0</v>
      </c>
      <c r="G687" s="1533" t="s">
        <v>6775</v>
      </c>
      <c r="H687" s="2" t="s">
        <v>4372</v>
      </c>
    </row>
    <row r="688" spans="1:11" ht="14">
      <c r="A688" s="1">
        <v>683</v>
      </c>
      <c r="D688" s="4"/>
      <c r="E688" s="2" t="b">
        <f t="shared" ca="1" si="18"/>
        <v>1</v>
      </c>
      <c r="F688" s="2" t="str" cm="1">
        <f t="array" aca="1" ref="F688" ca="1">IF(G688&lt;&gt;"",INDIRECT("'"&amp;G688&amp;"'!"&amp;H688),"")</f>
        <v/>
      </c>
      <c r="G688" s="1533"/>
      <c r="I688" s="4"/>
      <c r="J688" s="4"/>
      <c r="K688" s="4"/>
    </row>
    <row r="689" spans="1:11" ht="14">
      <c r="A689">
        <v>684</v>
      </c>
      <c r="B689" s="7">
        <f>'EstExp 12-20'!C67</f>
        <v>525300</v>
      </c>
      <c r="C689" s="3">
        <f t="shared" si="19"/>
        <v>-524616</v>
      </c>
      <c r="E689" s="2" t="b">
        <f t="shared" ca="1" si="18"/>
        <v>1</v>
      </c>
      <c r="F689" s="2" cm="1">
        <f t="array" aca="1" ref="F689" ca="1">IF(G689&lt;&gt;"",INDIRECT("'"&amp;G689&amp;"'!"&amp;H689),"")</f>
        <v>525300</v>
      </c>
      <c r="G689" s="1533" t="s">
        <v>6775</v>
      </c>
      <c r="H689" s="2" t="s">
        <v>4373</v>
      </c>
    </row>
    <row r="690" spans="1:11" ht="14">
      <c r="A690">
        <v>685</v>
      </c>
      <c r="B690" s="7">
        <f>'EstExp 12-20'!C69</f>
        <v>472080</v>
      </c>
      <c r="C690" s="3">
        <f t="shared" si="19"/>
        <v>-471395</v>
      </c>
      <c r="E690" s="2" t="b">
        <f t="shared" ca="1" si="18"/>
        <v>1</v>
      </c>
      <c r="F690" s="2" cm="1">
        <f t="array" aca="1" ref="F690" ca="1">IF(G690&lt;&gt;"",INDIRECT("'"&amp;G690&amp;"'!"&amp;H690),"")</f>
        <v>472080</v>
      </c>
      <c r="G690" s="1533" t="s">
        <v>6775</v>
      </c>
      <c r="H690" s="2" t="s">
        <v>4374</v>
      </c>
    </row>
    <row r="691" spans="1:11" ht="14">
      <c r="A691">
        <v>686</v>
      </c>
      <c r="B691" s="7">
        <f>'EstExp 12-20'!C70</f>
        <v>1031100</v>
      </c>
      <c r="C691" s="3">
        <f t="shared" si="19"/>
        <v>-1030414</v>
      </c>
      <c r="E691" s="2" t="b">
        <f t="shared" ca="1" si="18"/>
        <v>1</v>
      </c>
      <c r="F691" s="2" cm="1">
        <f t="array" aca="1" ref="F691" ca="1">IF(G691&lt;&gt;"",INDIRECT("'"&amp;G691&amp;"'!"&amp;H691),"")</f>
        <v>1031100</v>
      </c>
      <c r="G691" s="1533" t="s">
        <v>6775</v>
      </c>
      <c r="H691" s="2" t="s">
        <v>4375</v>
      </c>
    </row>
    <row r="692" spans="1:11" ht="14">
      <c r="A692">
        <v>687</v>
      </c>
      <c r="B692" s="7">
        <f>'EstExp 12-20'!C71</f>
        <v>240600</v>
      </c>
      <c r="C692" s="3">
        <f t="shared" si="19"/>
        <v>-239913</v>
      </c>
      <c r="E692" s="2" t="b">
        <f t="shared" ca="1" si="18"/>
        <v>1</v>
      </c>
      <c r="F692" s="2" cm="1">
        <f t="array" aca="1" ref="F692" ca="1">IF(G692&lt;&gt;"",INDIRECT("'"&amp;G692&amp;"'!"&amp;H692),"")</f>
        <v>240600</v>
      </c>
      <c r="G692" s="1533" t="s">
        <v>6775</v>
      </c>
      <c r="H692" s="2" t="s">
        <v>4376</v>
      </c>
    </row>
    <row r="693" spans="1:11" ht="14">
      <c r="A693">
        <v>688</v>
      </c>
      <c r="B693" s="7">
        <f>'EstExp 12-20'!C72</f>
        <v>454740</v>
      </c>
      <c r="C693" s="3">
        <f t="shared" si="19"/>
        <v>-454052</v>
      </c>
      <c r="E693" s="2" t="b">
        <f t="shared" ca="1" si="18"/>
        <v>1</v>
      </c>
      <c r="F693" s="2" cm="1">
        <f t="array" aca="1" ref="F693" ca="1">IF(G693&lt;&gt;"",INDIRECT("'"&amp;G693&amp;"'!"&amp;H693),"")</f>
        <v>454740</v>
      </c>
      <c r="G693" s="1533" t="s">
        <v>6775</v>
      </c>
      <c r="H693" s="2" t="s">
        <v>4377</v>
      </c>
    </row>
    <row r="694" spans="1:11" ht="14">
      <c r="A694" s="1">
        <v>689</v>
      </c>
      <c r="D694" s="4"/>
      <c r="E694" s="2" t="b">
        <f t="shared" ca="1" si="18"/>
        <v>1</v>
      </c>
      <c r="F694" s="2" t="str" cm="1">
        <f t="array" aca="1" ref="F694" ca="1">IF(G694&lt;&gt;"",INDIRECT("'"&amp;G694&amp;"'!"&amp;H694),"")</f>
        <v/>
      </c>
      <c r="G694" s="1533"/>
      <c r="I694" s="4"/>
      <c r="J694" s="4"/>
      <c r="K694" s="4"/>
    </row>
    <row r="695" spans="1:11" ht="14">
      <c r="A695">
        <v>690</v>
      </c>
      <c r="B695" s="7">
        <f>'EstExp 12-20'!C73</f>
        <v>625200</v>
      </c>
      <c r="C695" s="3">
        <f t="shared" si="19"/>
        <v>-624510</v>
      </c>
      <c r="E695" s="2" t="b">
        <f t="shared" ca="1" si="18"/>
        <v>1</v>
      </c>
      <c r="F695" s="2" cm="1">
        <f t="array" aca="1" ref="F695" ca="1">IF(G695&lt;&gt;"",INDIRECT("'"&amp;G695&amp;"'!"&amp;H695),"")</f>
        <v>625200</v>
      </c>
      <c r="G695" s="1533" t="s">
        <v>6775</v>
      </c>
      <c r="H695" s="2" t="s">
        <v>4378</v>
      </c>
    </row>
    <row r="696" spans="1:11" ht="14">
      <c r="A696" s="1">
        <v>691</v>
      </c>
      <c r="D696" s="4"/>
      <c r="E696" s="2" t="b">
        <f t="shared" ca="1" si="18"/>
        <v>1</v>
      </c>
      <c r="F696" s="2" t="str" cm="1">
        <f t="array" aca="1" ref="F696" ca="1">IF(G696&lt;&gt;"",INDIRECT("'"&amp;G696&amp;"'!"&amp;H696),"")</f>
        <v/>
      </c>
      <c r="G696" s="1533"/>
      <c r="I696" s="4"/>
      <c r="J696" s="4"/>
      <c r="K696" s="4"/>
    </row>
    <row r="697" spans="1:11" ht="14">
      <c r="A697">
        <v>692</v>
      </c>
      <c r="B697" s="7">
        <f>'EstExp 12-20'!C74</f>
        <v>2823720</v>
      </c>
      <c r="C697" s="3">
        <f t="shared" si="19"/>
        <v>-2823028</v>
      </c>
      <c r="E697" s="2" t="b">
        <f t="shared" ca="1" si="18"/>
        <v>1</v>
      </c>
      <c r="F697" s="2" cm="1">
        <f t="array" aca="1" ref="F697" ca="1">IF(G697&lt;&gt;"",INDIRECT("'"&amp;G697&amp;"'!"&amp;H697),"")</f>
        <v>2823720</v>
      </c>
      <c r="G697" s="1533" t="s">
        <v>6775</v>
      </c>
      <c r="H697" s="2" t="s">
        <v>4379</v>
      </c>
    </row>
    <row r="698" spans="1:11" ht="14">
      <c r="A698">
        <v>693</v>
      </c>
      <c r="B698" s="7">
        <f>'EstExp 12-20'!C75</f>
        <v>0</v>
      </c>
      <c r="C698" s="3">
        <f t="shared" si="19"/>
        <v>693</v>
      </c>
      <c r="E698" s="2" t="b">
        <f t="shared" ca="1" si="18"/>
        <v>1</v>
      </c>
      <c r="F698" s="2" cm="1">
        <f t="array" aca="1" ref="F698" ca="1">IF(G698&lt;&gt;"",INDIRECT("'"&amp;G698&amp;"'!"&amp;H698),"")</f>
        <v>0</v>
      </c>
      <c r="G698" s="1533" t="s">
        <v>6775</v>
      </c>
      <c r="H698" s="2" t="s">
        <v>4380</v>
      </c>
    </row>
    <row r="699" spans="1:11" ht="14">
      <c r="A699">
        <v>694</v>
      </c>
      <c r="B699" s="7">
        <f>'EstExp 12-20'!C76</f>
        <v>11832440</v>
      </c>
      <c r="C699" s="3">
        <f t="shared" si="19"/>
        <v>-11831746</v>
      </c>
      <c r="E699" s="2" t="b">
        <f t="shared" ca="1" si="18"/>
        <v>1</v>
      </c>
      <c r="F699" s="2" cm="1">
        <f t="array" aca="1" ref="F699" ca="1">IF(G699&lt;&gt;"",INDIRECT("'"&amp;G699&amp;"'!"&amp;H699),"")</f>
        <v>11832440</v>
      </c>
      <c r="G699" s="1533" t="s">
        <v>6775</v>
      </c>
      <c r="H699" s="2" t="s">
        <v>4381</v>
      </c>
    </row>
    <row r="700" spans="1:11" ht="14">
      <c r="A700">
        <v>695</v>
      </c>
      <c r="B700" s="7">
        <f>'EstExp 12-20'!C77</f>
        <v>2000</v>
      </c>
      <c r="C700" s="3">
        <f t="shared" si="19"/>
        <v>-1305</v>
      </c>
      <c r="E700" s="2" t="b">
        <f t="shared" ca="1" si="18"/>
        <v>1</v>
      </c>
      <c r="F700" s="2" cm="1">
        <f t="array" aca="1" ref="F700" ca="1">IF(G700&lt;&gt;"",INDIRECT("'"&amp;G700&amp;"'!"&amp;H700),"")</f>
        <v>2000</v>
      </c>
      <c r="G700" s="1533" t="s">
        <v>6775</v>
      </c>
      <c r="H700" s="2" t="s">
        <v>4382</v>
      </c>
    </row>
    <row r="701" spans="1:11" ht="14">
      <c r="A701">
        <v>696</v>
      </c>
      <c r="B701" s="7">
        <f>'EstExp 12-20'!C116</f>
        <v>46270350</v>
      </c>
      <c r="C701" s="3">
        <f t="shared" si="19"/>
        <v>-46269654</v>
      </c>
      <c r="E701" s="2" t="b">
        <f t="shared" ca="1" si="18"/>
        <v>1</v>
      </c>
      <c r="F701" s="2" cm="1">
        <f t="array" aca="1" ref="F701" ca="1">IF(G701&lt;&gt;"",INDIRECT("'"&amp;G701&amp;"'!"&amp;H701),"")</f>
        <v>46270350</v>
      </c>
      <c r="G701" s="1533" t="s">
        <v>6775</v>
      </c>
      <c r="H701" s="2" t="s">
        <v>4383</v>
      </c>
    </row>
    <row r="702" spans="1:11" ht="14">
      <c r="A702" s="1">
        <v>697</v>
      </c>
      <c r="D702" s="4"/>
      <c r="E702" s="2" t="b">
        <f t="shared" ca="1" si="18"/>
        <v>1</v>
      </c>
      <c r="F702" s="2" t="str" cm="1">
        <f t="array" aca="1" ref="F702" ca="1">IF(G702&lt;&gt;"",INDIRECT("'"&amp;G702&amp;"'!"&amp;H702),"")</f>
        <v/>
      </c>
      <c r="G702" s="1533"/>
      <c r="I702" s="4"/>
      <c r="J702" s="4"/>
      <c r="K702" s="4"/>
    </row>
    <row r="703" spans="1:11" ht="14">
      <c r="A703" s="1">
        <v>698</v>
      </c>
      <c r="D703" s="4"/>
      <c r="E703" s="2" t="b">
        <f t="shared" ca="1" si="18"/>
        <v>1</v>
      </c>
      <c r="F703" s="2" t="str" cm="1">
        <f t="array" aca="1" ref="F703" ca="1">IF(G703&lt;&gt;"",INDIRECT("'"&amp;G703&amp;"'!"&amp;H703),"")</f>
        <v/>
      </c>
      <c r="G703" s="1533"/>
      <c r="I703" s="4"/>
      <c r="J703" s="4"/>
      <c r="K703" s="4"/>
    </row>
    <row r="704" spans="1:11" ht="14">
      <c r="A704" s="1">
        <v>699</v>
      </c>
      <c r="D704" s="4"/>
      <c r="E704" s="2" t="b">
        <f t="shared" ca="1" si="18"/>
        <v>1</v>
      </c>
      <c r="F704" s="2" t="str" cm="1">
        <f t="array" aca="1" ref="F704" ca="1">IF(G704&lt;&gt;"",INDIRECT("'"&amp;G704&amp;"'!"&amp;H704),"")</f>
        <v/>
      </c>
      <c r="G704" s="1533"/>
      <c r="I704" s="4"/>
      <c r="J704" s="4"/>
      <c r="K704" s="4"/>
    </row>
    <row r="705" spans="1:11" ht="14">
      <c r="A705" s="1">
        <v>700</v>
      </c>
      <c r="D705" s="4"/>
      <c r="E705" s="2" t="b">
        <f t="shared" ca="1" si="18"/>
        <v>1</v>
      </c>
      <c r="F705" s="2" t="str" cm="1">
        <f t="array" aca="1" ref="F705" ca="1">IF(G705&lt;&gt;"",INDIRECT("'"&amp;G705&amp;"'!"&amp;H705),"")</f>
        <v/>
      </c>
      <c r="G705" s="1533"/>
      <c r="I705" s="4"/>
      <c r="J705" s="4"/>
      <c r="K705" s="4"/>
    </row>
    <row r="706" spans="1:11" ht="14">
      <c r="A706" s="1">
        <v>701</v>
      </c>
      <c r="D706" s="4"/>
      <c r="E706" s="2" t="b">
        <f t="shared" ref="E706:E769" ca="1" si="20">F706=B706</f>
        <v>1</v>
      </c>
      <c r="F706" s="2" t="str" cm="1">
        <f t="array" aca="1" ref="F706" ca="1">IF(G706&lt;&gt;"",INDIRECT("'"&amp;G706&amp;"'!"&amp;H706),"")</f>
        <v/>
      </c>
      <c r="G706" s="1533"/>
      <c r="I706" s="4"/>
      <c r="J706" s="4"/>
      <c r="K706" s="4"/>
    </row>
    <row r="707" spans="1:11" ht="14">
      <c r="A707">
        <v>702</v>
      </c>
      <c r="B707" s="7">
        <f>'EstExp 12-20'!D5</f>
        <v>4693270</v>
      </c>
      <c r="C707" s="3">
        <f t="shared" si="19"/>
        <v>-4692568</v>
      </c>
      <c r="E707" s="2" t="b">
        <f t="shared" ca="1" si="20"/>
        <v>1</v>
      </c>
      <c r="F707" s="2" cm="1">
        <f t="array" aca="1" ref="F707" ca="1">IF(G707&lt;&gt;"",INDIRECT("'"&amp;G707&amp;"'!"&amp;H707),"")</f>
        <v>4693270</v>
      </c>
      <c r="G707" s="1533" t="s">
        <v>6775</v>
      </c>
      <c r="H707" s="2" t="s">
        <v>4384</v>
      </c>
    </row>
    <row r="708" spans="1:11" ht="14">
      <c r="A708">
        <v>703</v>
      </c>
      <c r="B708" s="7">
        <f>'EstExp 12-20'!D16</f>
        <v>46950</v>
      </c>
      <c r="C708" s="3">
        <f t="shared" si="19"/>
        <v>-46247</v>
      </c>
      <c r="E708" s="2" t="b">
        <f t="shared" ca="1" si="20"/>
        <v>1</v>
      </c>
      <c r="F708" s="2" cm="1">
        <f t="array" aca="1" ref="F708" ca="1">IF(G708&lt;&gt;"",INDIRECT("'"&amp;G708&amp;"'!"&amp;H708),"")</f>
        <v>46950</v>
      </c>
      <c r="G708" s="1533" t="s">
        <v>6775</v>
      </c>
      <c r="H708" s="2" t="s">
        <v>4253</v>
      </c>
    </row>
    <row r="709" spans="1:11" ht="14">
      <c r="A709" s="1">
        <v>704</v>
      </c>
      <c r="D709" s="4"/>
      <c r="E709" s="2" t="b">
        <f t="shared" ca="1" si="20"/>
        <v>1</v>
      </c>
      <c r="F709" s="2" t="str" cm="1">
        <f t="array" aca="1" ref="F709" ca="1">IF(G709&lt;&gt;"",INDIRECT("'"&amp;G709&amp;"'!"&amp;H709),"")</f>
        <v/>
      </c>
      <c r="G709" s="1533"/>
      <c r="I709" s="4"/>
      <c r="J709" s="4"/>
      <c r="K709" s="4"/>
    </row>
    <row r="710" spans="1:11" ht="14">
      <c r="A710" s="1">
        <v>705</v>
      </c>
      <c r="D710" s="4"/>
      <c r="E710" s="2" t="b">
        <f t="shared" ca="1" si="20"/>
        <v>1</v>
      </c>
      <c r="F710" s="2" t="str" cm="1">
        <f t="array" aca="1" ref="F710" ca="1">IF(G710&lt;&gt;"",INDIRECT("'"&amp;G710&amp;"'!"&amp;H710),"")</f>
        <v/>
      </c>
      <c r="G710" s="1533"/>
      <c r="I710" s="4"/>
      <c r="J710" s="4"/>
      <c r="K710" s="4"/>
    </row>
    <row r="711" spans="1:11" ht="14">
      <c r="A711" s="1">
        <v>706</v>
      </c>
      <c r="D711" s="4"/>
      <c r="E711" s="2" t="b">
        <f t="shared" ca="1" si="20"/>
        <v>1</v>
      </c>
      <c r="F711" s="2" t="str" cm="1">
        <f t="array" aca="1" ref="F711" ca="1">IF(G711&lt;&gt;"",INDIRECT("'"&amp;G711&amp;"'!"&amp;H711),"")</f>
        <v/>
      </c>
      <c r="G711" s="1533"/>
      <c r="I711" s="4"/>
      <c r="J711" s="4"/>
      <c r="K711" s="4"/>
    </row>
    <row r="712" spans="1:11" ht="14">
      <c r="A712" s="1">
        <v>707</v>
      </c>
      <c r="D712" s="4"/>
      <c r="E712" s="2" t="b">
        <f t="shared" ca="1" si="20"/>
        <v>1</v>
      </c>
      <c r="F712" s="2" t="str" cm="1">
        <f t="array" aca="1" ref="F712" ca="1">IF(G712&lt;&gt;"",INDIRECT("'"&amp;G712&amp;"'!"&amp;H712),"")</f>
        <v/>
      </c>
      <c r="G712" s="1533"/>
      <c r="I712" s="4"/>
      <c r="J712" s="4"/>
      <c r="K712" s="4"/>
    </row>
    <row r="713" spans="1:11" ht="14">
      <c r="A713" s="1">
        <v>708</v>
      </c>
      <c r="D713" s="4"/>
      <c r="E713" s="2" t="b">
        <f t="shared" ca="1" si="20"/>
        <v>1</v>
      </c>
      <c r="F713" s="2" t="str" cm="1">
        <f t="array" aca="1" ref="F713" ca="1">IF(G713&lt;&gt;"",INDIRECT("'"&amp;G713&amp;"'!"&amp;H713),"")</f>
        <v/>
      </c>
      <c r="G713" s="1533"/>
      <c r="I713" s="4"/>
      <c r="J713" s="4"/>
      <c r="K713" s="4"/>
    </row>
    <row r="714" spans="1:11" ht="14">
      <c r="A714">
        <v>709</v>
      </c>
      <c r="B714" s="7">
        <f>'EstExp 12-20'!D18</f>
        <v>499890</v>
      </c>
      <c r="C714" s="3">
        <f t="shared" ref="C714:C772" si="21">A714-B714</f>
        <v>-499181</v>
      </c>
      <c r="E714" s="2" t="b">
        <f t="shared" ca="1" si="20"/>
        <v>1</v>
      </c>
      <c r="F714" s="2" cm="1">
        <f t="array" aca="1" ref="F714" ca="1">IF(G714&lt;&gt;"",INDIRECT("'"&amp;G714&amp;"'!"&amp;H714),"")</f>
        <v>499890</v>
      </c>
      <c r="G714" s="1533" t="s">
        <v>6775</v>
      </c>
      <c r="H714" s="2" t="s">
        <v>4227</v>
      </c>
    </row>
    <row r="715" spans="1:11" ht="14">
      <c r="A715" s="1">
        <v>710</v>
      </c>
      <c r="D715" s="4"/>
      <c r="E715" s="2" t="b">
        <f t="shared" ca="1" si="20"/>
        <v>1</v>
      </c>
      <c r="F715" s="2" t="str" cm="1">
        <f t="array" aca="1" ref="F715" ca="1">IF(G715&lt;&gt;"",INDIRECT("'"&amp;G715&amp;"'!"&amp;H715),"")</f>
        <v/>
      </c>
      <c r="G715" s="1533"/>
      <c r="I715" s="4"/>
      <c r="J715" s="4"/>
      <c r="K715" s="4"/>
    </row>
    <row r="716" spans="1:11" ht="14">
      <c r="A716" s="1">
        <v>711</v>
      </c>
      <c r="D716" s="4"/>
      <c r="E716" s="2" t="b">
        <f t="shared" ca="1" si="20"/>
        <v>1</v>
      </c>
      <c r="F716" s="2" t="str" cm="1">
        <f t="array" aca="1" ref="F716" ca="1">IF(G716&lt;&gt;"",INDIRECT("'"&amp;G716&amp;"'!"&amp;H716),"")</f>
        <v/>
      </c>
      <c r="G716" s="1533"/>
      <c r="I716" s="4"/>
      <c r="J716" s="4"/>
      <c r="K716" s="4"/>
    </row>
    <row r="717" spans="1:11" ht="14">
      <c r="A717" s="1">
        <v>712</v>
      </c>
      <c r="D717" s="4"/>
      <c r="E717" s="2" t="b">
        <f t="shared" ca="1" si="20"/>
        <v>1</v>
      </c>
      <c r="F717" s="2" t="str" cm="1">
        <f t="array" aca="1" ref="F717" ca="1">IF(G717&lt;&gt;"",INDIRECT("'"&amp;G717&amp;"'!"&amp;H717),"")</f>
        <v/>
      </c>
      <c r="G717" s="1533"/>
      <c r="I717" s="4"/>
      <c r="J717" s="4"/>
      <c r="K717" s="4"/>
    </row>
    <row r="718" spans="1:11" ht="14">
      <c r="A718">
        <v>713</v>
      </c>
      <c r="B718" s="7">
        <f>'EstExp 12-20'!D12</f>
        <v>0</v>
      </c>
      <c r="C718" s="3">
        <f t="shared" si="21"/>
        <v>713</v>
      </c>
      <c r="E718" s="2" t="b">
        <f t="shared" ca="1" si="20"/>
        <v>1</v>
      </c>
      <c r="F718" s="2" cm="1">
        <f t="array" aca="1" ref="F718" ca="1">IF(G718&lt;&gt;"",INDIRECT("'"&amp;G718&amp;"'!"&amp;H718),"")</f>
        <v>0</v>
      </c>
      <c r="G718" s="1533" t="s">
        <v>6775</v>
      </c>
      <c r="H718" s="2" t="s">
        <v>4250</v>
      </c>
    </row>
    <row r="719" spans="1:11" ht="14">
      <c r="A719">
        <v>714</v>
      </c>
      <c r="B719" s="7">
        <f>'EstExp 12-20'!D13</f>
        <v>0</v>
      </c>
      <c r="C719" s="3">
        <f t="shared" si="21"/>
        <v>714</v>
      </c>
      <c r="E719" s="2" t="b">
        <f t="shared" ca="1" si="20"/>
        <v>1</v>
      </c>
      <c r="F719" s="2" cm="1">
        <f t="array" aca="1" ref="F719" ca="1">IF(G719&lt;&gt;"",INDIRECT("'"&amp;G719&amp;"'!"&amp;H719),"")</f>
        <v>0</v>
      </c>
      <c r="G719" s="1533" t="s">
        <v>6775</v>
      </c>
      <c r="H719" s="2" t="s">
        <v>4251</v>
      </c>
    </row>
    <row r="720" spans="1:11" ht="14">
      <c r="A720">
        <v>715</v>
      </c>
      <c r="B720" s="7">
        <f>'EstExp 12-20'!D14</f>
        <v>4890</v>
      </c>
      <c r="C720" s="3">
        <f t="shared" si="21"/>
        <v>-4175</v>
      </c>
      <c r="E720" s="2" t="b">
        <f t="shared" ca="1" si="20"/>
        <v>1</v>
      </c>
      <c r="F720" s="2" cm="1">
        <f t="array" aca="1" ref="F720" ca="1">IF(G720&lt;&gt;"",INDIRECT("'"&amp;G720&amp;"'!"&amp;H720),"")</f>
        <v>4890</v>
      </c>
      <c r="G720" s="1533" t="s">
        <v>6775</v>
      </c>
      <c r="H720" s="2" t="s">
        <v>4385</v>
      </c>
    </row>
    <row r="721" spans="1:8" ht="14">
      <c r="A721">
        <v>716</v>
      </c>
      <c r="B721" s="7">
        <f>'EstExp 12-20'!D15</f>
        <v>250</v>
      </c>
      <c r="C721" s="3">
        <f t="shared" si="21"/>
        <v>466</v>
      </c>
      <c r="E721" s="2" t="b">
        <f t="shared" ca="1" si="20"/>
        <v>1</v>
      </c>
      <c r="F721" s="2" cm="1">
        <f t="array" aca="1" ref="F721" ca="1">IF(G721&lt;&gt;"",INDIRECT("'"&amp;G721&amp;"'!"&amp;H721),"")</f>
        <v>250</v>
      </c>
      <c r="G721" s="1533" t="s">
        <v>6775</v>
      </c>
      <c r="H721" s="2" t="s">
        <v>4252</v>
      </c>
    </row>
    <row r="722" spans="1:8" ht="14">
      <c r="A722">
        <v>717</v>
      </c>
      <c r="B722" s="7">
        <f>'EstExp 12-20'!D34</f>
        <v>7020410</v>
      </c>
      <c r="C722" s="3">
        <f t="shared" si="21"/>
        <v>-7019693</v>
      </c>
      <c r="E722" s="2" t="b">
        <f t="shared" ca="1" si="20"/>
        <v>1</v>
      </c>
      <c r="F722" s="2" cm="1">
        <f t="array" aca="1" ref="F722" ca="1">IF(G722&lt;&gt;"",INDIRECT("'"&amp;G722&amp;"'!"&amp;H722),"")</f>
        <v>7020410</v>
      </c>
      <c r="G722" s="1533" t="s">
        <v>6775</v>
      </c>
      <c r="H722" s="2" t="s">
        <v>4386</v>
      </c>
    </row>
    <row r="723" spans="1:8" ht="14">
      <c r="A723">
        <v>718</v>
      </c>
      <c r="B723" s="7">
        <f>'EstExp 12-20'!D38</f>
        <v>211990</v>
      </c>
      <c r="C723" s="3">
        <f t="shared" si="21"/>
        <v>-211272</v>
      </c>
      <c r="E723" s="2" t="b">
        <f t="shared" ca="1" si="20"/>
        <v>1</v>
      </c>
      <c r="F723" s="2" cm="1">
        <f t="array" aca="1" ref="F723" ca="1">IF(G723&lt;&gt;"",INDIRECT("'"&amp;G723&amp;"'!"&amp;H723),"")</f>
        <v>211990</v>
      </c>
      <c r="G723" s="1533" t="s">
        <v>6775</v>
      </c>
      <c r="H723" s="2" t="s">
        <v>4387</v>
      </c>
    </row>
    <row r="724" spans="1:8" ht="14">
      <c r="A724">
        <v>719</v>
      </c>
      <c r="B724" s="7">
        <f>'EstExp 12-20'!D39</f>
        <v>15280</v>
      </c>
      <c r="C724" s="3">
        <f t="shared" si="21"/>
        <v>-14561</v>
      </c>
      <c r="E724" s="2" t="b">
        <f t="shared" ca="1" si="20"/>
        <v>1</v>
      </c>
      <c r="F724" s="2" cm="1">
        <f t="array" aca="1" ref="F724" ca="1">IF(G724&lt;&gt;"",INDIRECT("'"&amp;G724&amp;"'!"&amp;H724),"")</f>
        <v>15280</v>
      </c>
      <c r="G724" s="1533" t="s">
        <v>6775</v>
      </c>
      <c r="H724" s="2" t="s">
        <v>4388</v>
      </c>
    </row>
    <row r="725" spans="1:8" ht="14">
      <c r="A725">
        <v>720</v>
      </c>
      <c r="B725" s="7">
        <f>'EstExp 12-20'!D40</f>
        <v>72160</v>
      </c>
      <c r="C725" s="3">
        <f t="shared" si="21"/>
        <v>-71440</v>
      </c>
      <c r="E725" s="2" t="b">
        <f t="shared" ca="1" si="20"/>
        <v>1</v>
      </c>
      <c r="F725" s="2" cm="1">
        <f t="array" aca="1" ref="F725" ca="1">IF(G725&lt;&gt;"",INDIRECT("'"&amp;G725&amp;"'!"&amp;H725),"")</f>
        <v>72160</v>
      </c>
      <c r="G725" s="1533" t="s">
        <v>6775</v>
      </c>
      <c r="H725" s="2" t="s">
        <v>4389</v>
      </c>
    </row>
    <row r="726" spans="1:8" ht="14">
      <c r="A726">
        <v>721</v>
      </c>
      <c r="B726" s="7">
        <f>'EstExp 12-20'!D41</f>
        <v>48310</v>
      </c>
      <c r="C726" s="3">
        <f t="shared" si="21"/>
        <v>-47589</v>
      </c>
      <c r="E726" s="2" t="b">
        <f t="shared" ca="1" si="20"/>
        <v>1</v>
      </c>
      <c r="F726" s="2" cm="1">
        <f t="array" aca="1" ref="F726" ca="1">IF(G726&lt;&gt;"",INDIRECT("'"&amp;G726&amp;"'!"&amp;H726),"")</f>
        <v>48310</v>
      </c>
      <c r="G726" s="1533" t="s">
        <v>6775</v>
      </c>
      <c r="H726" s="2" t="s">
        <v>4390</v>
      </c>
    </row>
    <row r="727" spans="1:8" ht="14">
      <c r="A727">
        <v>722</v>
      </c>
      <c r="B727" s="7">
        <f>'EstExp 12-20'!D42</f>
        <v>145460</v>
      </c>
      <c r="C727" s="3">
        <f t="shared" si="21"/>
        <v>-144738</v>
      </c>
      <c r="E727" s="2" t="b">
        <f t="shared" ca="1" si="20"/>
        <v>1</v>
      </c>
      <c r="F727" s="2" cm="1">
        <f t="array" aca="1" ref="F727" ca="1">IF(G727&lt;&gt;"",INDIRECT("'"&amp;G727&amp;"'!"&amp;H727),"")</f>
        <v>145460</v>
      </c>
      <c r="G727" s="1533" t="s">
        <v>6775</v>
      </c>
      <c r="H727" s="2" t="s">
        <v>4391</v>
      </c>
    </row>
    <row r="728" spans="1:8" ht="14">
      <c r="A728">
        <v>723</v>
      </c>
      <c r="B728" s="7">
        <f>'EstExp 12-20'!D43</f>
        <v>0</v>
      </c>
      <c r="C728" s="3">
        <f t="shared" si="21"/>
        <v>723</v>
      </c>
      <c r="E728" s="2" t="b">
        <f t="shared" ca="1" si="20"/>
        <v>1</v>
      </c>
      <c r="F728" s="2" cm="1">
        <f t="array" aca="1" ref="F728" ca="1">IF(G728&lt;&gt;"",INDIRECT("'"&amp;G728&amp;"'!"&amp;H728),"")</f>
        <v>0</v>
      </c>
      <c r="G728" s="1533" t="s">
        <v>6775</v>
      </c>
      <c r="H728" s="2" t="s">
        <v>4392</v>
      </c>
    </row>
    <row r="729" spans="1:8" ht="14">
      <c r="A729">
        <v>724</v>
      </c>
      <c r="B729" s="7">
        <f>'EstExp 12-20'!D44</f>
        <v>493200</v>
      </c>
      <c r="C729" s="3">
        <f t="shared" si="21"/>
        <v>-492476</v>
      </c>
      <c r="E729" s="2" t="b">
        <f t="shared" ca="1" si="20"/>
        <v>1</v>
      </c>
      <c r="F729" s="2" cm="1">
        <f t="array" aca="1" ref="F729" ca="1">IF(G729&lt;&gt;"",INDIRECT("'"&amp;G729&amp;"'!"&amp;H729),"")</f>
        <v>493200</v>
      </c>
      <c r="G729" s="1533" t="s">
        <v>6775</v>
      </c>
      <c r="H729" s="2" t="s">
        <v>4393</v>
      </c>
    </row>
    <row r="730" spans="1:8" ht="14">
      <c r="A730">
        <v>725</v>
      </c>
      <c r="B730" s="7">
        <f>'EstExp 12-20'!D46</f>
        <v>0</v>
      </c>
      <c r="C730" s="3">
        <f t="shared" si="21"/>
        <v>725</v>
      </c>
      <c r="E730" s="2" t="b">
        <f t="shared" ca="1" si="20"/>
        <v>1</v>
      </c>
      <c r="F730" s="2" cm="1">
        <f t="array" aca="1" ref="F730" ca="1">IF(G730&lt;&gt;"",INDIRECT("'"&amp;G730&amp;"'!"&amp;H730),"")</f>
        <v>0</v>
      </c>
      <c r="G730" s="1533" t="s">
        <v>6775</v>
      </c>
      <c r="H730" s="2" t="s">
        <v>4394</v>
      </c>
    </row>
    <row r="731" spans="1:8" ht="14">
      <c r="A731">
        <v>726</v>
      </c>
      <c r="B731" s="7">
        <f>'EstExp 12-20'!D47</f>
        <v>333090</v>
      </c>
      <c r="C731" s="3">
        <f t="shared" si="21"/>
        <v>-332364</v>
      </c>
      <c r="E731" s="2" t="b">
        <f t="shared" ca="1" si="20"/>
        <v>1</v>
      </c>
      <c r="F731" s="2" cm="1">
        <f t="array" aca="1" ref="F731" ca="1">IF(G731&lt;&gt;"",INDIRECT("'"&amp;G731&amp;"'!"&amp;H731),"")</f>
        <v>333090</v>
      </c>
      <c r="G731" s="1533" t="s">
        <v>6775</v>
      </c>
      <c r="H731" s="2" t="s">
        <v>4395</v>
      </c>
    </row>
    <row r="732" spans="1:8" ht="14">
      <c r="A732">
        <v>727</v>
      </c>
      <c r="B732" s="7">
        <f>'EstExp 12-20'!D48</f>
        <v>0</v>
      </c>
      <c r="C732" s="3">
        <f t="shared" si="21"/>
        <v>727</v>
      </c>
      <c r="E732" s="2" t="b">
        <f t="shared" ca="1" si="20"/>
        <v>1</v>
      </c>
      <c r="F732" s="2" cm="1">
        <f t="array" aca="1" ref="F732" ca="1">IF(G732&lt;&gt;"",INDIRECT("'"&amp;G732&amp;"'!"&amp;H732),"")</f>
        <v>0</v>
      </c>
      <c r="G732" s="1533" t="s">
        <v>6775</v>
      </c>
      <c r="H732" s="2" t="s">
        <v>4396</v>
      </c>
    </row>
    <row r="733" spans="1:8" ht="14">
      <c r="A733">
        <v>728</v>
      </c>
      <c r="B733" s="7">
        <f>'EstExp 12-20'!D49</f>
        <v>333090</v>
      </c>
      <c r="C733" s="3">
        <f t="shared" si="21"/>
        <v>-332362</v>
      </c>
      <c r="E733" s="2" t="b">
        <f t="shared" ca="1" si="20"/>
        <v>1</v>
      </c>
      <c r="F733" s="2" cm="1">
        <f t="array" aca="1" ref="F733" ca="1">IF(G733&lt;&gt;"",INDIRECT("'"&amp;G733&amp;"'!"&amp;H733),"")</f>
        <v>333090</v>
      </c>
      <c r="G733" s="1533" t="s">
        <v>6775</v>
      </c>
      <c r="H733" s="2" t="s">
        <v>4397</v>
      </c>
    </row>
    <row r="734" spans="1:8" ht="14">
      <c r="A734">
        <v>729</v>
      </c>
      <c r="B734" s="7">
        <f>'EstExp 12-20'!D51</f>
        <v>0</v>
      </c>
      <c r="C734" s="3">
        <f t="shared" si="21"/>
        <v>729</v>
      </c>
      <c r="E734" s="2" t="b">
        <f t="shared" ca="1" si="20"/>
        <v>1</v>
      </c>
      <c r="F734" s="2" cm="1">
        <f t="array" aca="1" ref="F734" ca="1">IF(G734&lt;&gt;"",INDIRECT("'"&amp;G734&amp;"'!"&amp;H734),"")</f>
        <v>0</v>
      </c>
      <c r="G734" s="1533" t="s">
        <v>6775</v>
      </c>
      <c r="H734" s="2" t="s">
        <v>4398</v>
      </c>
    </row>
    <row r="735" spans="1:8" ht="14">
      <c r="A735">
        <v>730</v>
      </c>
      <c r="B735" s="7">
        <f>'EstExp 12-20'!D52</f>
        <v>61950</v>
      </c>
      <c r="C735" s="3">
        <f t="shared" si="21"/>
        <v>-61220</v>
      </c>
      <c r="E735" s="2" t="b">
        <f t="shared" ca="1" si="20"/>
        <v>1</v>
      </c>
      <c r="F735" s="2" cm="1">
        <f t="array" aca="1" ref="F735" ca="1">IF(G735&lt;&gt;"",INDIRECT("'"&amp;G735&amp;"'!"&amp;H735),"")</f>
        <v>61950</v>
      </c>
      <c r="G735" s="1533" t="s">
        <v>6775</v>
      </c>
      <c r="H735" s="2" t="s">
        <v>4399</v>
      </c>
    </row>
    <row r="736" spans="1:8" ht="14">
      <c r="A736">
        <v>731</v>
      </c>
      <c r="B736" s="7">
        <f>'EstExp 12-20'!D55</f>
        <v>61950</v>
      </c>
      <c r="C736" s="3">
        <f t="shared" si="21"/>
        <v>-61219</v>
      </c>
      <c r="E736" s="2" t="b">
        <f t="shared" ca="1" si="20"/>
        <v>1</v>
      </c>
      <c r="F736" s="2" cm="1">
        <f t="array" aca="1" ref="F736" ca="1">IF(G736&lt;&gt;"",INDIRECT("'"&amp;G736&amp;"'!"&amp;H736),"")</f>
        <v>61950</v>
      </c>
      <c r="G736" s="1533" t="s">
        <v>6775</v>
      </c>
      <c r="H736" s="2" t="s">
        <v>4400</v>
      </c>
    </row>
    <row r="737" spans="1:11" ht="14">
      <c r="A737">
        <v>732</v>
      </c>
      <c r="B737" s="7">
        <f>'EstExp 12-20'!D57</f>
        <v>394460</v>
      </c>
      <c r="C737" s="3">
        <f t="shared" si="21"/>
        <v>-393728</v>
      </c>
      <c r="E737" s="2" t="b">
        <f t="shared" ca="1" si="20"/>
        <v>1</v>
      </c>
      <c r="F737" s="2" cm="1">
        <f t="array" aca="1" ref="F737" ca="1">IF(G737&lt;&gt;"",INDIRECT("'"&amp;G737&amp;"'!"&amp;H737),"")</f>
        <v>394460</v>
      </c>
      <c r="G737" s="1533" t="s">
        <v>6775</v>
      </c>
      <c r="H737" s="2" t="s">
        <v>4401</v>
      </c>
    </row>
    <row r="738" spans="1:11" ht="14">
      <c r="A738">
        <v>733</v>
      </c>
      <c r="B738" s="7">
        <f>'EstExp 12-20'!D58</f>
        <v>0</v>
      </c>
      <c r="C738" s="3">
        <f t="shared" si="21"/>
        <v>733</v>
      </c>
      <c r="E738" s="2" t="b">
        <f t="shared" ca="1" si="20"/>
        <v>1</v>
      </c>
      <c r="F738" s="2" cm="1">
        <f t="array" aca="1" ref="F738" ca="1">IF(G738&lt;&gt;"",INDIRECT("'"&amp;G738&amp;"'!"&amp;H738),"")</f>
        <v>0</v>
      </c>
      <c r="G738" s="1533" t="s">
        <v>6775</v>
      </c>
      <c r="H738" s="2" t="s">
        <v>4402</v>
      </c>
    </row>
    <row r="739" spans="1:11" ht="14">
      <c r="A739">
        <v>734</v>
      </c>
      <c r="B739" s="7">
        <f>'EstExp 12-20'!D59</f>
        <v>394460</v>
      </c>
      <c r="C739" s="3">
        <f t="shared" si="21"/>
        <v>-393726</v>
      </c>
      <c r="E739" s="2" t="b">
        <f t="shared" ca="1" si="20"/>
        <v>1</v>
      </c>
      <c r="F739" s="2" cm="1">
        <f t="array" aca="1" ref="F739" ca="1">IF(G739&lt;&gt;"",INDIRECT("'"&amp;G739&amp;"'!"&amp;H739),"")</f>
        <v>394460</v>
      </c>
      <c r="G739" s="1533" t="s">
        <v>6775</v>
      </c>
      <c r="H739" s="2" t="s">
        <v>4403</v>
      </c>
    </row>
    <row r="740" spans="1:11" ht="14">
      <c r="A740">
        <v>735</v>
      </c>
      <c r="B740" s="7">
        <f>'EstExp 12-20'!D61</f>
        <v>30950</v>
      </c>
      <c r="C740" s="3">
        <f t="shared" si="21"/>
        <v>-30215</v>
      </c>
      <c r="E740" s="2" t="b">
        <f t="shared" ca="1" si="20"/>
        <v>1</v>
      </c>
      <c r="F740" s="2" cm="1">
        <f t="array" aca="1" ref="F740" ca="1">IF(G740&lt;&gt;"",INDIRECT("'"&amp;G740&amp;"'!"&amp;H740),"")</f>
        <v>30950</v>
      </c>
      <c r="G740" s="1533" t="s">
        <v>6775</v>
      </c>
      <c r="H740" s="2" t="s">
        <v>4404</v>
      </c>
    </row>
    <row r="741" spans="1:11" ht="14">
      <c r="A741">
        <v>736</v>
      </c>
      <c r="B741" s="7">
        <f>'EstExp 12-20'!D62</f>
        <v>28450</v>
      </c>
      <c r="C741" s="3">
        <f t="shared" si="21"/>
        <v>-27714</v>
      </c>
      <c r="E741" s="2" t="b">
        <f t="shared" ca="1" si="20"/>
        <v>1</v>
      </c>
      <c r="F741" s="2" cm="1">
        <f t="array" aca="1" ref="F741" ca="1">IF(G741&lt;&gt;"",INDIRECT("'"&amp;G741&amp;"'!"&amp;H741),"")</f>
        <v>28450</v>
      </c>
      <c r="G741" s="1533" t="s">
        <v>6775</v>
      </c>
      <c r="H741" s="2" t="s">
        <v>4405</v>
      </c>
    </row>
    <row r="742" spans="1:11" ht="14">
      <c r="A742">
        <v>737</v>
      </c>
      <c r="B742" s="7">
        <f>'EstExp 12-20'!D63</f>
        <v>0</v>
      </c>
      <c r="C742" s="3">
        <f t="shared" si="21"/>
        <v>737</v>
      </c>
      <c r="E742" s="2" t="b">
        <f t="shared" ca="1" si="20"/>
        <v>1</v>
      </c>
      <c r="F742" s="2" cm="1">
        <f t="array" aca="1" ref="F742" ca="1">IF(G742&lt;&gt;"",INDIRECT("'"&amp;G742&amp;"'!"&amp;H742),"")</f>
        <v>0</v>
      </c>
      <c r="G742" s="1533" t="s">
        <v>6775</v>
      </c>
      <c r="H742" s="2" t="s">
        <v>4406</v>
      </c>
    </row>
    <row r="743" spans="1:11" ht="14">
      <c r="A743">
        <v>738</v>
      </c>
      <c r="B743" s="7">
        <f>'EstExp 12-20'!D64</f>
        <v>0</v>
      </c>
      <c r="C743" s="3">
        <f t="shared" si="21"/>
        <v>738</v>
      </c>
      <c r="E743" s="2" t="b">
        <f t="shared" ca="1" si="20"/>
        <v>1</v>
      </c>
      <c r="F743" s="2" cm="1">
        <f t="array" aca="1" ref="F743" ca="1">IF(G743&lt;&gt;"",INDIRECT("'"&amp;G743&amp;"'!"&amp;H743),"")</f>
        <v>0</v>
      </c>
      <c r="G743" s="1533" t="s">
        <v>6775</v>
      </c>
      <c r="H743" s="2" t="s">
        <v>4407</v>
      </c>
    </row>
    <row r="744" spans="1:11" ht="14">
      <c r="A744">
        <v>739</v>
      </c>
      <c r="B744" s="7">
        <f>'EstExp 12-20'!D65</f>
        <v>0</v>
      </c>
      <c r="C744" s="3">
        <f t="shared" si="21"/>
        <v>739</v>
      </c>
      <c r="E744" s="2" t="b">
        <f t="shared" ca="1" si="20"/>
        <v>1</v>
      </c>
      <c r="F744" s="2" cm="1">
        <f t="array" aca="1" ref="F744" ca="1">IF(G744&lt;&gt;"",INDIRECT("'"&amp;G744&amp;"'!"&amp;H744),"")</f>
        <v>0</v>
      </c>
      <c r="G744" s="1533" t="s">
        <v>6775</v>
      </c>
      <c r="H744" s="2" t="s">
        <v>4408</v>
      </c>
    </row>
    <row r="745" spans="1:11" ht="14">
      <c r="A745">
        <v>740</v>
      </c>
      <c r="B745" s="7">
        <f>'EstExp 12-20'!D66</f>
        <v>0</v>
      </c>
      <c r="C745" s="3">
        <f t="shared" si="21"/>
        <v>740</v>
      </c>
      <c r="E745" s="2" t="b">
        <f t="shared" ca="1" si="20"/>
        <v>1</v>
      </c>
      <c r="F745" s="2" cm="1">
        <f t="array" aca="1" ref="F745" ca="1">IF(G745&lt;&gt;"",INDIRECT("'"&amp;G745&amp;"'!"&amp;H745),"")</f>
        <v>0</v>
      </c>
      <c r="G745" s="1533" t="s">
        <v>6775</v>
      </c>
      <c r="H745" s="2" t="s">
        <v>4409</v>
      </c>
    </row>
    <row r="746" spans="1:11" ht="14">
      <c r="A746" s="1">
        <v>741</v>
      </c>
      <c r="D746" s="4"/>
      <c r="E746" s="2" t="b">
        <f t="shared" ca="1" si="20"/>
        <v>1</v>
      </c>
      <c r="F746" s="2" t="str" cm="1">
        <f t="array" aca="1" ref="F746" ca="1">IF(G746&lt;&gt;"",INDIRECT("'"&amp;G746&amp;"'!"&amp;H746),"")</f>
        <v/>
      </c>
      <c r="G746" s="1533"/>
      <c r="I746" s="4"/>
      <c r="J746" s="4"/>
      <c r="K746" s="4"/>
    </row>
    <row r="747" spans="1:11" ht="14">
      <c r="A747">
        <v>742</v>
      </c>
      <c r="B747" s="7">
        <f>'EstExp 12-20'!D67</f>
        <v>59400</v>
      </c>
      <c r="C747" s="3">
        <f t="shared" si="21"/>
        <v>-58658</v>
      </c>
      <c r="E747" s="2" t="b">
        <f t="shared" ca="1" si="20"/>
        <v>1</v>
      </c>
      <c r="F747" s="2" cm="1">
        <f t="array" aca="1" ref="F747" ca="1">IF(G747&lt;&gt;"",INDIRECT("'"&amp;G747&amp;"'!"&amp;H747),"")</f>
        <v>59400</v>
      </c>
      <c r="G747" s="1533" t="s">
        <v>6775</v>
      </c>
      <c r="H747" s="2" t="s">
        <v>4410</v>
      </c>
    </row>
    <row r="748" spans="1:11" ht="14">
      <c r="A748">
        <v>743</v>
      </c>
      <c r="B748" s="7">
        <f>'EstExp 12-20'!D69</f>
        <v>64900</v>
      </c>
      <c r="C748" s="3">
        <f t="shared" si="21"/>
        <v>-64157</v>
      </c>
      <c r="E748" s="2" t="b">
        <f t="shared" ca="1" si="20"/>
        <v>1</v>
      </c>
      <c r="F748" s="2" cm="1">
        <f t="array" aca="1" ref="F748" ca="1">IF(G748&lt;&gt;"",INDIRECT("'"&amp;G748&amp;"'!"&amp;H748),"")</f>
        <v>64900</v>
      </c>
      <c r="G748" s="1533" t="s">
        <v>6775</v>
      </c>
      <c r="H748" s="2" t="s">
        <v>4411</v>
      </c>
    </row>
    <row r="749" spans="1:11" ht="14">
      <c r="A749">
        <v>744</v>
      </c>
      <c r="B749" s="7">
        <f>'EstExp 12-20'!D70</f>
        <v>93710</v>
      </c>
      <c r="C749" s="3">
        <f t="shared" si="21"/>
        <v>-92966</v>
      </c>
      <c r="E749" s="2" t="b">
        <f t="shared" ca="1" si="20"/>
        <v>1</v>
      </c>
      <c r="F749" s="2" cm="1">
        <f t="array" aca="1" ref="F749" ca="1">IF(G749&lt;&gt;"",INDIRECT("'"&amp;G749&amp;"'!"&amp;H749),"")</f>
        <v>93710</v>
      </c>
      <c r="G749" s="1533" t="s">
        <v>6775</v>
      </c>
      <c r="H749" s="2" t="s">
        <v>4412</v>
      </c>
    </row>
    <row r="750" spans="1:11" ht="14">
      <c r="A750">
        <v>745</v>
      </c>
      <c r="B750" s="7">
        <f>'EstExp 12-20'!D71</f>
        <v>13580</v>
      </c>
      <c r="C750" s="3">
        <f t="shared" si="21"/>
        <v>-12835</v>
      </c>
      <c r="E750" s="2" t="b">
        <f t="shared" ca="1" si="20"/>
        <v>1</v>
      </c>
      <c r="F750" s="2" cm="1">
        <f t="array" aca="1" ref="F750" ca="1">IF(G750&lt;&gt;"",INDIRECT("'"&amp;G750&amp;"'!"&amp;H750),"")</f>
        <v>13580</v>
      </c>
      <c r="G750" s="1533" t="s">
        <v>6775</v>
      </c>
      <c r="H750" s="2" t="s">
        <v>4413</v>
      </c>
    </row>
    <row r="751" spans="1:11" ht="14">
      <c r="A751">
        <v>746</v>
      </c>
      <c r="B751" s="7">
        <f>'EstExp 12-20'!D72</f>
        <v>51990</v>
      </c>
      <c r="C751" s="3">
        <f t="shared" si="21"/>
        <v>-51244</v>
      </c>
      <c r="E751" s="2" t="b">
        <f t="shared" ca="1" si="20"/>
        <v>1</v>
      </c>
      <c r="F751" s="2" cm="1">
        <f t="array" aca="1" ref="F751" ca="1">IF(G751&lt;&gt;"",INDIRECT("'"&amp;G751&amp;"'!"&amp;H751),"")</f>
        <v>51990</v>
      </c>
      <c r="G751" s="1533" t="s">
        <v>6775</v>
      </c>
      <c r="H751" s="2" t="s">
        <v>4414</v>
      </c>
    </row>
    <row r="752" spans="1:11" ht="14">
      <c r="A752" s="1">
        <v>747</v>
      </c>
      <c r="D752" s="4"/>
      <c r="E752" s="2" t="b">
        <f t="shared" ca="1" si="20"/>
        <v>1</v>
      </c>
      <c r="F752" s="2" t="str" cm="1">
        <f t="array" aca="1" ref="F752" ca="1">IF(G752&lt;&gt;"",INDIRECT("'"&amp;G752&amp;"'!"&amp;H752),"")</f>
        <v/>
      </c>
      <c r="G752" s="1533"/>
      <c r="I752" s="4"/>
      <c r="J752" s="4"/>
      <c r="K752" s="4"/>
    </row>
    <row r="753" spans="1:11" ht="14">
      <c r="A753">
        <v>748</v>
      </c>
      <c r="B753" s="7">
        <f>'EstExp 12-20'!D73</f>
        <v>43350</v>
      </c>
      <c r="C753" s="3">
        <f t="shared" si="21"/>
        <v>-42602</v>
      </c>
      <c r="E753" s="2" t="b">
        <f t="shared" ca="1" si="20"/>
        <v>1</v>
      </c>
      <c r="F753" s="2" cm="1">
        <f t="array" aca="1" ref="F753" ca="1">IF(G753&lt;&gt;"",INDIRECT("'"&amp;G753&amp;"'!"&amp;H753),"")</f>
        <v>43350</v>
      </c>
      <c r="G753" s="1533" t="s">
        <v>6775</v>
      </c>
      <c r="H753" s="2" t="s">
        <v>4415</v>
      </c>
    </row>
    <row r="754" spans="1:11" ht="14">
      <c r="A754" s="1">
        <v>749</v>
      </c>
      <c r="D754" s="4"/>
      <c r="E754" s="2" t="b">
        <f t="shared" ca="1" si="20"/>
        <v>1</v>
      </c>
      <c r="F754" s="2" t="str" cm="1">
        <f t="array" aca="1" ref="F754" ca="1">IF(G754&lt;&gt;"",INDIRECT("'"&amp;G754&amp;"'!"&amp;H754),"")</f>
        <v/>
      </c>
      <c r="G754" s="1533"/>
      <c r="I754" s="4"/>
      <c r="J754" s="4"/>
      <c r="K754" s="4"/>
    </row>
    <row r="755" spans="1:11" ht="14">
      <c r="A755">
        <v>750</v>
      </c>
      <c r="B755" s="7">
        <f>'EstExp 12-20'!D74</f>
        <v>267530</v>
      </c>
      <c r="C755" s="3">
        <f t="shared" si="21"/>
        <v>-266780</v>
      </c>
      <c r="E755" s="2" t="b">
        <f t="shared" ca="1" si="20"/>
        <v>1</v>
      </c>
      <c r="F755" s="2" cm="1">
        <f t="array" aca="1" ref="F755" ca="1">IF(G755&lt;&gt;"",INDIRECT("'"&amp;G755&amp;"'!"&amp;H755),"")</f>
        <v>267530</v>
      </c>
      <c r="G755" s="1533" t="s">
        <v>6775</v>
      </c>
      <c r="H755" s="2" t="s">
        <v>4416</v>
      </c>
    </row>
    <row r="756" spans="1:11" ht="14">
      <c r="A756">
        <v>751</v>
      </c>
      <c r="B756" s="7">
        <f>'EstExp 12-20'!D75</f>
        <v>0</v>
      </c>
      <c r="C756" s="3">
        <f t="shared" si="21"/>
        <v>751</v>
      </c>
      <c r="E756" s="2" t="b">
        <f t="shared" ca="1" si="20"/>
        <v>1</v>
      </c>
      <c r="F756" s="2" cm="1">
        <f t="array" aca="1" ref="F756" ca="1">IF(G756&lt;&gt;"",INDIRECT("'"&amp;G756&amp;"'!"&amp;H756),"")</f>
        <v>0</v>
      </c>
      <c r="G756" s="1533" t="s">
        <v>6775</v>
      </c>
      <c r="H756" s="2" t="s">
        <v>4417</v>
      </c>
    </row>
    <row r="757" spans="1:11" ht="14">
      <c r="A757">
        <v>752</v>
      </c>
      <c r="B757" s="7">
        <f>'EstExp 12-20'!D76</f>
        <v>1609630</v>
      </c>
      <c r="C757" s="3">
        <f t="shared" si="21"/>
        <v>-1608878</v>
      </c>
      <c r="E757" s="2" t="b">
        <f t="shared" ca="1" si="20"/>
        <v>1</v>
      </c>
      <c r="F757" s="2" cm="1">
        <f t="array" aca="1" ref="F757" ca="1">IF(G757&lt;&gt;"",INDIRECT("'"&amp;G757&amp;"'!"&amp;H757),"")</f>
        <v>1609630</v>
      </c>
      <c r="G757" s="1533" t="s">
        <v>6775</v>
      </c>
      <c r="H757" s="2" t="s">
        <v>4418</v>
      </c>
    </row>
    <row r="758" spans="1:11" ht="14">
      <c r="A758">
        <v>753</v>
      </c>
      <c r="B758" s="7">
        <f>'EstExp 12-20'!D77</f>
        <v>50</v>
      </c>
      <c r="C758" s="3">
        <f t="shared" si="21"/>
        <v>703</v>
      </c>
      <c r="E758" s="2" t="b">
        <f t="shared" ca="1" si="20"/>
        <v>1</v>
      </c>
      <c r="F758" s="2" cm="1">
        <f t="array" aca="1" ref="F758" ca="1">IF(G758&lt;&gt;"",INDIRECT("'"&amp;G758&amp;"'!"&amp;H758),"")</f>
        <v>50</v>
      </c>
      <c r="G758" s="1533" t="s">
        <v>6775</v>
      </c>
      <c r="H758" s="2" t="s">
        <v>4419</v>
      </c>
    </row>
    <row r="759" spans="1:11" ht="14">
      <c r="A759">
        <v>754</v>
      </c>
      <c r="B759" s="7">
        <f>'EstExp 12-20'!D116</f>
        <v>8630090</v>
      </c>
      <c r="C759" s="3">
        <f t="shared" si="21"/>
        <v>-8629336</v>
      </c>
      <c r="E759" s="2" t="b">
        <f t="shared" ca="1" si="20"/>
        <v>1</v>
      </c>
      <c r="F759" s="2" cm="1">
        <f t="array" aca="1" ref="F759" ca="1">IF(G759&lt;&gt;"",INDIRECT("'"&amp;G759&amp;"'!"&amp;H759),"")</f>
        <v>8630090</v>
      </c>
      <c r="G759" s="1533" t="s">
        <v>6775</v>
      </c>
      <c r="H759" s="2" t="s">
        <v>4420</v>
      </c>
    </row>
    <row r="760" spans="1:11" ht="14">
      <c r="A760" s="1">
        <v>755</v>
      </c>
      <c r="D760" s="4"/>
      <c r="E760" s="2" t="b">
        <f t="shared" ca="1" si="20"/>
        <v>1</v>
      </c>
      <c r="F760" s="2" t="str" cm="1">
        <f t="array" aca="1" ref="F760" ca="1">IF(G760&lt;&gt;"",INDIRECT("'"&amp;G760&amp;"'!"&amp;H760),"")</f>
        <v/>
      </c>
      <c r="G760" s="1533"/>
      <c r="I760" s="4"/>
      <c r="J760" s="4"/>
      <c r="K760" s="4"/>
    </row>
    <row r="761" spans="1:11" ht="14">
      <c r="A761" s="1">
        <v>756</v>
      </c>
      <c r="D761" s="4"/>
      <c r="E761" s="2" t="b">
        <f t="shared" ca="1" si="20"/>
        <v>1</v>
      </c>
      <c r="F761" s="2" t="str" cm="1">
        <f t="array" aca="1" ref="F761" ca="1">IF(G761&lt;&gt;"",INDIRECT("'"&amp;G761&amp;"'!"&amp;H761),"")</f>
        <v/>
      </c>
      <c r="G761" s="1533"/>
      <c r="I761" s="4"/>
      <c r="J761" s="4"/>
      <c r="K761" s="4"/>
    </row>
    <row r="762" spans="1:11" ht="14">
      <c r="A762" s="1">
        <v>757</v>
      </c>
      <c r="D762" s="4"/>
      <c r="E762" s="2" t="b">
        <f t="shared" ca="1" si="20"/>
        <v>1</v>
      </c>
      <c r="F762" s="2" t="str" cm="1">
        <f t="array" aca="1" ref="F762" ca="1">IF(G762&lt;&gt;"",INDIRECT("'"&amp;G762&amp;"'!"&amp;H762),"")</f>
        <v/>
      </c>
      <c r="G762" s="1533"/>
      <c r="I762" s="4"/>
      <c r="J762" s="4"/>
      <c r="K762" s="4"/>
    </row>
    <row r="763" spans="1:11" ht="14">
      <c r="A763" s="1">
        <v>758</v>
      </c>
      <c r="D763" s="4"/>
      <c r="E763" s="2" t="b">
        <f t="shared" ca="1" si="20"/>
        <v>1</v>
      </c>
      <c r="F763" s="2" t="str" cm="1">
        <f t="array" aca="1" ref="F763" ca="1">IF(G763&lt;&gt;"",INDIRECT("'"&amp;G763&amp;"'!"&amp;H763),"")</f>
        <v/>
      </c>
      <c r="G763" s="1533"/>
      <c r="I763" s="4"/>
      <c r="J763" s="4"/>
      <c r="K763" s="4"/>
    </row>
    <row r="764" spans="1:11" ht="14">
      <c r="A764" s="1">
        <v>759</v>
      </c>
      <c r="D764" s="4"/>
      <c r="E764" s="2" t="b">
        <f t="shared" ca="1" si="20"/>
        <v>1</v>
      </c>
      <c r="F764" s="2" t="str" cm="1">
        <f t="array" aca="1" ref="F764" ca="1">IF(G764&lt;&gt;"",INDIRECT("'"&amp;G764&amp;"'!"&amp;H764),"")</f>
        <v/>
      </c>
      <c r="G764" s="1533"/>
      <c r="I764" s="4"/>
      <c r="J764" s="4"/>
      <c r="K764" s="4"/>
    </row>
    <row r="765" spans="1:11" ht="14">
      <c r="A765">
        <v>760</v>
      </c>
      <c r="B765" s="7">
        <f>'EstExp 12-20'!E5</f>
        <v>86000</v>
      </c>
      <c r="C765" s="3">
        <f t="shared" si="21"/>
        <v>-85240</v>
      </c>
      <c r="E765" s="2" t="b">
        <f t="shared" ca="1" si="20"/>
        <v>1</v>
      </c>
      <c r="F765" s="2" cm="1">
        <f t="array" aca="1" ref="F765" ca="1">IF(G765&lt;&gt;"",INDIRECT("'"&amp;G765&amp;"'!"&amp;H765),"")</f>
        <v>86000</v>
      </c>
      <c r="G765" s="1533" t="s">
        <v>6775</v>
      </c>
      <c r="H765" s="2" t="s">
        <v>4421</v>
      </c>
    </row>
    <row r="766" spans="1:11" ht="14">
      <c r="A766">
        <v>761</v>
      </c>
      <c r="B766" s="7">
        <f>'EstExp 12-20'!E16</f>
        <v>1000</v>
      </c>
      <c r="C766" s="3">
        <f t="shared" si="21"/>
        <v>-239</v>
      </c>
      <c r="E766" s="2" t="b">
        <f t="shared" ca="1" si="20"/>
        <v>1</v>
      </c>
      <c r="F766" s="2" cm="1">
        <f t="array" aca="1" ref="F766" ca="1">IF(G766&lt;&gt;"",INDIRECT("'"&amp;G766&amp;"'!"&amp;H766),"")</f>
        <v>1000</v>
      </c>
      <c r="G766" s="1533" t="s">
        <v>6775</v>
      </c>
      <c r="H766" s="2" t="s">
        <v>4263</v>
      </c>
    </row>
    <row r="767" spans="1:11" ht="14">
      <c r="A767" s="1">
        <v>762</v>
      </c>
      <c r="D767" s="4"/>
      <c r="E767" s="2" t="b">
        <f t="shared" ca="1" si="20"/>
        <v>1</v>
      </c>
      <c r="F767" s="2" t="str" cm="1">
        <f t="array" aca="1" ref="F767" ca="1">IF(G767&lt;&gt;"",INDIRECT("'"&amp;G767&amp;"'!"&amp;H767),"")</f>
        <v/>
      </c>
      <c r="G767" s="1533"/>
      <c r="I767" s="4"/>
      <c r="J767" s="4"/>
      <c r="K767" s="4"/>
    </row>
    <row r="768" spans="1:11" ht="14">
      <c r="A768" s="1">
        <v>763</v>
      </c>
      <c r="D768" s="4"/>
      <c r="E768" s="2" t="b">
        <f t="shared" ca="1" si="20"/>
        <v>1</v>
      </c>
      <c r="F768" s="2" t="str" cm="1">
        <f t="array" aca="1" ref="F768" ca="1">IF(G768&lt;&gt;"",INDIRECT("'"&amp;G768&amp;"'!"&amp;H768),"")</f>
        <v/>
      </c>
      <c r="G768" s="1533"/>
      <c r="I768" s="4"/>
      <c r="J768" s="4"/>
      <c r="K768" s="4"/>
    </row>
    <row r="769" spans="1:11" ht="14">
      <c r="A769" s="1">
        <v>764</v>
      </c>
      <c r="D769" s="4"/>
      <c r="E769" s="2" t="b">
        <f t="shared" ca="1" si="20"/>
        <v>1</v>
      </c>
      <c r="F769" s="2" t="str" cm="1">
        <f t="array" aca="1" ref="F769" ca="1">IF(G769&lt;&gt;"",INDIRECT("'"&amp;G769&amp;"'!"&amp;H769),"")</f>
        <v/>
      </c>
      <c r="G769" s="1533"/>
      <c r="I769" s="4"/>
      <c r="J769" s="4"/>
      <c r="K769" s="4"/>
    </row>
    <row r="770" spans="1:11" ht="14">
      <c r="A770" s="1">
        <v>765</v>
      </c>
      <c r="D770" s="4"/>
      <c r="E770" s="2" t="b">
        <f t="shared" ref="E770:E833" ca="1" si="22">F770=B770</f>
        <v>1</v>
      </c>
      <c r="F770" s="2" t="str" cm="1">
        <f t="array" aca="1" ref="F770" ca="1">IF(G770&lt;&gt;"",INDIRECT("'"&amp;G770&amp;"'!"&amp;H770),"")</f>
        <v/>
      </c>
      <c r="G770" s="1533"/>
      <c r="I770" s="4"/>
      <c r="J770" s="4"/>
      <c r="K770" s="4"/>
    </row>
    <row r="771" spans="1:11" ht="14">
      <c r="A771" s="1">
        <v>766</v>
      </c>
      <c r="D771" s="4"/>
      <c r="E771" s="2" t="b">
        <f t="shared" ca="1" si="22"/>
        <v>1</v>
      </c>
      <c r="F771" s="2" t="str" cm="1">
        <f t="array" aca="1" ref="F771" ca="1">IF(G771&lt;&gt;"",INDIRECT("'"&amp;G771&amp;"'!"&amp;H771),"")</f>
        <v/>
      </c>
      <c r="G771" s="1533"/>
      <c r="I771" s="4"/>
      <c r="J771" s="4"/>
      <c r="K771" s="4"/>
    </row>
    <row r="772" spans="1:11" ht="14">
      <c r="A772">
        <v>767</v>
      </c>
      <c r="B772" s="7">
        <f>'EstExp 12-20'!E18</f>
        <v>100</v>
      </c>
      <c r="C772" s="3">
        <f t="shared" si="21"/>
        <v>667</v>
      </c>
      <c r="E772" s="2" t="b">
        <f t="shared" ca="1" si="22"/>
        <v>1</v>
      </c>
      <c r="F772" s="2" cm="1">
        <f t="array" aca="1" ref="F772" ca="1">IF(G772&lt;&gt;"",INDIRECT("'"&amp;G772&amp;"'!"&amp;H772),"")</f>
        <v>100</v>
      </c>
      <c r="G772" s="1533" t="s">
        <v>6775</v>
      </c>
      <c r="H772" s="2" t="s">
        <v>4228</v>
      </c>
    </row>
    <row r="773" spans="1:11" ht="14">
      <c r="A773" s="1">
        <v>768</v>
      </c>
      <c r="D773" s="4"/>
      <c r="E773" s="2" t="b">
        <f t="shared" ca="1" si="22"/>
        <v>1</v>
      </c>
      <c r="F773" s="2" t="str" cm="1">
        <f t="array" aca="1" ref="F773" ca="1">IF(G773&lt;&gt;"",INDIRECT("'"&amp;G773&amp;"'!"&amp;H773),"")</f>
        <v/>
      </c>
      <c r="G773" s="1533"/>
      <c r="I773" s="4"/>
      <c r="J773" s="4"/>
      <c r="K773" s="4"/>
    </row>
    <row r="774" spans="1:11" ht="14">
      <c r="A774" s="1">
        <v>769</v>
      </c>
      <c r="D774" s="4"/>
      <c r="E774" s="2" t="b">
        <f t="shared" ca="1" si="22"/>
        <v>1</v>
      </c>
      <c r="F774" s="2" t="str" cm="1">
        <f t="array" aca="1" ref="F774" ca="1">IF(G774&lt;&gt;"",INDIRECT("'"&amp;G774&amp;"'!"&amp;H774),"")</f>
        <v/>
      </c>
      <c r="G774" s="1533"/>
      <c r="I774" s="4"/>
      <c r="J774" s="4"/>
      <c r="K774" s="4"/>
    </row>
    <row r="775" spans="1:11" ht="14">
      <c r="A775" s="1">
        <v>770</v>
      </c>
      <c r="D775" s="4"/>
      <c r="E775" s="2" t="b">
        <f t="shared" ca="1" si="22"/>
        <v>1</v>
      </c>
      <c r="F775" s="2" t="str" cm="1">
        <f t="array" aca="1" ref="F775" ca="1">IF(G775&lt;&gt;"",INDIRECT("'"&amp;G775&amp;"'!"&amp;H775),"")</f>
        <v/>
      </c>
      <c r="G775" s="1533"/>
      <c r="I775" s="4"/>
      <c r="J775" s="4"/>
      <c r="K775" s="4"/>
    </row>
    <row r="776" spans="1:11" ht="14">
      <c r="A776">
        <v>771</v>
      </c>
      <c r="B776" s="7">
        <f>'EstExp 12-20'!E12</f>
        <v>0</v>
      </c>
      <c r="C776" s="3">
        <f t="shared" ref="C776:C839" si="23">A776-B776</f>
        <v>771</v>
      </c>
      <c r="E776" s="2" t="b">
        <f t="shared" ca="1" si="22"/>
        <v>1</v>
      </c>
      <c r="F776" s="2" cm="1">
        <f t="array" aca="1" ref="F776" ca="1">IF(G776&lt;&gt;"",INDIRECT("'"&amp;G776&amp;"'!"&amp;H776),"")</f>
        <v>0</v>
      </c>
      <c r="G776" s="1533" t="s">
        <v>6775</v>
      </c>
      <c r="H776" s="2" t="s">
        <v>4261</v>
      </c>
    </row>
    <row r="777" spans="1:11" ht="14">
      <c r="A777">
        <v>772</v>
      </c>
      <c r="B777" s="7">
        <f>'EstExp 12-20'!E13</f>
        <v>0</v>
      </c>
      <c r="C777" s="3">
        <f t="shared" si="23"/>
        <v>772</v>
      </c>
      <c r="E777" s="2" t="b">
        <f t="shared" ca="1" si="22"/>
        <v>1</v>
      </c>
      <c r="F777" s="2" cm="1">
        <f t="array" aca="1" ref="F777" ca="1">IF(G777&lt;&gt;"",INDIRECT("'"&amp;G777&amp;"'!"&amp;H777),"")</f>
        <v>0</v>
      </c>
      <c r="G777" s="1533" t="s">
        <v>6775</v>
      </c>
      <c r="H777" s="2" t="s">
        <v>4262</v>
      </c>
    </row>
    <row r="778" spans="1:11" ht="14">
      <c r="A778">
        <v>773</v>
      </c>
      <c r="B778" s="7">
        <f>'EstExp 12-20'!E14</f>
        <v>20000</v>
      </c>
      <c r="C778" s="3">
        <f t="shared" si="23"/>
        <v>-19227</v>
      </c>
      <c r="E778" s="2" t="b">
        <f t="shared" ca="1" si="22"/>
        <v>1</v>
      </c>
      <c r="F778" s="2" cm="1">
        <f t="array" aca="1" ref="F778" ca="1">IF(G778&lt;&gt;"",INDIRECT("'"&amp;G778&amp;"'!"&amp;H778),"")</f>
        <v>20000</v>
      </c>
      <c r="G778" s="1533" t="s">
        <v>6775</v>
      </c>
      <c r="H778" s="2" t="s">
        <v>4422</v>
      </c>
    </row>
    <row r="779" spans="1:11" ht="14">
      <c r="A779">
        <v>774</v>
      </c>
      <c r="B779" s="7">
        <f>'EstExp 12-20'!E15</f>
        <v>5000</v>
      </c>
      <c r="C779" s="3">
        <f t="shared" si="23"/>
        <v>-4226</v>
      </c>
      <c r="E779" s="2" t="b">
        <f t="shared" ca="1" si="22"/>
        <v>1</v>
      </c>
      <c r="F779" s="2" cm="1">
        <f t="array" aca="1" ref="F779" ca="1">IF(G779&lt;&gt;"",INDIRECT("'"&amp;G779&amp;"'!"&amp;H779),"")</f>
        <v>5000</v>
      </c>
      <c r="G779" s="1533" t="s">
        <v>6775</v>
      </c>
      <c r="H779" s="2" t="s">
        <v>4423</v>
      </c>
    </row>
    <row r="780" spans="1:11" ht="14">
      <c r="A780">
        <v>775</v>
      </c>
      <c r="B780" s="7">
        <f>'EstExp 12-20'!E34</f>
        <v>124600</v>
      </c>
      <c r="C780" s="3">
        <f t="shared" si="23"/>
        <v>-123825</v>
      </c>
      <c r="E780" s="2" t="b">
        <f t="shared" ca="1" si="22"/>
        <v>1</v>
      </c>
      <c r="F780" s="2" cm="1">
        <f t="array" aca="1" ref="F780" ca="1">IF(G780&lt;&gt;"",INDIRECT("'"&amp;G780&amp;"'!"&amp;H780),"")</f>
        <v>124600</v>
      </c>
      <c r="G780" s="1533" t="s">
        <v>6775</v>
      </c>
      <c r="H780" s="2" t="s">
        <v>4424</v>
      </c>
    </row>
    <row r="781" spans="1:11" ht="14">
      <c r="A781">
        <v>776</v>
      </c>
      <c r="B781" s="7">
        <f>'EstExp 12-20'!E38</f>
        <v>200</v>
      </c>
      <c r="C781" s="3">
        <f t="shared" si="23"/>
        <v>576</v>
      </c>
      <c r="E781" s="2" t="b">
        <f t="shared" ca="1" si="22"/>
        <v>1</v>
      </c>
      <c r="F781" s="2" cm="1">
        <f t="array" aca="1" ref="F781" ca="1">IF(G781&lt;&gt;"",INDIRECT("'"&amp;G781&amp;"'!"&amp;H781),"")</f>
        <v>200</v>
      </c>
      <c r="G781" s="1533" t="s">
        <v>6775</v>
      </c>
      <c r="H781" s="2" t="s">
        <v>4425</v>
      </c>
    </row>
    <row r="782" spans="1:11" ht="14">
      <c r="A782">
        <v>777</v>
      </c>
      <c r="B782" s="7">
        <f>'EstExp 12-20'!E39</f>
        <v>28000</v>
      </c>
      <c r="C782" s="3">
        <f t="shared" si="23"/>
        <v>-27223</v>
      </c>
      <c r="E782" s="2" t="b">
        <f t="shared" ca="1" si="22"/>
        <v>1</v>
      </c>
      <c r="F782" s="2" cm="1">
        <f t="array" aca="1" ref="F782" ca="1">IF(G782&lt;&gt;"",INDIRECT("'"&amp;G782&amp;"'!"&amp;H782),"")</f>
        <v>28000</v>
      </c>
      <c r="G782" s="1533" t="s">
        <v>6775</v>
      </c>
      <c r="H782" s="2" t="s">
        <v>4426</v>
      </c>
    </row>
    <row r="783" spans="1:11" ht="14">
      <c r="A783">
        <v>778</v>
      </c>
      <c r="B783" s="7">
        <f>'EstExp 12-20'!E40</f>
        <v>400</v>
      </c>
      <c r="C783" s="3">
        <f t="shared" si="23"/>
        <v>378</v>
      </c>
      <c r="E783" s="2" t="b">
        <f t="shared" ca="1" si="22"/>
        <v>1</v>
      </c>
      <c r="F783" s="2" cm="1">
        <f t="array" aca="1" ref="F783" ca="1">IF(G783&lt;&gt;"",INDIRECT("'"&amp;G783&amp;"'!"&amp;H783),"")</f>
        <v>400</v>
      </c>
      <c r="G783" s="1533" t="s">
        <v>6775</v>
      </c>
      <c r="H783" s="2" t="s">
        <v>4427</v>
      </c>
    </row>
    <row r="784" spans="1:11" ht="14">
      <c r="A784">
        <v>779</v>
      </c>
      <c r="B784" s="7">
        <f>'EstExp 12-20'!E41</f>
        <v>100</v>
      </c>
      <c r="C784" s="3">
        <f t="shared" si="23"/>
        <v>679</v>
      </c>
      <c r="E784" s="2" t="b">
        <f t="shared" ca="1" si="22"/>
        <v>1</v>
      </c>
      <c r="F784" s="2" cm="1">
        <f t="array" aca="1" ref="F784" ca="1">IF(G784&lt;&gt;"",INDIRECT("'"&amp;G784&amp;"'!"&amp;H784),"")</f>
        <v>100</v>
      </c>
      <c r="G784" s="1533" t="s">
        <v>6775</v>
      </c>
      <c r="H784" s="2" t="s">
        <v>4428</v>
      </c>
    </row>
    <row r="785" spans="1:8" ht="14">
      <c r="A785">
        <v>780</v>
      </c>
      <c r="B785" s="7">
        <f>'EstExp 12-20'!E42</f>
        <v>100</v>
      </c>
      <c r="C785" s="3">
        <f t="shared" si="23"/>
        <v>680</v>
      </c>
      <c r="E785" s="2" t="b">
        <f t="shared" ca="1" si="22"/>
        <v>1</v>
      </c>
      <c r="F785" s="2" cm="1">
        <f t="array" aca="1" ref="F785" ca="1">IF(G785&lt;&gt;"",INDIRECT("'"&amp;G785&amp;"'!"&amp;H785),"")</f>
        <v>100</v>
      </c>
      <c r="G785" s="1533" t="s">
        <v>6775</v>
      </c>
      <c r="H785" s="2" t="s">
        <v>4429</v>
      </c>
    </row>
    <row r="786" spans="1:8" ht="14">
      <c r="A786">
        <v>781</v>
      </c>
      <c r="B786" s="7">
        <f>'EstExp 12-20'!E43</f>
        <v>0</v>
      </c>
      <c r="C786" s="3">
        <f t="shared" si="23"/>
        <v>781</v>
      </c>
      <c r="E786" s="2" t="b">
        <f t="shared" ca="1" si="22"/>
        <v>1</v>
      </c>
      <c r="F786" s="2" cm="1">
        <f t="array" aca="1" ref="F786" ca="1">IF(G786&lt;&gt;"",INDIRECT("'"&amp;G786&amp;"'!"&amp;H786),"")</f>
        <v>0</v>
      </c>
      <c r="G786" s="1533" t="s">
        <v>6775</v>
      </c>
      <c r="H786" s="2" t="s">
        <v>4430</v>
      </c>
    </row>
    <row r="787" spans="1:8" ht="14">
      <c r="A787">
        <v>782</v>
      </c>
      <c r="B787" s="7">
        <f>'EstExp 12-20'!E44</f>
        <v>28800</v>
      </c>
      <c r="C787" s="3">
        <f t="shared" si="23"/>
        <v>-28018</v>
      </c>
      <c r="E787" s="2" t="b">
        <f t="shared" ca="1" si="22"/>
        <v>1</v>
      </c>
      <c r="F787" s="2" cm="1">
        <f t="array" aca="1" ref="F787" ca="1">IF(G787&lt;&gt;"",INDIRECT("'"&amp;G787&amp;"'!"&amp;H787),"")</f>
        <v>28800</v>
      </c>
      <c r="G787" s="1533" t="s">
        <v>6775</v>
      </c>
      <c r="H787" s="2" t="s">
        <v>4431</v>
      </c>
    </row>
    <row r="788" spans="1:8" ht="14">
      <c r="A788">
        <v>783</v>
      </c>
      <c r="B788" s="7">
        <f>'EstExp 12-20'!E46</f>
        <v>35500</v>
      </c>
      <c r="C788" s="3">
        <f t="shared" si="23"/>
        <v>-34717</v>
      </c>
      <c r="E788" s="2" t="b">
        <f t="shared" ca="1" si="22"/>
        <v>1</v>
      </c>
      <c r="F788" s="2" cm="1">
        <f t="array" aca="1" ref="F788" ca="1">IF(G788&lt;&gt;"",INDIRECT("'"&amp;G788&amp;"'!"&amp;H788),"")</f>
        <v>35500</v>
      </c>
      <c r="G788" s="1533" t="s">
        <v>6775</v>
      </c>
      <c r="H788" s="2" t="s">
        <v>4432</v>
      </c>
    </row>
    <row r="789" spans="1:8" ht="14">
      <c r="A789">
        <v>784</v>
      </c>
      <c r="B789" s="7">
        <f>'EstExp 12-20'!E47</f>
        <v>65700</v>
      </c>
      <c r="C789" s="3">
        <f t="shared" si="23"/>
        <v>-64916</v>
      </c>
      <c r="E789" s="2" t="b">
        <f t="shared" ca="1" si="22"/>
        <v>1</v>
      </c>
      <c r="F789" s="2" cm="1">
        <f t="array" aca="1" ref="F789" ca="1">IF(G789&lt;&gt;"",INDIRECT("'"&amp;G789&amp;"'!"&amp;H789),"")</f>
        <v>65700</v>
      </c>
      <c r="G789" s="1533" t="s">
        <v>6775</v>
      </c>
      <c r="H789" s="2" t="s">
        <v>4433</v>
      </c>
    </row>
    <row r="790" spans="1:8" ht="14">
      <c r="A790">
        <v>785</v>
      </c>
      <c r="B790" s="7">
        <f>'EstExp 12-20'!E48</f>
        <v>0</v>
      </c>
      <c r="C790" s="3">
        <f t="shared" si="23"/>
        <v>785</v>
      </c>
      <c r="E790" s="2" t="b">
        <f t="shared" ca="1" si="22"/>
        <v>1</v>
      </c>
      <c r="F790" s="2" cm="1">
        <f t="array" aca="1" ref="F790" ca="1">IF(G790&lt;&gt;"",INDIRECT("'"&amp;G790&amp;"'!"&amp;H790),"")</f>
        <v>0</v>
      </c>
      <c r="G790" s="1533" t="s">
        <v>6775</v>
      </c>
      <c r="H790" s="2" t="s">
        <v>4434</v>
      </c>
    </row>
    <row r="791" spans="1:8" ht="14">
      <c r="A791">
        <v>786</v>
      </c>
      <c r="B791" s="7">
        <f>'EstExp 12-20'!E49</f>
        <v>101200</v>
      </c>
      <c r="C791" s="3">
        <f t="shared" si="23"/>
        <v>-100414</v>
      </c>
      <c r="E791" s="2" t="b">
        <f t="shared" ca="1" si="22"/>
        <v>1</v>
      </c>
      <c r="F791" s="2" cm="1">
        <f t="array" aca="1" ref="F791" ca="1">IF(G791&lt;&gt;"",INDIRECT("'"&amp;G791&amp;"'!"&amp;H791),"")</f>
        <v>101200</v>
      </c>
      <c r="G791" s="1533" t="s">
        <v>6775</v>
      </c>
      <c r="H791" s="2" t="s">
        <v>4435</v>
      </c>
    </row>
    <row r="792" spans="1:8" ht="14">
      <c r="A792">
        <v>787</v>
      </c>
      <c r="B792" s="7">
        <f>'EstExp 12-20'!E51</f>
        <v>133000</v>
      </c>
      <c r="C792" s="3">
        <f t="shared" si="23"/>
        <v>-132213</v>
      </c>
      <c r="E792" s="2" t="b">
        <f t="shared" ca="1" si="22"/>
        <v>1</v>
      </c>
      <c r="F792" s="2" cm="1">
        <f t="array" aca="1" ref="F792" ca="1">IF(G792&lt;&gt;"",INDIRECT("'"&amp;G792&amp;"'!"&amp;H792),"")</f>
        <v>133000</v>
      </c>
      <c r="G792" s="1533" t="s">
        <v>6775</v>
      </c>
      <c r="H792" s="2" t="s">
        <v>4436</v>
      </c>
    </row>
    <row r="793" spans="1:8" ht="14">
      <c r="A793">
        <v>788</v>
      </c>
      <c r="B793" s="7">
        <f>'EstExp 12-20'!E52</f>
        <v>4700</v>
      </c>
      <c r="C793" s="3">
        <f t="shared" si="23"/>
        <v>-3912</v>
      </c>
      <c r="E793" s="2" t="b">
        <f t="shared" ca="1" si="22"/>
        <v>1</v>
      </c>
      <c r="F793" s="2" cm="1">
        <f t="array" aca="1" ref="F793" ca="1">IF(G793&lt;&gt;"",INDIRECT("'"&amp;G793&amp;"'!"&amp;H793),"")</f>
        <v>4700</v>
      </c>
      <c r="G793" s="1533" t="s">
        <v>6775</v>
      </c>
      <c r="H793" s="2" t="s">
        <v>4437</v>
      </c>
    </row>
    <row r="794" spans="1:8" ht="14">
      <c r="A794">
        <v>789</v>
      </c>
      <c r="B794" s="7">
        <f>'EstExp 12-20'!E55</f>
        <v>426680</v>
      </c>
      <c r="C794" s="3">
        <f t="shared" si="23"/>
        <v>-425891</v>
      </c>
      <c r="E794" s="2" t="b">
        <f t="shared" ca="1" si="22"/>
        <v>1</v>
      </c>
      <c r="F794" s="2" cm="1">
        <f t="array" aca="1" ref="F794" ca="1">IF(G794&lt;&gt;"",INDIRECT("'"&amp;G794&amp;"'!"&amp;H794),"")</f>
        <v>426680</v>
      </c>
      <c r="G794" s="1533" t="s">
        <v>6775</v>
      </c>
      <c r="H794" s="2" t="s">
        <v>4438</v>
      </c>
    </row>
    <row r="795" spans="1:8" ht="14">
      <c r="A795">
        <v>790</v>
      </c>
      <c r="B795" s="7">
        <f>'EstExp 12-20'!E57</f>
        <v>14000</v>
      </c>
      <c r="C795" s="3">
        <f t="shared" si="23"/>
        <v>-13210</v>
      </c>
      <c r="E795" s="2" t="b">
        <f t="shared" ca="1" si="22"/>
        <v>1</v>
      </c>
      <c r="F795" s="2" cm="1">
        <f t="array" aca="1" ref="F795" ca="1">IF(G795&lt;&gt;"",INDIRECT("'"&amp;G795&amp;"'!"&amp;H795),"")</f>
        <v>14000</v>
      </c>
      <c r="G795" s="1533" t="s">
        <v>6775</v>
      </c>
      <c r="H795" s="2" t="s">
        <v>4439</v>
      </c>
    </row>
    <row r="796" spans="1:8" ht="14">
      <c r="A796">
        <v>791</v>
      </c>
      <c r="B796" s="7">
        <f>'EstExp 12-20'!E58</f>
        <v>0</v>
      </c>
      <c r="C796" s="3">
        <f t="shared" si="23"/>
        <v>791</v>
      </c>
      <c r="E796" s="2" t="b">
        <f t="shared" ca="1" si="22"/>
        <v>1</v>
      </c>
      <c r="F796" s="2" cm="1">
        <f t="array" aca="1" ref="F796" ca="1">IF(G796&lt;&gt;"",INDIRECT("'"&amp;G796&amp;"'!"&amp;H796),"")</f>
        <v>0</v>
      </c>
      <c r="G796" s="1533" t="s">
        <v>6775</v>
      </c>
      <c r="H796" s="2" t="s">
        <v>4440</v>
      </c>
    </row>
    <row r="797" spans="1:8" ht="14">
      <c r="A797">
        <v>792</v>
      </c>
      <c r="B797" s="7">
        <f>'EstExp 12-20'!E59</f>
        <v>14000</v>
      </c>
      <c r="C797" s="3">
        <f t="shared" si="23"/>
        <v>-13208</v>
      </c>
      <c r="E797" s="2" t="b">
        <f t="shared" ca="1" si="22"/>
        <v>1</v>
      </c>
      <c r="F797" s="2" cm="1">
        <f t="array" aca="1" ref="F797" ca="1">IF(G797&lt;&gt;"",INDIRECT("'"&amp;G797&amp;"'!"&amp;H797),"")</f>
        <v>14000</v>
      </c>
      <c r="G797" s="1533" t="s">
        <v>6775</v>
      </c>
      <c r="H797" s="2" t="s">
        <v>4441</v>
      </c>
    </row>
    <row r="798" spans="1:8" ht="14">
      <c r="A798">
        <v>793</v>
      </c>
      <c r="B798" s="7">
        <f>'EstExp 12-20'!E61</f>
        <v>12500</v>
      </c>
      <c r="C798" s="3">
        <f t="shared" si="23"/>
        <v>-11707</v>
      </c>
      <c r="E798" s="2" t="b">
        <f t="shared" ca="1" si="22"/>
        <v>1</v>
      </c>
      <c r="F798" s="2" cm="1">
        <f t="array" aca="1" ref="F798" ca="1">IF(G798&lt;&gt;"",INDIRECT("'"&amp;G798&amp;"'!"&amp;H798),"")</f>
        <v>12500</v>
      </c>
      <c r="G798" s="1533" t="s">
        <v>6775</v>
      </c>
      <c r="H798" s="2" t="s">
        <v>4442</v>
      </c>
    </row>
    <row r="799" spans="1:8" ht="14">
      <c r="A799">
        <v>794</v>
      </c>
      <c r="B799" s="7">
        <f>'EstExp 12-20'!E62</f>
        <v>201000</v>
      </c>
      <c r="C799" s="3">
        <f t="shared" si="23"/>
        <v>-200206</v>
      </c>
      <c r="E799" s="2" t="b">
        <f t="shared" ca="1" si="22"/>
        <v>1</v>
      </c>
      <c r="F799" s="2" cm="1">
        <f t="array" aca="1" ref="F799" ca="1">IF(G799&lt;&gt;"",INDIRECT("'"&amp;G799&amp;"'!"&amp;H799),"")</f>
        <v>201000</v>
      </c>
      <c r="G799" s="1533" t="s">
        <v>6775</v>
      </c>
      <c r="H799" s="2" t="s">
        <v>4443</v>
      </c>
    </row>
    <row r="800" spans="1:8" ht="14">
      <c r="A800">
        <v>795</v>
      </c>
      <c r="B800" s="7">
        <f>'EstExp 12-20'!E63</f>
        <v>0</v>
      </c>
      <c r="C800" s="3">
        <f t="shared" si="23"/>
        <v>795</v>
      </c>
      <c r="E800" s="2" t="b">
        <f t="shared" ca="1" si="22"/>
        <v>1</v>
      </c>
      <c r="F800" s="2" cm="1">
        <f t="array" aca="1" ref="F800" ca="1">IF(G800&lt;&gt;"",INDIRECT("'"&amp;G800&amp;"'!"&amp;H800),"")</f>
        <v>0</v>
      </c>
      <c r="G800" s="1533" t="s">
        <v>6775</v>
      </c>
      <c r="H800" s="2" t="s">
        <v>4444</v>
      </c>
    </row>
    <row r="801" spans="1:11" ht="14">
      <c r="A801">
        <v>796</v>
      </c>
      <c r="B801" s="7">
        <f>'EstExp 12-20'!E64</f>
        <v>1661250</v>
      </c>
      <c r="C801" s="3">
        <f t="shared" si="23"/>
        <v>-1660454</v>
      </c>
      <c r="E801" s="2" t="b">
        <f t="shared" ca="1" si="22"/>
        <v>1</v>
      </c>
      <c r="F801" s="2" cm="1">
        <f t="array" aca="1" ref="F801" ca="1">IF(G801&lt;&gt;"",INDIRECT("'"&amp;G801&amp;"'!"&amp;H801),"")</f>
        <v>1661250</v>
      </c>
      <c r="G801" s="1533" t="s">
        <v>6775</v>
      </c>
      <c r="H801" s="2" t="s">
        <v>4445</v>
      </c>
    </row>
    <row r="802" spans="1:11" ht="14">
      <c r="A802">
        <v>797</v>
      </c>
      <c r="B802" s="7">
        <f>'EstExp 12-20'!E65</f>
        <v>0</v>
      </c>
      <c r="C802" s="3">
        <f t="shared" si="23"/>
        <v>797</v>
      </c>
      <c r="E802" s="2" t="b">
        <f t="shared" ca="1" si="22"/>
        <v>1</v>
      </c>
      <c r="F802" s="2" cm="1">
        <f t="array" aca="1" ref="F802" ca="1">IF(G802&lt;&gt;"",INDIRECT("'"&amp;G802&amp;"'!"&amp;H802),"")</f>
        <v>0</v>
      </c>
      <c r="G802" s="1533" t="s">
        <v>6775</v>
      </c>
      <c r="H802" s="2" t="s">
        <v>4446</v>
      </c>
    </row>
    <row r="803" spans="1:11" ht="14">
      <c r="A803">
        <v>798</v>
      </c>
      <c r="B803" s="7">
        <f>'EstExp 12-20'!E66</f>
        <v>0</v>
      </c>
      <c r="C803" s="3">
        <f t="shared" si="23"/>
        <v>798</v>
      </c>
      <c r="E803" s="2" t="b">
        <f t="shared" ca="1" si="22"/>
        <v>1</v>
      </c>
      <c r="F803" s="2" cm="1">
        <f t="array" aca="1" ref="F803" ca="1">IF(G803&lt;&gt;"",INDIRECT("'"&amp;G803&amp;"'!"&amp;H803),"")</f>
        <v>0</v>
      </c>
      <c r="G803" s="1533" t="s">
        <v>6775</v>
      </c>
      <c r="H803" s="2" t="s">
        <v>4447</v>
      </c>
    </row>
    <row r="804" spans="1:11" ht="14">
      <c r="A804" s="1">
        <v>799</v>
      </c>
      <c r="D804" s="4"/>
      <c r="E804" s="2" t="b">
        <f t="shared" ca="1" si="22"/>
        <v>1</v>
      </c>
      <c r="F804" s="2" t="str" cm="1">
        <f t="array" aca="1" ref="F804" ca="1">IF(G804&lt;&gt;"",INDIRECT("'"&amp;G804&amp;"'!"&amp;H804),"")</f>
        <v/>
      </c>
      <c r="G804" s="1533"/>
      <c r="I804" s="4"/>
      <c r="J804" s="4"/>
      <c r="K804" s="4"/>
    </row>
    <row r="805" spans="1:11" ht="14">
      <c r="A805">
        <v>800</v>
      </c>
      <c r="B805" s="7">
        <f>'EstExp 12-20'!E67</f>
        <v>1874750</v>
      </c>
      <c r="C805" s="3">
        <f t="shared" si="23"/>
        <v>-1873950</v>
      </c>
      <c r="E805" s="2" t="b">
        <f t="shared" ca="1" si="22"/>
        <v>1</v>
      </c>
      <c r="F805" s="2" cm="1">
        <f t="array" aca="1" ref="F805" ca="1">IF(G805&lt;&gt;"",INDIRECT("'"&amp;G805&amp;"'!"&amp;H805),"")</f>
        <v>1874750</v>
      </c>
      <c r="G805" s="1533" t="s">
        <v>6775</v>
      </c>
      <c r="H805" s="2" t="s">
        <v>4448</v>
      </c>
    </row>
    <row r="806" spans="1:11" ht="14">
      <c r="A806">
        <v>801</v>
      </c>
      <c r="B806" s="7">
        <f>'EstExp 12-20'!E69</f>
        <v>71800</v>
      </c>
      <c r="C806" s="3">
        <f t="shared" si="23"/>
        <v>-70999</v>
      </c>
      <c r="E806" s="2" t="b">
        <f t="shared" ca="1" si="22"/>
        <v>1</v>
      </c>
      <c r="F806" s="2" cm="1">
        <f t="array" aca="1" ref="F806" ca="1">IF(G806&lt;&gt;"",INDIRECT("'"&amp;G806&amp;"'!"&amp;H806),"")</f>
        <v>71800</v>
      </c>
      <c r="G806" s="1533" t="s">
        <v>6775</v>
      </c>
      <c r="H806" s="2" t="s">
        <v>4449</v>
      </c>
    </row>
    <row r="807" spans="1:11" ht="14">
      <c r="A807">
        <v>802</v>
      </c>
      <c r="B807" s="7">
        <f>'EstExp 12-20'!E70</f>
        <v>162000</v>
      </c>
      <c r="C807" s="3">
        <f t="shared" si="23"/>
        <v>-161198</v>
      </c>
      <c r="E807" s="2" t="b">
        <f t="shared" ca="1" si="22"/>
        <v>1</v>
      </c>
      <c r="F807" s="2" cm="1">
        <f t="array" aca="1" ref="F807" ca="1">IF(G807&lt;&gt;"",INDIRECT("'"&amp;G807&amp;"'!"&amp;H807),"")</f>
        <v>162000</v>
      </c>
      <c r="G807" s="1533" t="s">
        <v>6775</v>
      </c>
      <c r="H807" s="2" t="s">
        <v>4450</v>
      </c>
    </row>
    <row r="808" spans="1:11" ht="14">
      <c r="A808">
        <v>803</v>
      </c>
      <c r="B808" s="7">
        <f>'EstExp 12-20'!E71</f>
        <v>65000</v>
      </c>
      <c r="C808" s="3">
        <f t="shared" si="23"/>
        <v>-64197</v>
      </c>
      <c r="E808" s="2" t="b">
        <f t="shared" ca="1" si="22"/>
        <v>1</v>
      </c>
      <c r="F808" s="2" cm="1">
        <f t="array" aca="1" ref="F808" ca="1">IF(G808&lt;&gt;"",INDIRECT("'"&amp;G808&amp;"'!"&amp;H808),"")</f>
        <v>65000</v>
      </c>
      <c r="G808" s="1533" t="s">
        <v>6775</v>
      </c>
      <c r="H808" s="2" t="s">
        <v>4451</v>
      </c>
    </row>
    <row r="809" spans="1:11" ht="14">
      <c r="A809">
        <v>804</v>
      </c>
      <c r="B809" s="7">
        <f>'EstExp 12-20'!E72</f>
        <v>621500</v>
      </c>
      <c r="C809" s="3">
        <f t="shared" si="23"/>
        <v>-620696</v>
      </c>
      <c r="E809" s="2" t="b">
        <f t="shared" ca="1" si="22"/>
        <v>1</v>
      </c>
      <c r="F809" s="2" cm="1">
        <f t="array" aca="1" ref="F809" ca="1">IF(G809&lt;&gt;"",INDIRECT("'"&amp;G809&amp;"'!"&amp;H809),"")</f>
        <v>621500</v>
      </c>
      <c r="G809" s="1533" t="s">
        <v>6775</v>
      </c>
      <c r="H809" s="2" t="s">
        <v>4452</v>
      </c>
    </row>
    <row r="810" spans="1:11" ht="14">
      <c r="A810" s="1">
        <v>805</v>
      </c>
      <c r="D810" s="4"/>
      <c r="E810" s="2" t="b">
        <f t="shared" ca="1" si="22"/>
        <v>1</v>
      </c>
      <c r="F810" s="2" t="str" cm="1">
        <f t="array" aca="1" ref="F810" ca="1">IF(G810&lt;&gt;"",INDIRECT("'"&amp;G810&amp;"'!"&amp;H810),"")</f>
        <v/>
      </c>
      <c r="G810" s="1533"/>
      <c r="I810" s="4"/>
      <c r="J810" s="4"/>
      <c r="K810" s="4"/>
    </row>
    <row r="811" spans="1:11" ht="14">
      <c r="A811">
        <v>806</v>
      </c>
      <c r="B811" s="7">
        <f>'EstExp 12-20'!E73</f>
        <v>1076710</v>
      </c>
      <c r="C811" s="3">
        <f t="shared" si="23"/>
        <v>-1075904</v>
      </c>
      <c r="E811" s="2" t="b">
        <f t="shared" ca="1" si="22"/>
        <v>1</v>
      </c>
      <c r="F811" s="2" cm="1">
        <f t="array" aca="1" ref="F811" ca="1">IF(G811&lt;&gt;"",INDIRECT("'"&amp;G811&amp;"'!"&amp;H811),"")</f>
        <v>1076710</v>
      </c>
      <c r="G811" s="1533" t="s">
        <v>6775</v>
      </c>
      <c r="H811" s="2" t="s">
        <v>4453</v>
      </c>
    </row>
    <row r="812" spans="1:11" ht="14">
      <c r="A812" s="1">
        <v>807</v>
      </c>
      <c r="D812" s="4"/>
      <c r="E812" s="2" t="b">
        <f t="shared" ca="1" si="22"/>
        <v>1</v>
      </c>
      <c r="F812" s="2" t="str" cm="1">
        <f t="array" aca="1" ref="F812" ca="1">IF(G812&lt;&gt;"",INDIRECT("'"&amp;G812&amp;"'!"&amp;H812),"")</f>
        <v/>
      </c>
      <c r="G812" s="1533"/>
      <c r="I812" s="4"/>
      <c r="J812" s="4"/>
      <c r="K812" s="4"/>
    </row>
    <row r="813" spans="1:11" ht="14">
      <c r="A813">
        <v>808</v>
      </c>
      <c r="B813" s="7">
        <f>'EstExp 12-20'!E74</f>
        <v>1997010</v>
      </c>
      <c r="C813" s="3">
        <f t="shared" si="23"/>
        <v>-1996202</v>
      </c>
      <c r="E813" s="2" t="b">
        <f t="shared" ca="1" si="22"/>
        <v>1</v>
      </c>
      <c r="F813" s="2" cm="1">
        <f t="array" aca="1" ref="F813" ca="1">IF(G813&lt;&gt;"",INDIRECT("'"&amp;G813&amp;"'!"&amp;H813),"")</f>
        <v>1997010</v>
      </c>
      <c r="G813" s="1533" t="s">
        <v>6775</v>
      </c>
      <c r="H813" s="2" t="s">
        <v>4454</v>
      </c>
    </row>
    <row r="814" spans="1:11" ht="14">
      <c r="A814">
        <v>809</v>
      </c>
      <c r="B814" s="7">
        <f>'EstExp 12-20'!E75</f>
        <v>0</v>
      </c>
      <c r="C814" s="3">
        <f t="shared" si="23"/>
        <v>809</v>
      </c>
      <c r="E814" s="2" t="b">
        <f t="shared" ca="1" si="22"/>
        <v>1</v>
      </c>
      <c r="F814" s="2" cm="1">
        <f t="array" aca="1" ref="F814" ca="1">IF(G814&lt;&gt;"",INDIRECT("'"&amp;G814&amp;"'!"&amp;H814),"")</f>
        <v>0</v>
      </c>
      <c r="G814" s="1533" t="s">
        <v>6775</v>
      </c>
      <c r="H814" s="2" t="s">
        <v>4455</v>
      </c>
    </row>
    <row r="815" spans="1:11" ht="14">
      <c r="A815">
        <v>810</v>
      </c>
      <c r="B815" s="7">
        <f>'EstExp 12-20'!E76</f>
        <v>4442440</v>
      </c>
      <c r="C815" s="3">
        <f t="shared" si="23"/>
        <v>-4441630</v>
      </c>
      <c r="E815" s="2" t="b">
        <f t="shared" ca="1" si="22"/>
        <v>1</v>
      </c>
      <c r="F815" s="2" cm="1">
        <f t="array" aca="1" ref="F815" ca="1">IF(G815&lt;&gt;"",INDIRECT("'"&amp;G815&amp;"'!"&amp;H815),"")</f>
        <v>4442440</v>
      </c>
      <c r="G815" s="1533" t="s">
        <v>6775</v>
      </c>
      <c r="H815" s="2" t="s">
        <v>4456</v>
      </c>
    </row>
    <row r="816" spans="1:11" ht="14">
      <c r="A816">
        <v>811</v>
      </c>
      <c r="B816" s="7">
        <f>'EstExp 12-20'!E77</f>
        <v>9800</v>
      </c>
      <c r="C816" s="3">
        <f t="shared" si="23"/>
        <v>-8989</v>
      </c>
      <c r="E816" s="2" t="b">
        <f t="shared" ca="1" si="22"/>
        <v>1</v>
      </c>
      <c r="F816" s="2" cm="1">
        <f t="array" aca="1" ref="F816" ca="1">IF(G816&lt;&gt;"",INDIRECT("'"&amp;G816&amp;"'!"&amp;H816),"")</f>
        <v>9800</v>
      </c>
      <c r="G816" s="1533" t="s">
        <v>6775</v>
      </c>
      <c r="H816" s="2" t="s">
        <v>4457</v>
      </c>
    </row>
    <row r="817" spans="1:11" ht="14">
      <c r="A817">
        <v>812</v>
      </c>
      <c r="B817" s="7">
        <f>'EstExp 12-20'!E116</f>
        <v>5080840</v>
      </c>
      <c r="C817" s="3">
        <f t="shared" si="23"/>
        <v>-5080028</v>
      </c>
      <c r="E817" s="2" t="b">
        <f t="shared" ca="1" si="22"/>
        <v>1</v>
      </c>
      <c r="F817" s="2" cm="1">
        <f t="array" aca="1" ref="F817" ca="1">IF(G817&lt;&gt;"",INDIRECT("'"&amp;G817&amp;"'!"&amp;H817),"")</f>
        <v>5080840</v>
      </c>
      <c r="G817" s="1533" t="s">
        <v>6775</v>
      </c>
      <c r="H817" s="2" t="s">
        <v>4458</v>
      </c>
    </row>
    <row r="818" spans="1:11" ht="14">
      <c r="A818" s="1">
        <v>813</v>
      </c>
      <c r="D818" s="4"/>
      <c r="E818" s="2" t="b">
        <f t="shared" ca="1" si="22"/>
        <v>1</v>
      </c>
      <c r="F818" s="2" t="str" cm="1">
        <f t="array" aca="1" ref="F818" ca="1">IF(G818&lt;&gt;"",INDIRECT("'"&amp;G818&amp;"'!"&amp;H818),"")</f>
        <v/>
      </c>
      <c r="G818" s="1533"/>
      <c r="I818" s="4"/>
      <c r="J818" s="4"/>
      <c r="K818" s="4"/>
    </row>
    <row r="819" spans="1:11" ht="14">
      <c r="A819" s="1">
        <v>814</v>
      </c>
      <c r="D819" s="4"/>
      <c r="E819" s="2" t="b">
        <f t="shared" ca="1" si="22"/>
        <v>1</v>
      </c>
      <c r="F819" s="2" t="str" cm="1">
        <f t="array" aca="1" ref="F819" ca="1">IF(G819&lt;&gt;"",INDIRECT("'"&amp;G819&amp;"'!"&amp;H819),"")</f>
        <v/>
      </c>
      <c r="G819" s="1533"/>
      <c r="I819" s="4"/>
      <c r="J819" s="4"/>
      <c r="K819" s="4"/>
    </row>
    <row r="820" spans="1:11" ht="14">
      <c r="A820" s="1">
        <v>815</v>
      </c>
      <c r="D820" s="4"/>
      <c r="E820" s="2" t="b">
        <f t="shared" ca="1" si="22"/>
        <v>1</v>
      </c>
      <c r="F820" s="2" t="str" cm="1">
        <f t="array" aca="1" ref="F820" ca="1">IF(G820&lt;&gt;"",INDIRECT("'"&amp;G820&amp;"'!"&amp;H820),"")</f>
        <v/>
      </c>
      <c r="G820" s="1533"/>
      <c r="I820" s="4"/>
      <c r="J820" s="4"/>
      <c r="K820" s="4"/>
    </row>
    <row r="821" spans="1:11" ht="14">
      <c r="A821" s="1">
        <v>816</v>
      </c>
      <c r="D821" s="4"/>
      <c r="E821" s="2" t="b">
        <f t="shared" ca="1" si="22"/>
        <v>1</v>
      </c>
      <c r="F821" s="2" t="str" cm="1">
        <f t="array" aca="1" ref="F821" ca="1">IF(G821&lt;&gt;"",INDIRECT("'"&amp;G821&amp;"'!"&amp;H821),"")</f>
        <v/>
      </c>
      <c r="G821" s="1533"/>
      <c r="I821" s="4"/>
      <c r="J821" s="4"/>
      <c r="K821" s="4"/>
    </row>
    <row r="822" spans="1:11" ht="14">
      <c r="A822" s="1">
        <v>817</v>
      </c>
      <c r="D822" s="4"/>
      <c r="E822" s="2" t="b">
        <f t="shared" ca="1" si="22"/>
        <v>1</v>
      </c>
      <c r="F822" s="2" t="str" cm="1">
        <f t="array" aca="1" ref="F822" ca="1">IF(G822&lt;&gt;"",INDIRECT("'"&amp;G822&amp;"'!"&amp;H822),"")</f>
        <v/>
      </c>
      <c r="G822" s="1533"/>
      <c r="I822" s="4"/>
      <c r="J822" s="4"/>
      <c r="K822" s="4"/>
    </row>
    <row r="823" spans="1:11" ht="14">
      <c r="A823">
        <v>818</v>
      </c>
      <c r="B823" s="7">
        <f>'EstExp 12-20'!F5</f>
        <v>1183300</v>
      </c>
      <c r="C823" s="3">
        <f t="shared" si="23"/>
        <v>-1182482</v>
      </c>
      <c r="E823" s="2" t="b">
        <f t="shared" ca="1" si="22"/>
        <v>1</v>
      </c>
      <c r="F823" s="2" cm="1">
        <f t="array" aca="1" ref="F823" ca="1">IF(G823&lt;&gt;"",INDIRECT("'"&amp;G823&amp;"'!"&amp;H823),"")</f>
        <v>1183300</v>
      </c>
      <c r="G823" s="1533" t="s">
        <v>6775</v>
      </c>
      <c r="H823" s="2" t="s">
        <v>4459</v>
      </c>
    </row>
    <row r="824" spans="1:11" ht="14">
      <c r="A824">
        <v>819</v>
      </c>
      <c r="B824" s="7">
        <f>'EstExp 12-20'!F16</f>
        <v>550</v>
      </c>
      <c r="C824" s="3">
        <f t="shared" si="23"/>
        <v>269</v>
      </c>
      <c r="E824" s="2" t="b">
        <f t="shared" ca="1" si="22"/>
        <v>1</v>
      </c>
      <c r="F824" s="2" cm="1">
        <f t="array" aca="1" ref="F824" ca="1">IF(G824&lt;&gt;"",INDIRECT("'"&amp;G824&amp;"'!"&amp;H824),"")</f>
        <v>550</v>
      </c>
      <c r="G824" s="1533" t="s">
        <v>6775</v>
      </c>
      <c r="H824" s="2" t="s">
        <v>4275</v>
      </c>
    </row>
    <row r="825" spans="1:11" ht="14">
      <c r="A825" s="1">
        <v>820</v>
      </c>
      <c r="D825" s="4"/>
      <c r="E825" s="2" t="b">
        <f t="shared" ca="1" si="22"/>
        <v>1</v>
      </c>
      <c r="F825" s="2" t="str" cm="1">
        <f t="array" aca="1" ref="F825" ca="1">IF(G825&lt;&gt;"",INDIRECT("'"&amp;G825&amp;"'!"&amp;H825),"")</f>
        <v/>
      </c>
      <c r="G825" s="1533"/>
      <c r="I825" s="4"/>
      <c r="J825" s="4"/>
      <c r="K825" s="4"/>
    </row>
    <row r="826" spans="1:11" ht="14">
      <c r="A826" s="1">
        <v>821</v>
      </c>
      <c r="D826" s="4"/>
      <c r="E826" s="2" t="b">
        <f t="shared" ca="1" si="22"/>
        <v>1</v>
      </c>
      <c r="F826" s="2" t="str" cm="1">
        <f t="array" aca="1" ref="F826" ca="1">IF(G826&lt;&gt;"",INDIRECT("'"&amp;G826&amp;"'!"&amp;H826),"")</f>
        <v/>
      </c>
      <c r="G826" s="1533"/>
      <c r="I826" s="4"/>
      <c r="J826" s="4"/>
      <c r="K826" s="4"/>
    </row>
    <row r="827" spans="1:11" ht="14">
      <c r="A827" s="1">
        <v>822</v>
      </c>
      <c r="D827" s="4"/>
      <c r="E827" s="2" t="b">
        <f t="shared" ca="1" si="22"/>
        <v>1</v>
      </c>
      <c r="F827" s="2" t="str" cm="1">
        <f t="array" aca="1" ref="F827" ca="1">IF(G827&lt;&gt;"",INDIRECT("'"&amp;G827&amp;"'!"&amp;H827),"")</f>
        <v/>
      </c>
      <c r="G827" s="1533"/>
      <c r="I827" s="4"/>
      <c r="J827" s="4"/>
      <c r="K827" s="4"/>
    </row>
    <row r="828" spans="1:11" ht="14">
      <c r="A828" s="1">
        <v>823</v>
      </c>
      <c r="D828" s="4"/>
      <c r="E828" s="2" t="b">
        <f t="shared" ca="1" si="22"/>
        <v>1</v>
      </c>
      <c r="F828" s="2" t="str" cm="1">
        <f t="array" aca="1" ref="F828" ca="1">IF(G828&lt;&gt;"",INDIRECT("'"&amp;G828&amp;"'!"&amp;H828),"")</f>
        <v/>
      </c>
      <c r="G828" s="1533"/>
      <c r="I828" s="4"/>
      <c r="J828" s="4"/>
      <c r="K828" s="4"/>
    </row>
    <row r="829" spans="1:11" ht="14">
      <c r="A829" s="1">
        <v>824</v>
      </c>
      <c r="D829" s="4"/>
      <c r="E829" s="2" t="b">
        <f t="shared" ca="1" si="22"/>
        <v>1</v>
      </c>
      <c r="F829" s="2" t="str" cm="1">
        <f t="array" aca="1" ref="F829" ca="1">IF(G829&lt;&gt;"",INDIRECT("'"&amp;G829&amp;"'!"&amp;H829),"")</f>
        <v/>
      </c>
      <c r="G829" s="1533"/>
      <c r="I829" s="4"/>
      <c r="J829" s="4"/>
      <c r="K829" s="4"/>
    </row>
    <row r="830" spans="1:11" ht="14">
      <c r="A830">
        <v>825</v>
      </c>
      <c r="B830" s="7">
        <f>'EstExp 12-20'!F18</f>
        <v>100</v>
      </c>
      <c r="C830" s="3">
        <f t="shared" si="23"/>
        <v>725</v>
      </c>
      <c r="E830" s="2" t="b">
        <f t="shared" ca="1" si="22"/>
        <v>1</v>
      </c>
      <c r="F830" s="2" cm="1">
        <f t="array" aca="1" ref="F830" ca="1">IF(G830&lt;&gt;"",INDIRECT("'"&amp;G830&amp;"'!"&amp;H830),"")</f>
        <v>100</v>
      </c>
      <c r="G830" s="1533" t="s">
        <v>6775</v>
      </c>
      <c r="H830" s="2" t="s">
        <v>4229</v>
      </c>
    </row>
    <row r="831" spans="1:11" ht="14">
      <c r="A831" s="1">
        <v>826</v>
      </c>
      <c r="D831" s="4"/>
      <c r="E831" s="2" t="b">
        <f t="shared" ca="1" si="22"/>
        <v>1</v>
      </c>
      <c r="F831" s="2" t="str" cm="1">
        <f t="array" aca="1" ref="F831" ca="1">IF(G831&lt;&gt;"",INDIRECT("'"&amp;G831&amp;"'!"&amp;H831),"")</f>
        <v/>
      </c>
      <c r="G831" s="1533"/>
      <c r="I831" s="4"/>
      <c r="J831" s="4"/>
      <c r="K831" s="4"/>
    </row>
    <row r="832" spans="1:11" ht="14">
      <c r="A832" s="1">
        <v>827</v>
      </c>
      <c r="D832" s="4"/>
      <c r="E832" s="2" t="b">
        <f t="shared" ca="1" si="22"/>
        <v>1</v>
      </c>
      <c r="F832" s="2" t="str" cm="1">
        <f t="array" aca="1" ref="F832" ca="1">IF(G832&lt;&gt;"",INDIRECT("'"&amp;G832&amp;"'!"&amp;H832),"")</f>
        <v/>
      </c>
      <c r="G832" s="1533"/>
      <c r="I832" s="4"/>
      <c r="J832" s="4"/>
      <c r="K832" s="4"/>
    </row>
    <row r="833" spans="1:11" ht="14">
      <c r="A833" s="1">
        <v>828</v>
      </c>
      <c r="D833" s="4"/>
      <c r="E833" s="2" t="b">
        <f t="shared" ca="1" si="22"/>
        <v>1</v>
      </c>
      <c r="F833" s="2" t="str" cm="1">
        <f t="array" aca="1" ref="F833" ca="1">IF(G833&lt;&gt;"",INDIRECT("'"&amp;G833&amp;"'!"&amp;H833),"")</f>
        <v/>
      </c>
      <c r="G833" s="1533"/>
      <c r="I833" s="4"/>
      <c r="J833" s="4"/>
      <c r="K833" s="4"/>
    </row>
    <row r="834" spans="1:11" ht="14">
      <c r="A834">
        <v>829</v>
      </c>
      <c r="B834" s="7">
        <f>'EstExp 12-20'!F12</f>
        <v>0</v>
      </c>
      <c r="C834" s="3">
        <f t="shared" si="23"/>
        <v>829</v>
      </c>
      <c r="E834" s="2" t="b">
        <f t="shared" ref="E834:E897" ca="1" si="24">F834=B834</f>
        <v>1</v>
      </c>
      <c r="F834" s="2" cm="1">
        <f t="array" aca="1" ref="F834" ca="1">IF(G834&lt;&gt;"",INDIRECT("'"&amp;G834&amp;"'!"&amp;H834),"")</f>
        <v>0</v>
      </c>
      <c r="G834" s="1533" t="s">
        <v>6775</v>
      </c>
      <c r="H834" s="2" t="s">
        <v>4272</v>
      </c>
    </row>
    <row r="835" spans="1:11" ht="14">
      <c r="A835">
        <v>830</v>
      </c>
      <c r="B835" s="7">
        <f>'EstExp 12-20'!F13</f>
        <v>0</v>
      </c>
      <c r="C835" s="3">
        <f t="shared" si="23"/>
        <v>830</v>
      </c>
      <c r="E835" s="2" t="b">
        <f t="shared" ca="1" si="24"/>
        <v>1</v>
      </c>
      <c r="F835" s="2" cm="1">
        <f t="array" aca="1" ref="F835" ca="1">IF(G835&lt;&gt;"",INDIRECT("'"&amp;G835&amp;"'!"&amp;H835),"")</f>
        <v>0</v>
      </c>
      <c r="G835" s="1533" t="s">
        <v>6775</v>
      </c>
      <c r="H835" s="2" t="s">
        <v>4273</v>
      </c>
    </row>
    <row r="836" spans="1:11" ht="14">
      <c r="A836">
        <v>831</v>
      </c>
      <c r="B836" s="7">
        <f>'EstExp 12-20'!F14</f>
        <v>29000</v>
      </c>
      <c r="C836" s="3">
        <f t="shared" si="23"/>
        <v>-28169</v>
      </c>
      <c r="E836" s="2" t="b">
        <f t="shared" ca="1" si="24"/>
        <v>1</v>
      </c>
      <c r="F836" s="2" cm="1">
        <f t="array" aca="1" ref="F836" ca="1">IF(G836&lt;&gt;"",INDIRECT("'"&amp;G836&amp;"'!"&amp;H836),"")</f>
        <v>29000</v>
      </c>
      <c r="G836" s="1533" t="s">
        <v>6775</v>
      </c>
      <c r="H836" s="2" t="s">
        <v>4460</v>
      </c>
    </row>
    <row r="837" spans="1:11" ht="14">
      <c r="A837">
        <v>832</v>
      </c>
      <c r="B837" s="7">
        <f>'EstExp 12-20'!F15</f>
        <v>10000</v>
      </c>
      <c r="C837" s="3">
        <f t="shared" si="23"/>
        <v>-9168</v>
      </c>
      <c r="E837" s="2" t="b">
        <f t="shared" ca="1" si="24"/>
        <v>1</v>
      </c>
      <c r="F837" s="2" cm="1">
        <f t="array" aca="1" ref="F837" ca="1">IF(G837&lt;&gt;"",INDIRECT("'"&amp;G837&amp;"'!"&amp;H837),"")</f>
        <v>10000</v>
      </c>
      <c r="G837" s="1533" t="s">
        <v>6775</v>
      </c>
      <c r="H837" s="2" t="s">
        <v>4274</v>
      </c>
    </row>
    <row r="838" spans="1:11" ht="14">
      <c r="A838">
        <v>833</v>
      </c>
      <c r="B838" s="7">
        <f>'EstExp 12-20'!F34</f>
        <v>1402150</v>
      </c>
      <c r="C838" s="3">
        <f t="shared" si="23"/>
        <v>-1401317</v>
      </c>
      <c r="E838" s="2" t="b">
        <f t="shared" ca="1" si="24"/>
        <v>1</v>
      </c>
      <c r="F838" s="2" cm="1">
        <f t="array" aca="1" ref="F838" ca="1">IF(G838&lt;&gt;"",INDIRECT("'"&amp;G838&amp;"'!"&amp;H838),"")</f>
        <v>1402150</v>
      </c>
      <c r="G838" s="1533" t="s">
        <v>6775</v>
      </c>
      <c r="H838" s="2" t="s">
        <v>4461</v>
      </c>
    </row>
    <row r="839" spans="1:11" ht="14">
      <c r="A839">
        <v>834</v>
      </c>
      <c r="B839" s="7">
        <f>'EstExp 12-20'!F38</f>
        <v>1000</v>
      </c>
      <c r="C839" s="3">
        <f t="shared" si="23"/>
        <v>-166</v>
      </c>
      <c r="E839" s="2" t="b">
        <f t="shared" ca="1" si="24"/>
        <v>1</v>
      </c>
      <c r="F839" s="2" cm="1">
        <f t="array" aca="1" ref="F839" ca="1">IF(G839&lt;&gt;"",INDIRECT("'"&amp;G839&amp;"'!"&amp;H839),"")</f>
        <v>1000</v>
      </c>
      <c r="G839" s="1533" t="s">
        <v>6775</v>
      </c>
      <c r="H839" s="2" t="s">
        <v>4462</v>
      </c>
    </row>
    <row r="840" spans="1:11" ht="14">
      <c r="A840">
        <v>835</v>
      </c>
      <c r="B840" s="7">
        <f>'EstExp 12-20'!F39</f>
        <v>65620</v>
      </c>
      <c r="C840" s="3">
        <f t="shared" ref="C840:C903" si="25">A840-B840</f>
        <v>-64785</v>
      </c>
      <c r="E840" s="2" t="b">
        <f t="shared" ca="1" si="24"/>
        <v>1</v>
      </c>
      <c r="F840" s="2" cm="1">
        <f t="array" aca="1" ref="F840" ca="1">IF(G840&lt;&gt;"",INDIRECT("'"&amp;G840&amp;"'!"&amp;H840),"")</f>
        <v>65620</v>
      </c>
      <c r="G840" s="1533" t="s">
        <v>6775</v>
      </c>
      <c r="H840" s="2" t="s">
        <v>4463</v>
      </c>
    </row>
    <row r="841" spans="1:11" ht="14">
      <c r="A841">
        <v>836</v>
      </c>
      <c r="B841" s="7">
        <f>'EstExp 12-20'!F40</f>
        <v>15500</v>
      </c>
      <c r="C841" s="3">
        <f t="shared" si="25"/>
        <v>-14664</v>
      </c>
      <c r="E841" s="2" t="b">
        <f t="shared" ca="1" si="24"/>
        <v>1</v>
      </c>
      <c r="F841" s="2" cm="1">
        <f t="array" aca="1" ref="F841" ca="1">IF(G841&lt;&gt;"",INDIRECT("'"&amp;G841&amp;"'!"&amp;H841),"")</f>
        <v>15500</v>
      </c>
      <c r="G841" s="1533" t="s">
        <v>6775</v>
      </c>
      <c r="H841" s="2" t="s">
        <v>4464</v>
      </c>
    </row>
    <row r="842" spans="1:11" ht="14">
      <c r="A842">
        <v>837</v>
      </c>
      <c r="B842" s="7">
        <f>'EstExp 12-20'!F41</f>
        <v>10000</v>
      </c>
      <c r="C842" s="3">
        <f t="shared" si="25"/>
        <v>-9163</v>
      </c>
      <c r="E842" s="2" t="b">
        <f t="shared" ca="1" si="24"/>
        <v>1</v>
      </c>
      <c r="F842" s="2" cm="1">
        <f t="array" aca="1" ref="F842" ca="1">IF(G842&lt;&gt;"",INDIRECT("'"&amp;G842&amp;"'!"&amp;H842),"")</f>
        <v>10000</v>
      </c>
      <c r="G842" s="1533" t="s">
        <v>6775</v>
      </c>
      <c r="H842" s="2" t="s">
        <v>4465</v>
      </c>
    </row>
    <row r="843" spans="1:11" ht="14">
      <c r="A843">
        <v>838</v>
      </c>
      <c r="B843" s="7">
        <f>'EstExp 12-20'!F42</f>
        <v>1000</v>
      </c>
      <c r="C843" s="3">
        <f t="shared" si="25"/>
        <v>-162</v>
      </c>
      <c r="E843" s="2" t="b">
        <f t="shared" ca="1" si="24"/>
        <v>1</v>
      </c>
      <c r="F843" s="2" cm="1">
        <f t="array" aca="1" ref="F843" ca="1">IF(G843&lt;&gt;"",INDIRECT("'"&amp;G843&amp;"'!"&amp;H843),"")</f>
        <v>1000</v>
      </c>
      <c r="G843" s="1533" t="s">
        <v>6775</v>
      </c>
      <c r="H843" s="2" t="s">
        <v>4466</v>
      </c>
    </row>
    <row r="844" spans="1:11" ht="14">
      <c r="A844">
        <v>839</v>
      </c>
      <c r="B844" s="7">
        <f>'EstExp 12-20'!F43</f>
        <v>0</v>
      </c>
      <c r="C844" s="3">
        <f t="shared" si="25"/>
        <v>839</v>
      </c>
      <c r="E844" s="2" t="b">
        <f t="shared" ca="1" si="24"/>
        <v>1</v>
      </c>
      <c r="F844" s="2" cm="1">
        <f t="array" aca="1" ref="F844" ca="1">IF(G844&lt;&gt;"",INDIRECT("'"&amp;G844&amp;"'!"&amp;H844),"")</f>
        <v>0</v>
      </c>
      <c r="G844" s="1533" t="s">
        <v>6775</v>
      </c>
      <c r="H844" s="2" t="s">
        <v>4467</v>
      </c>
    </row>
    <row r="845" spans="1:11" ht="14">
      <c r="A845">
        <v>840</v>
      </c>
      <c r="B845" s="7">
        <f>'EstExp 12-20'!F44</f>
        <v>93120</v>
      </c>
      <c r="C845" s="3">
        <f t="shared" si="25"/>
        <v>-92280</v>
      </c>
      <c r="E845" s="2" t="b">
        <f t="shared" ca="1" si="24"/>
        <v>1</v>
      </c>
      <c r="F845" s="2" cm="1">
        <f t="array" aca="1" ref="F845" ca="1">IF(G845&lt;&gt;"",INDIRECT("'"&amp;G845&amp;"'!"&amp;H845),"")</f>
        <v>93120</v>
      </c>
      <c r="G845" s="1533" t="s">
        <v>6775</v>
      </c>
      <c r="H845" s="2" t="s">
        <v>4468</v>
      </c>
    </row>
    <row r="846" spans="1:11" ht="14">
      <c r="A846">
        <v>841</v>
      </c>
      <c r="B846" s="7">
        <f>'EstExp 12-20'!F46</f>
        <v>4000</v>
      </c>
      <c r="C846" s="3">
        <f t="shared" si="25"/>
        <v>-3159</v>
      </c>
      <c r="E846" s="2" t="b">
        <f t="shared" ca="1" si="24"/>
        <v>1</v>
      </c>
      <c r="F846" s="2" cm="1">
        <f t="array" aca="1" ref="F846" ca="1">IF(G846&lt;&gt;"",INDIRECT("'"&amp;G846&amp;"'!"&amp;H846),"")</f>
        <v>4000</v>
      </c>
      <c r="G846" s="1533" t="s">
        <v>6775</v>
      </c>
      <c r="H846" s="2" t="s">
        <v>4469</v>
      </c>
    </row>
    <row r="847" spans="1:11" ht="14">
      <c r="A847">
        <v>842</v>
      </c>
      <c r="B847" s="7">
        <f>'EstExp 12-20'!F47</f>
        <v>0</v>
      </c>
      <c r="C847" s="3">
        <f t="shared" si="25"/>
        <v>842</v>
      </c>
      <c r="E847" s="2" t="b">
        <f t="shared" ca="1" si="24"/>
        <v>1</v>
      </c>
      <c r="F847" s="2" cm="1">
        <f t="array" aca="1" ref="F847" ca="1">IF(G847&lt;&gt;"",INDIRECT("'"&amp;G847&amp;"'!"&amp;H847),"")</f>
        <v>0</v>
      </c>
      <c r="G847" s="1533" t="s">
        <v>6775</v>
      </c>
      <c r="H847" s="2" t="s">
        <v>4470</v>
      </c>
    </row>
    <row r="848" spans="1:11" ht="14">
      <c r="A848">
        <v>843</v>
      </c>
      <c r="B848" s="7">
        <f>'EstExp 12-20'!F48</f>
        <v>0</v>
      </c>
      <c r="C848" s="3">
        <f t="shared" si="25"/>
        <v>843</v>
      </c>
      <c r="E848" s="2" t="b">
        <f t="shared" ca="1" si="24"/>
        <v>1</v>
      </c>
      <c r="F848" s="2" cm="1">
        <f t="array" aca="1" ref="F848" ca="1">IF(G848&lt;&gt;"",INDIRECT("'"&amp;G848&amp;"'!"&amp;H848),"")</f>
        <v>0</v>
      </c>
      <c r="G848" s="1533" t="s">
        <v>6775</v>
      </c>
      <c r="H848" s="2" t="s">
        <v>4471</v>
      </c>
    </row>
    <row r="849" spans="1:11" ht="14">
      <c r="A849">
        <v>844</v>
      </c>
      <c r="B849" s="7">
        <f>'EstExp 12-20'!F49</f>
        <v>4000</v>
      </c>
      <c r="C849" s="3">
        <f t="shared" si="25"/>
        <v>-3156</v>
      </c>
      <c r="E849" s="2" t="b">
        <f t="shared" ca="1" si="24"/>
        <v>1</v>
      </c>
      <c r="F849" s="2" cm="1">
        <f t="array" aca="1" ref="F849" ca="1">IF(G849&lt;&gt;"",INDIRECT("'"&amp;G849&amp;"'!"&amp;H849),"")</f>
        <v>4000</v>
      </c>
      <c r="G849" s="1533" t="s">
        <v>6775</v>
      </c>
      <c r="H849" s="2" t="s">
        <v>4472</v>
      </c>
    </row>
    <row r="850" spans="1:11" ht="14">
      <c r="A850">
        <v>845</v>
      </c>
      <c r="B850" s="7">
        <f>'EstExp 12-20'!F51</f>
        <v>3000</v>
      </c>
      <c r="C850" s="3">
        <f t="shared" si="25"/>
        <v>-2155</v>
      </c>
      <c r="E850" s="2" t="b">
        <f t="shared" ca="1" si="24"/>
        <v>1</v>
      </c>
      <c r="F850" s="2" cm="1">
        <f t="array" aca="1" ref="F850" ca="1">IF(G850&lt;&gt;"",INDIRECT("'"&amp;G850&amp;"'!"&amp;H850),"")</f>
        <v>3000</v>
      </c>
      <c r="G850" s="1533" t="s">
        <v>6775</v>
      </c>
      <c r="H850" s="2" t="s">
        <v>4473</v>
      </c>
    </row>
    <row r="851" spans="1:11" ht="14">
      <c r="A851">
        <v>846</v>
      </c>
      <c r="B851" s="7">
        <f>'EstExp 12-20'!F52</f>
        <v>400</v>
      </c>
      <c r="C851" s="3">
        <f t="shared" si="25"/>
        <v>446</v>
      </c>
      <c r="E851" s="2" t="b">
        <f t="shared" ca="1" si="24"/>
        <v>1</v>
      </c>
      <c r="F851" s="2" cm="1">
        <f t="array" aca="1" ref="F851" ca="1">IF(G851&lt;&gt;"",INDIRECT("'"&amp;G851&amp;"'!"&amp;H851),"")</f>
        <v>400</v>
      </c>
      <c r="G851" s="1533" t="s">
        <v>6775</v>
      </c>
      <c r="H851" s="2" t="s">
        <v>4474</v>
      </c>
    </row>
    <row r="852" spans="1:11" ht="14">
      <c r="A852">
        <v>847</v>
      </c>
      <c r="B852" s="7">
        <f>'EstExp 12-20'!F55</f>
        <v>3400</v>
      </c>
      <c r="C852" s="3">
        <f t="shared" si="25"/>
        <v>-2553</v>
      </c>
      <c r="E852" s="2" t="b">
        <f t="shared" ca="1" si="24"/>
        <v>1</v>
      </c>
      <c r="F852" s="2" cm="1">
        <f t="array" aca="1" ref="F852" ca="1">IF(G852&lt;&gt;"",INDIRECT("'"&amp;G852&amp;"'!"&amp;H852),"")</f>
        <v>3400</v>
      </c>
      <c r="G852" s="1533" t="s">
        <v>6775</v>
      </c>
      <c r="H852" s="2" t="s">
        <v>4475</v>
      </c>
    </row>
    <row r="853" spans="1:11" ht="14">
      <c r="A853">
        <v>848</v>
      </c>
      <c r="B853" s="7">
        <f>'EstExp 12-20'!F57</f>
        <v>13930</v>
      </c>
      <c r="C853" s="3">
        <f t="shared" si="25"/>
        <v>-13082</v>
      </c>
      <c r="E853" s="2" t="b">
        <f t="shared" ca="1" si="24"/>
        <v>1</v>
      </c>
      <c r="F853" s="2" cm="1">
        <f t="array" aca="1" ref="F853" ca="1">IF(G853&lt;&gt;"",INDIRECT("'"&amp;G853&amp;"'!"&amp;H853),"")</f>
        <v>13930</v>
      </c>
      <c r="G853" s="1533" t="s">
        <v>6775</v>
      </c>
      <c r="H853" s="2" t="s">
        <v>4476</v>
      </c>
    </row>
    <row r="854" spans="1:11" ht="14">
      <c r="A854">
        <v>849</v>
      </c>
      <c r="B854" s="7">
        <f>'EstExp 12-20'!F58</f>
        <v>0</v>
      </c>
      <c r="C854" s="3">
        <f t="shared" si="25"/>
        <v>849</v>
      </c>
      <c r="E854" s="2" t="b">
        <f t="shared" ca="1" si="24"/>
        <v>1</v>
      </c>
      <c r="F854" s="2" cm="1">
        <f t="array" aca="1" ref="F854" ca="1">IF(G854&lt;&gt;"",INDIRECT("'"&amp;G854&amp;"'!"&amp;H854),"")</f>
        <v>0</v>
      </c>
      <c r="G854" s="1533" t="s">
        <v>6775</v>
      </c>
      <c r="H854" s="2" t="s">
        <v>4477</v>
      </c>
    </row>
    <row r="855" spans="1:11" ht="14">
      <c r="A855">
        <v>850</v>
      </c>
      <c r="B855" s="7">
        <f>'EstExp 12-20'!F59</f>
        <v>13930</v>
      </c>
      <c r="C855" s="3">
        <f t="shared" si="25"/>
        <v>-13080</v>
      </c>
      <c r="E855" s="2" t="b">
        <f t="shared" ca="1" si="24"/>
        <v>1</v>
      </c>
      <c r="F855" s="2" cm="1">
        <f t="array" aca="1" ref="F855" ca="1">IF(G855&lt;&gt;"",INDIRECT("'"&amp;G855&amp;"'!"&amp;H855),"")</f>
        <v>13930</v>
      </c>
      <c r="G855" s="1533" t="s">
        <v>6775</v>
      </c>
      <c r="H855" s="2" t="s">
        <v>4478</v>
      </c>
    </row>
    <row r="856" spans="1:11" ht="14">
      <c r="A856">
        <v>851</v>
      </c>
      <c r="B856" s="7">
        <f>'EstExp 12-20'!F61</f>
        <v>36000</v>
      </c>
      <c r="C856" s="3">
        <f t="shared" si="25"/>
        <v>-35149</v>
      </c>
      <c r="E856" s="2" t="b">
        <f t="shared" ca="1" si="24"/>
        <v>1</v>
      </c>
      <c r="F856" s="2" cm="1">
        <f t="array" aca="1" ref="F856" ca="1">IF(G856&lt;&gt;"",INDIRECT("'"&amp;G856&amp;"'!"&amp;H856),"")</f>
        <v>36000</v>
      </c>
      <c r="G856" s="1533" t="s">
        <v>6775</v>
      </c>
      <c r="H856" s="2" t="s">
        <v>4479</v>
      </c>
    </row>
    <row r="857" spans="1:11" ht="14">
      <c r="A857">
        <v>852</v>
      </c>
      <c r="B857" s="7">
        <f>'EstExp 12-20'!F62</f>
        <v>15000</v>
      </c>
      <c r="C857" s="3">
        <f t="shared" si="25"/>
        <v>-14148</v>
      </c>
      <c r="E857" s="2" t="b">
        <f t="shared" ca="1" si="24"/>
        <v>1</v>
      </c>
      <c r="F857" s="2" cm="1">
        <f t="array" aca="1" ref="F857" ca="1">IF(G857&lt;&gt;"",INDIRECT("'"&amp;G857&amp;"'!"&amp;H857),"")</f>
        <v>15000</v>
      </c>
      <c r="G857" s="1533" t="s">
        <v>6775</v>
      </c>
      <c r="H857" s="2" t="s">
        <v>4480</v>
      </c>
    </row>
    <row r="858" spans="1:11" ht="14">
      <c r="A858">
        <v>853</v>
      </c>
      <c r="B858" s="7">
        <f>'EstExp 12-20'!F63</f>
        <v>0</v>
      </c>
      <c r="C858" s="3">
        <f t="shared" si="25"/>
        <v>853</v>
      </c>
      <c r="E858" s="2" t="b">
        <f t="shared" ca="1" si="24"/>
        <v>1</v>
      </c>
      <c r="F858" s="2" cm="1">
        <f t="array" aca="1" ref="F858" ca="1">IF(G858&lt;&gt;"",INDIRECT("'"&amp;G858&amp;"'!"&amp;H858),"")</f>
        <v>0</v>
      </c>
      <c r="G858" s="1533" t="s">
        <v>6775</v>
      </c>
      <c r="H858" s="2" t="s">
        <v>4481</v>
      </c>
    </row>
    <row r="859" spans="1:11" ht="14">
      <c r="A859">
        <v>854</v>
      </c>
      <c r="B859" s="7">
        <f>'EstExp 12-20'!F64</f>
        <v>35000</v>
      </c>
      <c r="C859" s="3">
        <f t="shared" si="25"/>
        <v>-34146</v>
      </c>
      <c r="E859" s="2" t="b">
        <f t="shared" ca="1" si="24"/>
        <v>1</v>
      </c>
      <c r="F859" s="2" cm="1">
        <f t="array" aca="1" ref="F859" ca="1">IF(G859&lt;&gt;"",INDIRECT("'"&amp;G859&amp;"'!"&amp;H859),"")</f>
        <v>35000</v>
      </c>
      <c r="G859" s="1533" t="s">
        <v>6775</v>
      </c>
      <c r="H859" s="2" t="s">
        <v>4482</v>
      </c>
    </row>
    <row r="860" spans="1:11" ht="14">
      <c r="A860">
        <v>855</v>
      </c>
      <c r="B860" s="7">
        <f>'EstExp 12-20'!F65</f>
        <v>0</v>
      </c>
      <c r="C860" s="3">
        <f t="shared" si="25"/>
        <v>855</v>
      </c>
      <c r="E860" s="2" t="b">
        <f t="shared" ca="1" si="24"/>
        <v>1</v>
      </c>
      <c r="F860" s="2" cm="1">
        <f t="array" aca="1" ref="F860" ca="1">IF(G860&lt;&gt;"",INDIRECT("'"&amp;G860&amp;"'!"&amp;H860),"")</f>
        <v>0</v>
      </c>
      <c r="G860" s="1533" t="s">
        <v>6775</v>
      </c>
      <c r="H860" s="2" t="s">
        <v>4483</v>
      </c>
    </row>
    <row r="861" spans="1:11" ht="14">
      <c r="A861">
        <v>856</v>
      </c>
      <c r="B861" s="7">
        <f>'EstExp 12-20'!F66</f>
        <v>0</v>
      </c>
      <c r="C861" s="3">
        <f t="shared" si="25"/>
        <v>856</v>
      </c>
      <c r="E861" s="2" t="b">
        <f t="shared" ca="1" si="24"/>
        <v>1</v>
      </c>
      <c r="F861" s="2" cm="1">
        <f t="array" aca="1" ref="F861" ca="1">IF(G861&lt;&gt;"",INDIRECT("'"&amp;G861&amp;"'!"&amp;H861),"")</f>
        <v>0</v>
      </c>
      <c r="G861" s="1533" t="s">
        <v>6775</v>
      </c>
      <c r="H861" s="2" t="s">
        <v>4484</v>
      </c>
    </row>
    <row r="862" spans="1:11" ht="14">
      <c r="A862" s="1">
        <v>857</v>
      </c>
      <c r="D862" s="4"/>
      <c r="E862" s="2" t="b">
        <f t="shared" ca="1" si="24"/>
        <v>1</v>
      </c>
      <c r="F862" s="2" t="str" cm="1">
        <f t="array" aca="1" ref="F862" ca="1">IF(G862&lt;&gt;"",INDIRECT("'"&amp;G862&amp;"'!"&amp;H862),"")</f>
        <v/>
      </c>
      <c r="G862" s="1533"/>
      <c r="I862" s="4"/>
      <c r="J862" s="4"/>
      <c r="K862" s="4"/>
    </row>
    <row r="863" spans="1:11" ht="14">
      <c r="A863">
        <v>858</v>
      </c>
      <c r="B863" s="7">
        <f>'EstExp 12-20'!F67</f>
        <v>86000</v>
      </c>
      <c r="C863" s="3">
        <f t="shared" si="25"/>
        <v>-85142</v>
      </c>
      <c r="E863" s="2" t="b">
        <f t="shared" ca="1" si="24"/>
        <v>1</v>
      </c>
      <c r="F863" s="2" cm="1">
        <f t="array" aca="1" ref="F863" ca="1">IF(G863&lt;&gt;"",INDIRECT("'"&amp;G863&amp;"'!"&amp;H863),"")</f>
        <v>86000</v>
      </c>
      <c r="G863" s="1533" t="s">
        <v>6775</v>
      </c>
      <c r="H863" s="2" t="s">
        <v>4485</v>
      </c>
    </row>
    <row r="864" spans="1:11" ht="14">
      <c r="A864">
        <v>859</v>
      </c>
      <c r="B864" s="7">
        <f>'EstExp 12-20'!F69</f>
        <v>8450</v>
      </c>
      <c r="C864" s="3">
        <f t="shared" si="25"/>
        <v>-7591</v>
      </c>
      <c r="E864" s="2" t="b">
        <f t="shared" ca="1" si="24"/>
        <v>1</v>
      </c>
      <c r="F864" s="2" cm="1">
        <f t="array" aca="1" ref="F864" ca="1">IF(G864&lt;&gt;"",INDIRECT("'"&amp;G864&amp;"'!"&amp;H864),"")</f>
        <v>8450</v>
      </c>
      <c r="G864" s="1533" t="s">
        <v>6775</v>
      </c>
      <c r="H864" s="2" t="s">
        <v>4486</v>
      </c>
    </row>
    <row r="865" spans="1:11" ht="14">
      <c r="A865">
        <v>860</v>
      </c>
      <c r="B865" s="7">
        <f>'EstExp 12-20'!F70</f>
        <v>6200</v>
      </c>
      <c r="C865" s="3">
        <f t="shared" si="25"/>
        <v>-5340</v>
      </c>
      <c r="E865" s="2" t="b">
        <f t="shared" ca="1" si="24"/>
        <v>1</v>
      </c>
      <c r="F865" s="2" cm="1">
        <f t="array" aca="1" ref="F865" ca="1">IF(G865&lt;&gt;"",INDIRECT("'"&amp;G865&amp;"'!"&amp;H865),"")</f>
        <v>6200</v>
      </c>
      <c r="G865" s="1533" t="s">
        <v>6775</v>
      </c>
      <c r="H865" s="2" t="s">
        <v>4487</v>
      </c>
    </row>
    <row r="866" spans="1:11" ht="14">
      <c r="A866">
        <v>861</v>
      </c>
      <c r="B866" s="7">
        <f>'EstExp 12-20'!F71</f>
        <v>12000</v>
      </c>
      <c r="C866" s="3">
        <f t="shared" si="25"/>
        <v>-11139</v>
      </c>
      <c r="E866" s="2" t="b">
        <f t="shared" ca="1" si="24"/>
        <v>1</v>
      </c>
      <c r="F866" s="2" cm="1">
        <f t="array" aca="1" ref="F866" ca="1">IF(G866&lt;&gt;"",INDIRECT("'"&amp;G866&amp;"'!"&amp;H866),"")</f>
        <v>12000</v>
      </c>
      <c r="G866" s="1533" t="s">
        <v>6775</v>
      </c>
      <c r="H866" s="2" t="s">
        <v>4488</v>
      </c>
    </row>
    <row r="867" spans="1:11" ht="14">
      <c r="A867">
        <v>862</v>
      </c>
      <c r="B867" s="7">
        <f>'EstExp 12-20'!F72</f>
        <v>15500</v>
      </c>
      <c r="C867" s="3">
        <f t="shared" si="25"/>
        <v>-14638</v>
      </c>
      <c r="E867" s="2" t="b">
        <f t="shared" ca="1" si="24"/>
        <v>1</v>
      </c>
      <c r="F867" s="2" cm="1">
        <f t="array" aca="1" ref="F867" ca="1">IF(G867&lt;&gt;"",INDIRECT("'"&amp;G867&amp;"'!"&amp;H867),"")</f>
        <v>15500</v>
      </c>
      <c r="G867" s="1533" t="s">
        <v>6775</v>
      </c>
      <c r="H867" s="2" t="s">
        <v>4489</v>
      </c>
    </row>
    <row r="868" spans="1:11" ht="14">
      <c r="A868" s="1">
        <v>863</v>
      </c>
      <c r="D868" s="4"/>
      <c r="E868" s="2" t="b">
        <f t="shared" ca="1" si="24"/>
        <v>1</v>
      </c>
      <c r="F868" s="2" t="str" cm="1">
        <f t="array" aca="1" ref="F868" ca="1">IF(G868&lt;&gt;"",INDIRECT("'"&amp;G868&amp;"'!"&amp;H868),"")</f>
        <v/>
      </c>
      <c r="G868" s="1533"/>
      <c r="I868" s="4"/>
      <c r="J868" s="4"/>
      <c r="K868" s="4"/>
    </row>
    <row r="869" spans="1:11" ht="14">
      <c r="A869">
        <v>864</v>
      </c>
      <c r="B869" s="7">
        <f>'EstExp 12-20'!F73</f>
        <v>50000</v>
      </c>
      <c r="C869" s="3">
        <f t="shared" si="25"/>
        <v>-49136</v>
      </c>
      <c r="E869" s="2" t="b">
        <f t="shared" ca="1" si="24"/>
        <v>1</v>
      </c>
      <c r="F869" s="2" cm="1">
        <f t="array" aca="1" ref="F869" ca="1">IF(G869&lt;&gt;"",INDIRECT("'"&amp;G869&amp;"'!"&amp;H869),"")</f>
        <v>50000</v>
      </c>
      <c r="G869" s="1533" t="s">
        <v>6775</v>
      </c>
      <c r="H869" s="2" t="s">
        <v>4490</v>
      </c>
    </row>
    <row r="870" spans="1:11" ht="14">
      <c r="A870" s="1">
        <v>865</v>
      </c>
      <c r="D870" s="4"/>
      <c r="E870" s="2" t="b">
        <f t="shared" ca="1" si="24"/>
        <v>1</v>
      </c>
      <c r="F870" s="2" t="str" cm="1">
        <f t="array" aca="1" ref="F870" ca="1">IF(G870&lt;&gt;"",INDIRECT("'"&amp;G870&amp;"'!"&amp;H870),"")</f>
        <v/>
      </c>
      <c r="G870" s="1533"/>
      <c r="I870" s="4"/>
      <c r="J870" s="4"/>
      <c r="K870" s="4"/>
    </row>
    <row r="871" spans="1:11" ht="14">
      <c r="A871">
        <v>866</v>
      </c>
      <c r="B871" s="7">
        <f>'EstExp 12-20'!F74</f>
        <v>92150</v>
      </c>
      <c r="C871" s="3">
        <f t="shared" si="25"/>
        <v>-91284</v>
      </c>
      <c r="E871" s="2" t="b">
        <f t="shared" ca="1" si="24"/>
        <v>1</v>
      </c>
      <c r="F871" s="2" cm="1">
        <f t="array" aca="1" ref="F871" ca="1">IF(G871&lt;&gt;"",INDIRECT("'"&amp;G871&amp;"'!"&amp;H871),"")</f>
        <v>92150</v>
      </c>
      <c r="G871" s="1533" t="s">
        <v>6775</v>
      </c>
      <c r="H871" s="2" t="s">
        <v>4491</v>
      </c>
    </row>
    <row r="872" spans="1:11" ht="14">
      <c r="A872">
        <v>867</v>
      </c>
      <c r="B872" s="7">
        <f>'EstExp 12-20'!F75</f>
        <v>0</v>
      </c>
      <c r="C872" s="3">
        <f t="shared" si="25"/>
        <v>867</v>
      </c>
      <c r="E872" s="2" t="b">
        <f t="shared" ca="1" si="24"/>
        <v>1</v>
      </c>
      <c r="F872" s="2" cm="1">
        <f t="array" aca="1" ref="F872" ca="1">IF(G872&lt;&gt;"",INDIRECT("'"&amp;G872&amp;"'!"&amp;H872),"")</f>
        <v>0</v>
      </c>
      <c r="G872" s="1533" t="s">
        <v>6775</v>
      </c>
      <c r="H872" s="2" t="s">
        <v>4492</v>
      </c>
    </row>
    <row r="873" spans="1:11" ht="14">
      <c r="A873">
        <v>868</v>
      </c>
      <c r="B873" s="7">
        <f>'EstExp 12-20'!F76</f>
        <v>292600</v>
      </c>
      <c r="C873" s="3">
        <f t="shared" si="25"/>
        <v>-291732</v>
      </c>
      <c r="E873" s="2" t="b">
        <f t="shared" ca="1" si="24"/>
        <v>1</v>
      </c>
      <c r="F873" s="2" cm="1">
        <f t="array" aca="1" ref="F873" ca="1">IF(G873&lt;&gt;"",INDIRECT("'"&amp;G873&amp;"'!"&amp;H873),"")</f>
        <v>292600</v>
      </c>
      <c r="G873" s="1533" t="s">
        <v>6775</v>
      </c>
      <c r="H873" s="2" t="s">
        <v>4493</v>
      </c>
    </row>
    <row r="874" spans="1:11" ht="14">
      <c r="A874">
        <v>869</v>
      </c>
      <c r="B874" s="7">
        <f>'EstExp 12-20'!F77</f>
        <v>20400</v>
      </c>
      <c r="C874" s="3">
        <f t="shared" si="25"/>
        <v>-19531</v>
      </c>
      <c r="E874" s="2" t="b">
        <f t="shared" ca="1" si="24"/>
        <v>1</v>
      </c>
      <c r="F874" s="2" cm="1">
        <f t="array" aca="1" ref="F874" ca="1">IF(G874&lt;&gt;"",INDIRECT("'"&amp;G874&amp;"'!"&amp;H874),"")</f>
        <v>20400</v>
      </c>
      <c r="G874" s="1533" t="s">
        <v>6775</v>
      </c>
      <c r="H874" s="2" t="s">
        <v>4494</v>
      </c>
    </row>
    <row r="875" spans="1:11" ht="14">
      <c r="A875">
        <v>870</v>
      </c>
      <c r="B875" s="7">
        <f>'EstExp 12-20'!F116</f>
        <v>1715150</v>
      </c>
      <c r="C875" s="3">
        <f t="shared" si="25"/>
        <v>-1714280</v>
      </c>
      <c r="E875" s="2" t="b">
        <f t="shared" ca="1" si="24"/>
        <v>1</v>
      </c>
      <c r="F875" s="2" cm="1">
        <f t="array" aca="1" ref="F875" ca="1">IF(G875&lt;&gt;"",INDIRECT("'"&amp;G875&amp;"'!"&amp;H875),"")</f>
        <v>1715150</v>
      </c>
      <c r="G875" s="1533" t="s">
        <v>6775</v>
      </c>
      <c r="H875" s="2" t="s">
        <v>4495</v>
      </c>
    </row>
    <row r="876" spans="1:11" ht="14">
      <c r="A876" s="1">
        <v>871</v>
      </c>
      <c r="D876" s="4"/>
      <c r="E876" s="2" t="b">
        <f t="shared" ca="1" si="24"/>
        <v>1</v>
      </c>
      <c r="F876" s="2" t="str" cm="1">
        <f t="array" aca="1" ref="F876" ca="1">IF(G876&lt;&gt;"",INDIRECT("'"&amp;G876&amp;"'!"&amp;H876),"")</f>
        <v/>
      </c>
      <c r="G876" s="1533"/>
      <c r="I876" s="4"/>
      <c r="J876" s="4"/>
      <c r="K876" s="4"/>
    </row>
    <row r="877" spans="1:11" ht="14">
      <c r="A877" s="1">
        <v>872</v>
      </c>
      <c r="D877" s="4"/>
      <c r="E877" s="2" t="b">
        <f t="shared" ca="1" si="24"/>
        <v>1</v>
      </c>
      <c r="F877" s="2" t="str" cm="1">
        <f t="array" aca="1" ref="F877" ca="1">IF(G877&lt;&gt;"",INDIRECT("'"&amp;G877&amp;"'!"&amp;H877),"")</f>
        <v/>
      </c>
      <c r="G877" s="1533"/>
      <c r="I877" s="4"/>
      <c r="J877" s="4"/>
      <c r="K877" s="4"/>
    </row>
    <row r="878" spans="1:11" ht="14">
      <c r="A878" s="1">
        <v>873</v>
      </c>
      <c r="D878" s="4"/>
      <c r="E878" s="2" t="b">
        <f t="shared" ca="1" si="24"/>
        <v>1</v>
      </c>
      <c r="F878" s="2" t="str" cm="1">
        <f t="array" aca="1" ref="F878" ca="1">IF(G878&lt;&gt;"",INDIRECT("'"&amp;G878&amp;"'!"&amp;H878),"")</f>
        <v/>
      </c>
      <c r="G878" s="1533"/>
      <c r="I878" s="4"/>
      <c r="J878" s="4"/>
      <c r="K878" s="4"/>
    </row>
    <row r="879" spans="1:11" ht="14">
      <c r="A879" s="1">
        <v>874</v>
      </c>
      <c r="D879" s="4"/>
      <c r="E879" s="2" t="b">
        <f t="shared" ca="1" si="24"/>
        <v>1</v>
      </c>
      <c r="F879" s="2" t="str" cm="1">
        <f t="array" aca="1" ref="F879" ca="1">IF(G879&lt;&gt;"",INDIRECT("'"&amp;G879&amp;"'!"&amp;H879),"")</f>
        <v/>
      </c>
      <c r="G879" s="1533"/>
      <c r="I879" s="4"/>
      <c r="J879" s="4"/>
      <c r="K879" s="4"/>
    </row>
    <row r="880" spans="1:11" ht="14">
      <c r="A880" s="1">
        <v>875</v>
      </c>
      <c r="D880" s="4"/>
      <c r="E880" s="2" t="b">
        <f t="shared" ca="1" si="24"/>
        <v>1</v>
      </c>
      <c r="F880" s="2" t="str" cm="1">
        <f t="array" aca="1" ref="F880" ca="1">IF(G880&lt;&gt;"",INDIRECT("'"&amp;G880&amp;"'!"&amp;H880),"")</f>
        <v/>
      </c>
      <c r="G880" s="1533"/>
      <c r="I880" s="4"/>
      <c r="J880" s="4"/>
      <c r="K880" s="4"/>
    </row>
    <row r="881" spans="1:11" ht="14">
      <c r="A881">
        <v>876</v>
      </c>
      <c r="B881" s="7">
        <f>'EstExp 12-20'!G5</f>
        <v>2500</v>
      </c>
      <c r="C881" s="3">
        <f t="shared" si="25"/>
        <v>-1624</v>
      </c>
      <c r="E881" s="2" t="b">
        <f t="shared" ca="1" si="24"/>
        <v>1</v>
      </c>
      <c r="F881" s="2" cm="1">
        <f t="array" aca="1" ref="F881" ca="1">IF(G881&lt;&gt;"",INDIRECT("'"&amp;G881&amp;"'!"&amp;H881),"")</f>
        <v>2500</v>
      </c>
      <c r="G881" s="1533" t="s">
        <v>6775</v>
      </c>
      <c r="H881" s="2" t="s">
        <v>4496</v>
      </c>
    </row>
    <row r="882" spans="1:11" ht="14">
      <c r="A882">
        <v>877</v>
      </c>
      <c r="B882" s="7">
        <f>'EstExp 12-20'!G16</f>
        <v>0</v>
      </c>
      <c r="C882" s="3">
        <f t="shared" si="25"/>
        <v>877</v>
      </c>
      <c r="E882" s="2" t="b">
        <f t="shared" ca="1" si="24"/>
        <v>1</v>
      </c>
      <c r="F882" s="2" cm="1">
        <f t="array" aca="1" ref="F882" ca="1">IF(G882&lt;&gt;"",INDIRECT("'"&amp;G882&amp;"'!"&amp;H882),"")</f>
        <v>0</v>
      </c>
      <c r="G882" s="1533" t="s">
        <v>6775</v>
      </c>
      <c r="H882" s="2" t="s">
        <v>4285</v>
      </c>
    </row>
    <row r="883" spans="1:11" ht="14">
      <c r="A883" s="1">
        <v>878</v>
      </c>
      <c r="D883" s="4"/>
      <c r="E883" s="2" t="b">
        <f t="shared" ca="1" si="24"/>
        <v>1</v>
      </c>
      <c r="F883" s="2" t="str" cm="1">
        <f t="array" aca="1" ref="F883" ca="1">IF(G883&lt;&gt;"",INDIRECT("'"&amp;G883&amp;"'!"&amp;H883),"")</f>
        <v/>
      </c>
      <c r="G883" s="1533"/>
      <c r="I883" s="4"/>
      <c r="J883" s="4"/>
      <c r="K883" s="4"/>
    </row>
    <row r="884" spans="1:11" ht="14">
      <c r="A884" s="1">
        <v>879</v>
      </c>
      <c r="D884" s="4"/>
      <c r="E884" s="2" t="b">
        <f t="shared" ca="1" si="24"/>
        <v>1</v>
      </c>
      <c r="F884" s="2" t="str" cm="1">
        <f t="array" aca="1" ref="F884" ca="1">IF(G884&lt;&gt;"",INDIRECT("'"&amp;G884&amp;"'!"&amp;H884),"")</f>
        <v/>
      </c>
      <c r="G884" s="1533"/>
      <c r="I884" s="4"/>
      <c r="J884" s="4"/>
      <c r="K884" s="4"/>
    </row>
    <row r="885" spans="1:11" ht="14">
      <c r="A885" s="1">
        <v>880</v>
      </c>
      <c r="D885" s="4"/>
      <c r="E885" s="2" t="b">
        <f t="shared" ca="1" si="24"/>
        <v>1</v>
      </c>
      <c r="F885" s="2" t="str" cm="1">
        <f t="array" aca="1" ref="F885" ca="1">IF(G885&lt;&gt;"",INDIRECT("'"&amp;G885&amp;"'!"&amp;H885),"")</f>
        <v/>
      </c>
      <c r="G885" s="1533"/>
      <c r="I885" s="4"/>
      <c r="J885" s="4"/>
      <c r="K885" s="4"/>
    </row>
    <row r="886" spans="1:11" ht="14">
      <c r="A886" s="1">
        <v>881</v>
      </c>
      <c r="D886" s="4"/>
      <c r="E886" s="2" t="b">
        <f t="shared" ca="1" si="24"/>
        <v>1</v>
      </c>
      <c r="F886" s="2" t="str" cm="1">
        <f t="array" aca="1" ref="F886" ca="1">IF(G886&lt;&gt;"",INDIRECT("'"&amp;G886&amp;"'!"&amp;H886),"")</f>
        <v/>
      </c>
      <c r="G886" s="1533"/>
      <c r="I886" s="4"/>
      <c r="J886" s="4"/>
      <c r="K886" s="4"/>
    </row>
    <row r="887" spans="1:11" ht="14">
      <c r="A887" s="1">
        <v>882</v>
      </c>
      <c r="D887" s="4"/>
      <c r="E887" s="2" t="b">
        <f t="shared" ca="1" si="24"/>
        <v>1</v>
      </c>
      <c r="F887" s="2" t="str" cm="1">
        <f t="array" aca="1" ref="F887" ca="1">IF(G887&lt;&gt;"",INDIRECT("'"&amp;G887&amp;"'!"&amp;H887),"")</f>
        <v/>
      </c>
      <c r="G887" s="1533"/>
      <c r="I887" s="4"/>
      <c r="J887" s="4"/>
      <c r="K887" s="4"/>
    </row>
    <row r="888" spans="1:11" ht="14">
      <c r="A888">
        <v>883</v>
      </c>
      <c r="B888" s="7">
        <f>'EstExp 12-20'!G18</f>
        <v>0</v>
      </c>
      <c r="C888" s="3">
        <f t="shared" si="25"/>
        <v>883</v>
      </c>
      <c r="E888" s="2" t="b">
        <f t="shared" ca="1" si="24"/>
        <v>1</v>
      </c>
      <c r="F888" s="2" cm="1">
        <f t="array" aca="1" ref="F888" ca="1">IF(G888&lt;&gt;"",INDIRECT("'"&amp;G888&amp;"'!"&amp;H888),"")</f>
        <v>0</v>
      </c>
      <c r="G888" s="1533" t="s">
        <v>6775</v>
      </c>
      <c r="H888" s="2" t="s">
        <v>4230</v>
      </c>
    </row>
    <row r="889" spans="1:11" ht="14">
      <c r="A889" s="1">
        <v>884</v>
      </c>
      <c r="D889" s="4"/>
      <c r="E889" s="2" t="b">
        <f t="shared" ca="1" si="24"/>
        <v>1</v>
      </c>
      <c r="F889" s="2" t="str" cm="1">
        <f t="array" aca="1" ref="F889" ca="1">IF(G889&lt;&gt;"",INDIRECT("'"&amp;G889&amp;"'!"&amp;H889),"")</f>
        <v/>
      </c>
      <c r="G889" s="1533"/>
      <c r="I889" s="4"/>
      <c r="J889" s="4"/>
      <c r="K889" s="4"/>
    </row>
    <row r="890" spans="1:11" ht="14">
      <c r="A890" s="1">
        <v>885</v>
      </c>
      <c r="D890" s="4"/>
      <c r="E890" s="2" t="b">
        <f t="shared" ca="1" si="24"/>
        <v>1</v>
      </c>
      <c r="F890" s="2" t="str" cm="1">
        <f t="array" aca="1" ref="F890" ca="1">IF(G890&lt;&gt;"",INDIRECT("'"&amp;G890&amp;"'!"&amp;H890),"")</f>
        <v/>
      </c>
      <c r="G890" s="1533"/>
      <c r="I890" s="4"/>
      <c r="J890" s="4"/>
      <c r="K890" s="4"/>
    </row>
    <row r="891" spans="1:11" ht="14">
      <c r="A891" s="1">
        <v>886</v>
      </c>
      <c r="D891" s="4"/>
      <c r="E891" s="2" t="b">
        <f t="shared" ca="1" si="24"/>
        <v>1</v>
      </c>
      <c r="F891" s="2" t="str" cm="1">
        <f t="array" aca="1" ref="F891" ca="1">IF(G891&lt;&gt;"",INDIRECT("'"&amp;G891&amp;"'!"&amp;H891),"")</f>
        <v/>
      </c>
      <c r="G891" s="1533"/>
      <c r="I891" s="4"/>
      <c r="J891" s="4"/>
      <c r="K891" s="4"/>
    </row>
    <row r="892" spans="1:11" ht="14">
      <c r="A892">
        <v>887</v>
      </c>
      <c r="B892" s="7">
        <f>'EstExp 12-20'!G12</f>
        <v>0</v>
      </c>
      <c r="C892" s="3">
        <f t="shared" si="25"/>
        <v>887</v>
      </c>
      <c r="E892" s="2" t="b">
        <f t="shared" ca="1" si="24"/>
        <v>1</v>
      </c>
      <c r="F892" s="2" cm="1">
        <f t="array" aca="1" ref="F892" ca="1">IF(G892&lt;&gt;"",INDIRECT("'"&amp;G892&amp;"'!"&amp;H892),"")</f>
        <v>0</v>
      </c>
      <c r="G892" s="1533" t="s">
        <v>6775</v>
      </c>
      <c r="H892" s="2" t="s">
        <v>4283</v>
      </c>
    </row>
    <row r="893" spans="1:11" ht="14">
      <c r="A893">
        <v>888</v>
      </c>
      <c r="B893" s="7">
        <f>'EstExp 12-20'!G13</f>
        <v>0</v>
      </c>
      <c r="C893" s="3">
        <f t="shared" si="25"/>
        <v>888</v>
      </c>
      <c r="E893" s="2" t="b">
        <f t="shared" ca="1" si="24"/>
        <v>1</v>
      </c>
      <c r="F893" s="2" cm="1">
        <f t="array" aca="1" ref="F893" ca="1">IF(G893&lt;&gt;"",INDIRECT("'"&amp;G893&amp;"'!"&amp;H893),"")</f>
        <v>0</v>
      </c>
      <c r="G893" s="1533" t="s">
        <v>6775</v>
      </c>
      <c r="H893" s="2" t="s">
        <v>4284</v>
      </c>
    </row>
    <row r="894" spans="1:11" ht="14">
      <c r="A894">
        <v>889</v>
      </c>
      <c r="B894" s="7">
        <f>'EstExp 12-20'!G14</f>
        <v>5000</v>
      </c>
      <c r="C894" s="3">
        <f t="shared" si="25"/>
        <v>-4111</v>
      </c>
      <c r="E894" s="2" t="b">
        <f t="shared" ca="1" si="24"/>
        <v>1</v>
      </c>
      <c r="F894" s="2" cm="1">
        <f t="array" aca="1" ref="F894" ca="1">IF(G894&lt;&gt;"",INDIRECT("'"&amp;G894&amp;"'!"&amp;H894),"")</f>
        <v>5000</v>
      </c>
      <c r="G894" s="1533" t="s">
        <v>6775</v>
      </c>
      <c r="H894" s="2" t="s">
        <v>4497</v>
      </c>
    </row>
    <row r="895" spans="1:11" ht="14">
      <c r="A895">
        <v>890</v>
      </c>
      <c r="B895" s="7">
        <f>'EstExp 12-20'!G15</f>
        <v>0</v>
      </c>
      <c r="C895" s="3">
        <f t="shared" si="25"/>
        <v>890</v>
      </c>
      <c r="E895" s="2" t="b">
        <f t="shared" ca="1" si="24"/>
        <v>1</v>
      </c>
      <c r="F895" s="2" cm="1">
        <f t="array" aca="1" ref="F895" ca="1">IF(G895&lt;&gt;"",INDIRECT("'"&amp;G895&amp;"'!"&amp;H895),"")</f>
        <v>0</v>
      </c>
      <c r="G895" s="1533" t="s">
        <v>6775</v>
      </c>
      <c r="H895" s="2" t="s">
        <v>4498</v>
      </c>
    </row>
    <row r="896" spans="1:11" ht="14">
      <c r="A896">
        <v>891</v>
      </c>
      <c r="B896" s="7">
        <f>'EstExp 12-20'!G34</f>
        <v>7500</v>
      </c>
      <c r="C896" s="3">
        <f t="shared" si="25"/>
        <v>-6609</v>
      </c>
      <c r="E896" s="2" t="b">
        <f t="shared" ca="1" si="24"/>
        <v>1</v>
      </c>
      <c r="F896" s="2" cm="1">
        <f t="array" aca="1" ref="F896" ca="1">IF(G896&lt;&gt;"",INDIRECT("'"&amp;G896&amp;"'!"&amp;H896),"")</f>
        <v>7500</v>
      </c>
      <c r="G896" s="1533" t="s">
        <v>6775</v>
      </c>
      <c r="H896" s="2" t="s">
        <v>4499</v>
      </c>
    </row>
    <row r="897" spans="1:8" ht="14">
      <c r="A897">
        <v>892</v>
      </c>
      <c r="B897" s="7">
        <f>'EstExp 12-20'!G38</f>
        <v>0</v>
      </c>
      <c r="C897" s="3">
        <f t="shared" si="25"/>
        <v>892</v>
      </c>
      <c r="E897" s="2" t="b">
        <f t="shared" ca="1" si="24"/>
        <v>1</v>
      </c>
      <c r="F897" s="2" cm="1">
        <f t="array" aca="1" ref="F897" ca="1">IF(G897&lt;&gt;"",INDIRECT("'"&amp;G897&amp;"'!"&amp;H897),"")</f>
        <v>0</v>
      </c>
      <c r="G897" s="1533" t="s">
        <v>6775</v>
      </c>
      <c r="H897" s="2" t="s">
        <v>4500</v>
      </c>
    </row>
    <row r="898" spans="1:8" ht="14">
      <c r="A898">
        <v>893</v>
      </c>
      <c r="B898" s="7">
        <f>'EstExp 12-20'!G39</f>
        <v>0</v>
      </c>
      <c r="C898" s="3">
        <f t="shared" si="25"/>
        <v>893</v>
      </c>
      <c r="E898" s="2" t="b">
        <f t="shared" ref="E898:E961" ca="1" si="26">F898=B898</f>
        <v>1</v>
      </c>
      <c r="F898" s="2" cm="1">
        <f t="array" aca="1" ref="F898" ca="1">IF(G898&lt;&gt;"",INDIRECT("'"&amp;G898&amp;"'!"&amp;H898),"")</f>
        <v>0</v>
      </c>
      <c r="G898" s="1533" t="s">
        <v>6775</v>
      </c>
      <c r="H898" s="2" t="s">
        <v>4501</v>
      </c>
    </row>
    <row r="899" spans="1:8" ht="14">
      <c r="A899">
        <v>894</v>
      </c>
      <c r="B899" s="7">
        <f>'EstExp 12-20'!G40</f>
        <v>0</v>
      </c>
      <c r="C899" s="3">
        <f t="shared" si="25"/>
        <v>894</v>
      </c>
      <c r="E899" s="2" t="b">
        <f t="shared" ca="1" si="26"/>
        <v>1</v>
      </c>
      <c r="F899" s="2" cm="1">
        <f t="array" aca="1" ref="F899" ca="1">IF(G899&lt;&gt;"",INDIRECT("'"&amp;G899&amp;"'!"&amp;H899),"")</f>
        <v>0</v>
      </c>
      <c r="G899" s="1533" t="s">
        <v>6775</v>
      </c>
      <c r="H899" s="2" t="s">
        <v>4502</v>
      </c>
    </row>
    <row r="900" spans="1:8" ht="14">
      <c r="A900">
        <v>895</v>
      </c>
      <c r="B900" s="7">
        <f>'EstExp 12-20'!G41</f>
        <v>0</v>
      </c>
      <c r="C900" s="3">
        <f t="shared" si="25"/>
        <v>895</v>
      </c>
      <c r="E900" s="2" t="b">
        <f t="shared" ca="1" si="26"/>
        <v>1</v>
      </c>
      <c r="F900" s="2" cm="1">
        <f t="array" aca="1" ref="F900" ca="1">IF(G900&lt;&gt;"",INDIRECT("'"&amp;G900&amp;"'!"&amp;H900),"")</f>
        <v>0</v>
      </c>
      <c r="G900" s="1533" t="s">
        <v>6775</v>
      </c>
      <c r="H900" s="2" t="s">
        <v>4503</v>
      </c>
    </row>
    <row r="901" spans="1:8" ht="14">
      <c r="A901">
        <v>896</v>
      </c>
      <c r="B901" s="7">
        <f>'EstExp 12-20'!G42</f>
        <v>0</v>
      </c>
      <c r="C901" s="3">
        <f t="shared" si="25"/>
        <v>896</v>
      </c>
      <c r="E901" s="2" t="b">
        <f t="shared" ca="1" si="26"/>
        <v>1</v>
      </c>
      <c r="F901" s="2" cm="1">
        <f t="array" aca="1" ref="F901" ca="1">IF(G901&lt;&gt;"",INDIRECT("'"&amp;G901&amp;"'!"&amp;H901),"")</f>
        <v>0</v>
      </c>
      <c r="G901" s="1533" t="s">
        <v>6775</v>
      </c>
      <c r="H901" s="2" t="s">
        <v>4504</v>
      </c>
    </row>
    <row r="902" spans="1:8" ht="14">
      <c r="A902">
        <v>897</v>
      </c>
      <c r="B902" s="7">
        <f>'EstExp 12-20'!G43</f>
        <v>0</v>
      </c>
      <c r="C902" s="3">
        <f t="shared" si="25"/>
        <v>897</v>
      </c>
      <c r="E902" s="2" t="b">
        <f t="shared" ca="1" si="26"/>
        <v>1</v>
      </c>
      <c r="F902" s="2" cm="1">
        <f t="array" aca="1" ref="F902" ca="1">IF(G902&lt;&gt;"",INDIRECT("'"&amp;G902&amp;"'!"&amp;H902),"")</f>
        <v>0</v>
      </c>
      <c r="G902" s="1533" t="s">
        <v>6775</v>
      </c>
      <c r="H902" s="2" t="s">
        <v>4505</v>
      </c>
    </row>
    <row r="903" spans="1:8" ht="14">
      <c r="A903">
        <v>898</v>
      </c>
      <c r="B903" s="7">
        <f>'EstExp 12-20'!G44</f>
        <v>0</v>
      </c>
      <c r="C903" s="3">
        <f t="shared" si="25"/>
        <v>898</v>
      </c>
      <c r="E903" s="2" t="b">
        <f t="shared" ca="1" si="26"/>
        <v>1</v>
      </c>
      <c r="F903" s="2" cm="1">
        <f t="array" aca="1" ref="F903" ca="1">IF(G903&lt;&gt;"",INDIRECT("'"&amp;G903&amp;"'!"&amp;H903),"")</f>
        <v>0</v>
      </c>
      <c r="G903" s="1533" t="s">
        <v>6775</v>
      </c>
      <c r="H903" s="2" t="s">
        <v>4506</v>
      </c>
    </row>
    <row r="904" spans="1:8" ht="14">
      <c r="A904">
        <v>899</v>
      </c>
      <c r="B904" s="7">
        <f>'EstExp 12-20'!G46</f>
        <v>0</v>
      </c>
      <c r="C904" s="3">
        <f t="shared" ref="C904:C967" si="27">A904-B904</f>
        <v>899</v>
      </c>
      <c r="E904" s="2" t="b">
        <f t="shared" ca="1" si="26"/>
        <v>1</v>
      </c>
      <c r="F904" s="2" cm="1">
        <f t="array" aca="1" ref="F904" ca="1">IF(G904&lt;&gt;"",INDIRECT("'"&amp;G904&amp;"'!"&amp;H904),"")</f>
        <v>0</v>
      </c>
      <c r="G904" s="1533" t="s">
        <v>6775</v>
      </c>
      <c r="H904" s="2" t="s">
        <v>4507</v>
      </c>
    </row>
    <row r="905" spans="1:8" ht="14">
      <c r="A905">
        <v>900</v>
      </c>
      <c r="B905" s="7">
        <f>'EstExp 12-20'!G47</f>
        <v>0</v>
      </c>
      <c r="C905" s="3">
        <f t="shared" si="27"/>
        <v>900</v>
      </c>
      <c r="E905" s="2" t="b">
        <f t="shared" ca="1" si="26"/>
        <v>1</v>
      </c>
      <c r="F905" s="2" cm="1">
        <f t="array" aca="1" ref="F905" ca="1">IF(G905&lt;&gt;"",INDIRECT("'"&amp;G905&amp;"'!"&amp;H905),"")</f>
        <v>0</v>
      </c>
      <c r="G905" s="1533" t="s">
        <v>6775</v>
      </c>
      <c r="H905" s="2" t="s">
        <v>4508</v>
      </c>
    </row>
    <row r="906" spans="1:8" ht="14">
      <c r="A906">
        <v>901</v>
      </c>
      <c r="B906" s="7">
        <f>'EstExp 12-20'!G48</f>
        <v>0</v>
      </c>
      <c r="C906" s="3">
        <f t="shared" si="27"/>
        <v>901</v>
      </c>
      <c r="E906" s="2" t="b">
        <f t="shared" ca="1" si="26"/>
        <v>1</v>
      </c>
      <c r="F906" s="2" cm="1">
        <f t="array" aca="1" ref="F906" ca="1">IF(G906&lt;&gt;"",INDIRECT("'"&amp;G906&amp;"'!"&amp;H906),"")</f>
        <v>0</v>
      </c>
      <c r="G906" s="1533" t="s">
        <v>6775</v>
      </c>
      <c r="H906" s="2" t="s">
        <v>4509</v>
      </c>
    </row>
    <row r="907" spans="1:8" ht="14">
      <c r="A907">
        <v>902</v>
      </c>
      <c r="B907" s="7">
        <f>'EstExp 12-20'!G49</f>
        <v>0</v>
      </c>
      <c r="C907" s="3">
        <f t="shared" si="27"/>
        <v>902</v>
      </c>
      <c r="E907" s="2" t="b">
        <f t="shared" ca="1" si="26"/>
        <v>1</v>
      </c>
      <c r="F907" s="2" cm="1">
        <f t="array" aca="1" ref="F907" ca="1">IF(G907&lt;&gt;"",INDIRECT("'"&amp;G907&amp;"'!"&amp;H907),"")</f>
        <v>0</v>
      </c>
      <c r="G907" s="1533" t="s">
        <v>6775</v>
      </c>
      <c r="H907" s="2" t="s">
        <v>4510</v>
      </c>
    </row>
    <row r="908" spans="1:8" ht="14">
      <c r="A908">
        <v>903</v>
      </c>
      <c r="B908" s="7">
        <f>'EstExp 12-20'!G51</f>
        <v>0</v>
      </c>
      <c r="C908" s="3">
        <f t="shared" si="27"/>
        <v>903</v>
      </c>
      <c r="E908" s="2" t="b">
        <f t="shared" ca="1" si="26"/>
        <v>1</v>
      </c>
      <c r="F908" s="2" cm="1">
        <f t="array" aca="1" ref="F908" ca="1">IF(G908&lt;&gt;"",INDIRECT("'"&amp;G908&amp;"'!"&amp;H908),"")</f>
        <v>0</v>
      </c>
      <c r="G908" s="1533" t="s">
        <v>6775</v>
      </c>
      <c r="H908" s="2" t="s">
        <v>4511</v>
      </c>
    </row>
    <row r="909" spans="1:8" ht="14">
      <c r="A909">
        <v>904</v>
      </c>
      <c r="B909" s="7">
        <f>'EstExp 12-20'!G52</f>
        <v>0</v>
      </c>
      <c r="C909" s="3">
        <f t="shared" si="27"/>
        <v>904</v>
      </c>
      <c r="E909" s="2" t="b">
        <f t="shared" ca="1" si="26"/>
        <v>1</v>
      </c>
      <c r="F909" s="2" cm="1">
        <f t="array" aca="1" ref="F909" ca="1">IF(G909&lt;&gt;"",INDIRECT("'"&amp;G909&amp;"'!"&amp;H909),"")</f>
        <v>0</v>
      </c>
      <c r="G909" s="1533" t="s">
        <v>6775</v>
      </c>
      <c r="H909" s="2" t="s">
        <v>4512</v>
      </c>
    </row>
    <row r="910" spans="1:8" ht="14">
      <c r="A910">
        <v>905</v>
      </c>
      <c r="B910" s="7">
        <f>'EstExp 12-20'!G55</f>
        <v>0</v>
      </c>
      <c r="C910" s="3">
        <f t="shared" si="27"/>
        <v>905</v>
      </c>
      <c r="E910" s="2" t="b">
        <f t="shared" ca="1" si="26"/>
        <v>1</v>
      </c>
      <c r="F910" s="2" cm="1">
        <f t="array" aca="1" ref="F910" ca="1">IF(G910&lt;&gt;"",INDIRECT("'"&amp;G910&amp;"'!"&amp;H910),"")</f>
        <v>0</v>
      </c>
      <c r="G910" s="1533" t="s">
        <v>6775</v>
      </c>
      <c r="H910" s="2" t="s">
        <v>4513</v>
      </c>
    </row>
    <row r="911" spans="1:8" ht="14">
      <c r="A911">
        <v>906</v>
      </c>
      <c r="B911" s="7">
        <f>'EstExp 12-20'!G57</f>
        <v>0</v>
      </c>
      <c r="C911" s="3">
        <f t="shared" si="27"/>
        <v>906</v>
      </c>
      <c r="E911" s="2" t="b">
        <f t="shared" ca="1" si="26"/>
        <v>1</v>
      </c>
      <c r="F911" s="2" cm="1">
        <f t="array" aca="1" ref="F911" ca="1">IF(G911&lt;&gt;"",INDIRECT("'"&amp;G911&amp;"'!"&amp;H911),"")</f>
        <v>0</v>
      </c>
      <c r="G911" s="1533" t="s">
        <v>6775</v>
      </c>
      <c r="H911" s="2" t="s">
        <v>4514</v>
      </c>
    </row>
    <row r="912" spans="1:8" ht="14">
      <c r="A912">
        <v>907</v>
      </c>
      <c r="B912" s="7">
        <f>'EstExp 12-20'!G58</f>
        <v>0</v>
      </c>
      <c r="C912" s="3">
        <f t="shared" si="27"/>
        <v>907</v>
      </c>
      <c r="E912" s="2" t="b">
        <f t="shared" ca="1" si="26"/>
        <v>1</v>
      </c>
      <c r="F912" s="2" cm="1">
        <f t="array" aca="1" ref="F912" ca="1">IF(G912&lt;&gt;"",INDIRECT("'"&amp;G912&amp;"'!"&amp;H912),"")</f>
        <v>0</v>
      </c>
      <c r="G912" s="1533" t="s">
        <v>6775</v>
      </c>
      <c r="H912" s="2" t="s">
        <v>4515</v>
      </c>
    </row>
    <row r="913" spans="1:11" ht="14">
      <c r="A913">
        <v>908</v>
      </c>
      <c r="B913" s="7">
        <f>'EstExp 12-20'!G59</f>
        <v>0</v>
      </c>
      <c r="C913" s="3">
        <f t="shared" si="27"/>
        <v>908</v>
      </c>
      <c r="E913" s="2" t="b">
        <f t="shared" ca="1" si="26"/>
        <v>1</v>
      </c>
      <c r="F913" s="2" cm="1">
        <f t="array" aca="1" ref="F913" ca="1">IF(G913&lt;&gt;"",INDIRECT("'"&amp;G913&amp;"'!"&amp;H913),"")</f>
        <v>0</v>
      </c>
      <c r="G913" s="1533" t="s">
        <v>6775</v>
      </c>
      <c r="H913" s="2" t="s">
        <v>4516</v>
      </c>
    </row>
    <row r="914" spans="1:11" ht="14">
      <c r="A914">
        <v>909</v>
      </c>
      <c r="B914" s="7">
        <f>'EstExp 12-20'!G61</f>
        <v>0</v>
      </c>
      <c r="C914" s="3">
        <f t="shared" si="27"/>
        <v>909</v>
      </c>
      <c r="E914" s="2" t="b">
        <f t="shared" ca="1" si="26"/>
        <v>1</v>
      </c>
      <c r="F914" s="2" cm="1">
        <f t="array" aca="1" ref="F914" ca="1">IF(G914&lt;&gt;"",INDIRECT("'"&amp;G914&amp;"'!"&amp;H914),"")</f>
        <v>0</v>
      </c>
      <c r="G914" s="1533" t="s">
        <v>6775</v>
      </c>
      <c r="H914" s="2" t="s">
        <v>4517</v>
      </c>
    </row>
    <row r="915" spans="1:11" ht="14">
      <c r="A915">
        <v>910</v>
      </c>
      <c r="B915" s="7">
        <f>'EstExp 12-20'!G62</f>
        <v>0</v>
      </c>
      <c r="C915" s="3">
        <f t="shared" si="27"/>
        <v>910</v>
      </c>
      <c r="E915" s="2" t="b">
        <f t="shared" ca="1" si="26"/>
        <v>1</v>
      </c>
      <c r="F915" s="2" cm="1">
        <f t="array" aca="1" ref="F915" ca="1">IF(G915&lt;&gt;"",INDIRECT("'"&amp;G915&amp;"'!"&amp;H915),"")</f>
        <v>0</v>
      </c>
      <c r="G915" s="1533" t="s">
        <v>6775</v>
      </c>
      <c r="H915" s="2" t="s">
        <v>4518</v>
      </c>
    </row>
    <row r="916" spans="1:11" ht="14">
      <c r="A916">
        <v>911</v>
      </c>
      <c r="B916" s="7">
        <f>'EstExp 12-20'!G63</f>
        <v>0</v>
      </c>
      <c r="C916" s="3">
        <f t="shared" si="27"/>
        <v>911</v>
      </c>
      <c r="E916" s="2" t="b">
        <f t="shared" ca="1" si="26"/>
        <v>1</v>
      </c>
      <c r="F916" s="2" cm="1">
        <f t="array" aca="1" ref="F916" ca="1">IF(G916&lt;&gt;"",INDIRECT("'"&amp;G916&amp;"'!"&amp;H916),"")</f>
        <v>0</v>
      </c>
      <c r="G916" s="1533" t="s">
        <v>6775</v>
      </c>
      <c r="H916" s="2" t="s">
        <v>4519</v>
      </c>
    </row>
    <row r="917" spans="1:11" ht="14">
      <c r="A917">
        <v>912</v>
      </c>
      <c r="B917" s="7">
        <f>'EstExp 12-20'!G64</f>
        <v>145700</v>
      </c>
      <c r="C917" s="3">
        <f t="shared" si="27"/>
        <v>-144788</v>
      </c>
      <c r="E917" s="2" t="b">
        <f t="shared" ca="1" si="26"/>
        <v>1</v>
      </c>
      <c r="F917" s="2" cm="1">
        <f t="array" aca="1" ref="F917" ca="1">IF(G917&lt;&gt;"",INDIRECT("'"&amp;G917&amp;"'!"&amp;H917),"")</f>
        <v>145700</v>
      </c>
      <c r="G917" s="1533" t="s">
        <v>6775</v>
      </c>
      <c r="H917" s="2" t="s">
        <v>4520</v>
      </c>
    </row>
    <row r="918" spans="1:11" ht="14">
      <c r="A918">
        <v>913</v>
      </c>
      <c r="B918" s="7">
        <f>'EstExp 12-20'!G65</f>
        <v>0</v>
      </c>
      <c r="C918" s="3">
        <f t="shared" si="27"/>
        <v>913</v>
      </c>
      <c r="E918" s="2" t="b">
        <f t="shared" ca="1" si="26"/>
        <v>1</v>
      </c>
      <c r="F918" s="2" cm="1">
        <f t="array" aca="1" ref="F918" ca="1">IF(G918&lt;&gt;"",INDIRECT("'"&amp;G918&amp;"'!"&amp;H918),"")</f>
        <v>0</v>
      </c>
      <c r="G918" s="1533" t="s">
        <v>6775</v>
      </c>
      <c r="H918" s="2" t="s">
        <v>4521</v>
      </c>
    </row>
    <row r="919" spans="1:11" ht="14">
      <c r="A919">
        <v>914</v>
      </c>
      <c r="B919" s="7">
        <f>'EstExp 12-20'!G66</f>
        <v>0</v>
      </c>
      <c r="C919" s="3">
        <f t="shared" si="27"/>
        <v>914</v>
      </c>
      <c r="E919" s="2" t="b">
        <f t="shared" ca="1" si="26"/>
        <v>1</v>
      </c>
      <c r="F919" s="2" cm="1">
        <f t="array" aca="1" ref="F919" ca="1">IF(G919&lt;&gt;"",INDIRECT("'"&amp;G919&amp;"'!"&amp;H919),"")</f>
        <v>0</v>
      </c>
      <c r="G919" s="1533" t="s">
        <v>6775</v>
      </c>
      <c r="H919" s="2" t="s">
        <v>4522</v>
      </c>
    </row>
    <row r="920" spans="1:11" ht="14">
      <c r="A920" s="1">
        <v>915</v>
      </c>
      <c r="D920" s="4"/>
      <c r="E920" s="2" t="b">
        <f t="shared" ca="1" si="26"/>
        <v>1</v>
      </c>
      <c r="F920" s="2" t="str" cm="1">
        <f t="array" aca="1" ref="F920" ca="1">IF(G920&lt;&gt;"",INDIRECT("'"&amp;G920&amp;"'!"&amp;H920),"")</f>
        <v/>
      </c>
      <c r="G920" s="1533"/>
      <c r="I920" s="4"/>
      <c r="J920" s="4"/>
      <c r="K920" s="4"/>
    </row>
    <row r="921" spans="1:11" ht="14">
      <c r="A921">
        <v>916</v>
      </c>
      <c r="B921" s="7">
        <f>'EstExp 12-20'!G67</f>
        <v>145700</v>
      </c>
      <c r="C921" s="3">
        <f t="shared" si="27"/>
        <v>-144784</v>
      </c>
      <c r="E921" s="2" t="b">
        <f t="shared" ca="1" si="26"/>
        <v>1</v>
      </c>
      <c r="F921" s="2" cm="1">
        <f t="array" aca="1" ref="F921" ca="1">IF(G921&lt;&gt;"",INDIRECT("'"&amp;G921&amp;"'!"&amp;H921),"")</f>
        <v>145700</v>
      </c>
      <c r="G921" s="1533" t="s">
        <v>6775</v>
      </c>
      <c r="H921" s="2" t="s">
        <v>4523</v>
      </c>
    </row>
    <row r="922" spans="1:11" ht="14">
      <c r="A922">
        <v>917</v>
      </c>
      <c r="B922" s="7">
        <f>'EstExp 12-20'!G69</f>
        <v>0</v>
      </c>
      <c r="C922" s="3">
        <f t="shared" si="27"/>
        <v>917</v>
      </c>
      <c r="E922" s="2" t="b">
        <f t="shared" ca="1" si="26"/>
        <v>1</v>
      </c>
      <c r="F922" s="2" cm="1">
        <f t="array" aca="1" ref="F922" ca="1">IF(G922&lt;&gt;"",INDIRECT("'"&amp;G922&amp;"'!"&amp;H922),"")</f>
        <v>0</v>
      </c>
      <c r="G922" s="1533" t="s">
        <v>6775</v>
      </c>
      <c r="H922" s="2" t="s">
        <v>4524</v>
      </c>
    </row>
    <row r="923" spans="1:11" ht="14">
      <c r="A923">
        <v>918</v>
      </c>
      <c r="B923" s="7">
        <f>'EstExp 12-20'!G70</f>
        <v>0</v>
      </c>
      <c r="C923" s="3">
        <f t="shared" si="27"/>
        <v>918</v>
      </c>
      <c r="E923" s="2" t="b">
        <f t="shared" ca="1" si="26"/>
        <v>1</v>
      </c>
      <c r="F923" s="2" cm="1">
        <f t="array" aca="1" ref="F923" ca="1">IF(G923&lt;&gt;"",INDIRECT("'"&amp;G923&amp;"'!"&amp;H923),"")</f>
        <v>0</v>
      </c>
      <c r="G923" s="1533" t="s">
        <v>6775</v>
      </c>
      <c r="H923" s="2" t="s">
        <v>4525</v>
      </c>
    </row>
    <row r="924" spans="1:11" ht="14">
      <c r="A924">
        <v>919</v>
      </c>
      <c r="B924" s="7">
        <f>'EstExp 12-20'!G71</f>
        <v>0</v>
      </c>
      <c r="C924" s="3">
        <f t="shared" si="27"/>
        <v>919</v>
      </c>
      <c r="E924" s="2" t="b">
        <f t="shared" ca="1" si="26"/>
        <v>1</v>
      </c>
      <c r="F924" s="2" cm="1">
        <f t="array" aca="1" ref="F924" ca="1">IF(G924&lt;&gt;"",INDIRECT("'"&amp;G924&amp;"'!"&amp;H924),"")</f>
        <v>0</v>
      </c>
      <c r="G924" s="1533" t="s">
        <v>6775</v>
      </c>
      <c r="H924" s="2" t="s">
        <v>4526</v>
      </c>
    </row>
    <row r="925" spans="1:11" ht="14">
      <c r="A925">
        <v>920</v>
      </c>
      <c r="B925" s="7">
        <f>'EstExp 12-20'!G72</f>
        <v>0</v>
      </c>
      <c r="C925" s="3">
        <f t="shared" si="27"/>
        <v>920</v>
      </c>
      <c r="E925" s="2" t="b">
        <f t="shared" ca="1" si="26"/>
        <v>1</v>
      </c>
      <c r="F925" s="2" cm="1">
        <f t="array" aca="1" ref="F925" ca="1">IF(G925&lt;&gt;"",INDIRECT("'"&amp;G925&amp;"'!"&amp;H925),"")</f>
        <v>0</v>
      </c>
      <c r="G925" s="1533" t="s">
        <v>6775</v>
      </c>
      <c r="H925" s="2" t="s">
        <v>4527</v>
      </c>
    </row>
    <row r="926" spans="1:11" ht="14">
      <c r="A926" s="1">
        <v>921</v>
      </c>
      <c r="D926" s="4"/>
      <c r="E926" s="2" t="b">
        <f t="shared" ca="1" si="26"/>
        <v>1</v>
      </c>
      <c r="F926" s="2" t="str" cm="1">
        <f t="array" aca="1" ref="F926" ca="1">IF(G926&lt;&gt;"",INDIRECT("'"&amp;G926&amp;"'!"&amp;H926),"")</f>
        <v/>
      </c>
      <c r="G926" s="1533"/>
      <c r="I926" s="4"/>
      <c r="J926" s="4"/>
      <c r="K926" s="4"/>
    </row>
    <row r="927" spans="1:11" ht="14">
      <c r="A927">
        <v>922</v>
      </c>
      <c r="B927" s="7">
        <f>'EstExp 12-20'!G73</f>
        <v>200000</v>
      </c>
      <c r="C927" s="3">
        <f t="shared" si="27"/>
        <v>-199078</v>
      </c>
      <c r="E927" s="2" t="b">
        <f t="shared" ca="1" si="26"/>
        <v>1</v>
      </c>
      <c r="F927" s="2" cm="1">
        <f t="array" aca="1" ref="F927" ca="1">IF(G927&lt;&gt;"",INDIRECT("'"&amp;G927&amp;"'!"&amp;H927),"")</f>
        <v>200000</v>
      </c>
      <c r="G927" s="1533" t="s">
        <v>6775</v>
      </c>
      <c r="H927" s="2" t="s">
        <v>4528</v>
      </c>
    </row>
    <row r="928" spans="1:11" ht="14">
      <c r="A928" s="1">
        <v>923</v>
      </c>
      <c r="D928" s="4"/>
      <c r="E928" s="2" t="b">
        <f t="shared" ca="1" si="26"/>
        <v>1</v>
      </c>
      <c r="F928" s="2" t="str" cm="1">
        <f t="array" aca="1" ref="F928" ca="1">IF(G928&lt;&gt;"",INDIRECT("'"&amp;G928&amp;"'!"&amp;H928),"")</f>
        <v/>
      </c>
      <c r="G928" s="1533"/>
      <c r="I928" s="4"/>
      <c r="J928" s="4"/>
      <c r="K928" s="4"/>
    </row>
    <row r="929" spans="1:11" ht="14">
      <c r="A929">
        <v>924</v>
      </c>
      <c r="B929" s="7">
        <f>'EstExp 12-20'!G74</f>
        <v>200000</v>
      </c>
      <c r="C929" s="3">
        <f t="shared" si="27"/>
        <v>-199076</v>
      </c>
      <c r="E929" s="2" t="b">
        <f t="shared" ca="1" si="26"/>
        <v>1</v>
      </c>
      <c r="F929" s="2" cm="1">
        <f t="array" aca="1" ref="F929" ca="1">IF(G929&lt;&gt;"",INDIRECT("'"&amp;G929&amp;"'!"&amp;H929),"")</f>
        <v>200000</v>
      </c>
      <c r="G929" s="1533" t="s">
        <v>6775</v>
      </c>
      <c r="H929" s="2" t="s">
        <v>4529</v>
      </c>
    </row>
    <row r="930" spans="1:11" ht="14">
      <c r="A930">
        <v>925</v>
      </c>
      <c r="B930" s="7">
        <f>'EstExp 12-20'!G75</f>
        <v>0</v>
      </c>
      <c r="C930" s="3">
        <f t="shared" si="27"/>
        <v>925</v>
      </c>
      <c r="E930" s="2" t="b">
        <f t="shared" ca="1" si="26"/>
        <v>1</v>
      </c>
      <c r="F930" s="2" cm="1">
        <f t="array" aca="1" ref="F930" ca="1">IF(G930&lt;&gt;"",INDIRECT("'"&amp;G930&amp;"'!"&amp;H930),"")</f>
        <v>0</v>
      </c>
      <c r="G930" s="1533" t="s">
        <v>6775</v>
      </c>
      <c r="H930" s="2" t="s">
        <v>4530</v>
      </c>
    </row>
    <row r="931" spans="1:11" ht="14">
      <c r="A931">
        <v>926</v>
      </c>
      <c r="B931" s="7">
        <f>'EstExp 12-20'!G76</f>
        <v>345700</v>
      </c>
      <c r="C931" s="3">
        <f t="shared" si="27"/>
        <v>-344774</v>
      </c>
      <c r="E931" s="2" t="b">
        <f t="shared" ca="1" si="26"/>
        <v>1</v>
      </c>
      <c r="F931" s="2" cm="1">
        <f t="array" aca="1" ref="F931" ca="1">IF(G931&lt;&gt;"",INDIRECT("'"&amp;G931&amp;"'!"&amp;H931),"")</f>
        <v>345700</v>
      </c>
      <c r="G931" s="1533" t="s">
        <v>6775</v>
      </c>
      <c r="H931" s="2" t="s">
        <v>4531</v>
      </c>
    </row>
    <row r="932" spans="1:11" ht="14">
      <c r="A932">
        <v>927</v>
      </c>
      <c r="B932" s="7">
        <f>'EstExp 12-20'!G77</f>
        <v>0</v>
      </c>
      <c r="C932" s="3">
        <f t="shared" si="27"/>
        <v>927</v>
      </c>
      <c r="E932" s="2" t="b">
        <f t="shared" ca="1" si="26"/>
        <v>1</v>
      </c>
      <c r="F932" s="2" cm="1">
        <f t="array" aca="1" ref="F932" ca="1">IF(G932&lt;&gt;"",INDIRECT("'"&amp;G932&amp;"'!"&amp;H932),"")</f>
        <v>0</v>
      </c>
      <c r="G932" s="1533" t="s">
        <v>6775</v>
      </c>
      <c r="H932" s="2" t="s">
        <v>4532</v>
      </c>
    </row>
    <row r="933" spans="1:11" ht="14">
      <c r="A933">
        <v>928</v>
      </c>
      <c r="B933" s="7">
        <f>'EstExp 12-20'!G116</f>
        <v>353200</v>
      </c>
      <c r="C933" s="3">
        <f t="shared" si="27"/>
        <v>-352272</v>
      </c>
      <c r="E933" s="2" t="b">
        <f t="shared" ca="1" si="26"/>
        <v>1</v>
      </c>
      <c r="F933" s="2" cm="1">
        <f t="array" aca="1" ref="F933" ca="1">IF(G933&lt;&gt;"",INDIRECT("'"&amp;G933&amp;"'!"&amp;H933),"")</f>
        <v>353200</v>
      </c>
      <c r="G933" s="1533" t="s">
        <v>6775</v>
      </c>
      <c r="H933" s="2" t="s">
        <v>4533</v>
      </c>
    </row>
    <row r="934" spans="1:11" ht="14">
      <c r="A934" s="1">
        <v>929</v>
      </c>
      <c r="D934" s="4"/>
      <c r="E934" s="2" t="b">
        <f t="shared" ca="1" si="26"/>
        <v>1</v>
      </c>
      <c r="F934" s="2" t="str" cm="1">
        <f t="array" aca="1" ref="F934" ca="1">IF(G934&lt;&gt;"",INDIRECT("'"&amp;G934&amp;"'!"&amp;H934),"")</f>
        <v/>
      </c>
      <c r="G934" s="1533"/>
      <c r="I934" s="4"/>
      <c r="J934" s="4"/>
      <c r="K934" s="4"/>
    </row>
    <row r="935" spans="1:11" ht="14">
      <c r="A935" s="1">
        <v>930</v>
      </c>
      <c r="D935" s="4"/>
      <c r="E935" s="2" t="b">
        <f t="shared" ca="1" si="26"/>
        <v>1</v>
      </c>
      <c r="F935" s="2" t="str" cm="1">
        <f t="array" aca="1" ref="F935" ca="1">IF(G935&lt;&gt;"",INDIRECT("'"&amp;G935&amp;"'!"&amp;H935),"")</f>
        <v/>
      </c>
      <c r="G935" s="1533"/>
      <c r="I935" s="4"/>
      <c r="J935" s="4"/>
      <c r="K935" s="4"/>
    </row>
    <row r="936" spans="1:11" ht="14">
      <c r="A936" s="1">
        <v>931</v>
      </c>
      <c r="D936" s="4"/>
      <c r="E936" s="2" t="b">
        <f t="shared" ca="1" si="26"/>
        <v>1</v>
      </c>
      <c r="F936" s="2" t="str" cm="1">
        <f t="array" aca="1" ref="F936" ca="1">IF(G936&lt;&gt;"",INDIRECT("'"&amp;G936&amp;"'!"&amp;H936),"")</f>
        <v/>
      </c>
      <c r="G936" s="1533"/>
      <c r="I936" s="4"/>
      <c r="J936" s="4"/>
      <c r="K936" s="4"/>
    </row>
    <row r="937" spans="1:11" ht="14">
      <c r="A937" s="1">
        <v>932</v>
      </c>
      <c r="D937" s="4"/>
      <c r="E937" s="2" t="b">
        <f t="shared" ca="1" si="26"/>
        <v>1</v>
      </c>
      <c r="F937" s="2" t="str" cm="1">
        <f t="array" aca="1" ref="F937" ca="1">IF(G937&lt;&gt;"",INDIRECT("'"&amp;G937&amp;"'!"&amp;H937),"")</f>
        <v/>
      </c>
      <c r="G937" s="1533"/>
      <c r="I937" s="4"/>
      <c r="J937" s="4"/>
      <c r="K937" s="4"/>
    </row>
    <row r="938" spans="1:11" ht="14">
      <c r="A938" s="1">
        <v>933</v>
      </c>
      <c r="D938" s="4"/>
      <c r="E938" s="2" t="b">
        <f t="shared" ca="1" si="26"/>
        <v>1</v>
      </c>
      <c r="F938" s="2" t="str" cm="1">
        <f t="array" aca="1" ref="F938" ca="1">IF(G938&lt;&gt;"",INDIRECT("'"&amp;G938&amp;"'!"&amp;H938),"")</f>
        <v/>
      </c>
      <c r="G938" s="1533"/>
      <c r="I938" s="4"/>
      <c r="J938" s="4"/>
      <c r="K938" s="4"/>
    </row>
    <row r="939" spans="1:11" ht="14">
      <c r="A939">
        <v>934</v>
      </c>
      <c r="B939" s="7">
        <f>'EstExp 12-20'!H5</f>
        <v>0</v>
      </c>
      <c r="C939" s="3">
        <f t="shared" si="27"/>
        <v>934</v>
      </c>
      <c r="E939" s="2" t="b">
        <f t="shared" ca="1" si="26"/>
        <v>1</v>
      </c>
      <c r="F939" s="2" cm="1">
        <f t="array" aca="1" ref="F939" ca="1">IF(G939&lt;&gt;"",INDIRECT("'"&amp;G939&amp;"'!"&amp;H939),"")</f>
        <v>0</v>
      </c>
      <c r="G939" s="1533" t="s">
        <v>6775</v>
      </c>
      <c r="H939" s="2" t="s">
        <v>4534</v>
      </c>
    </row>
    <row r="940" spans="1:11" ht="14">
      <c r="A940">
        <v>935</v>
      </c>
      <c r="B940" s="7">
        <f>'EstExp 12-20'!H16</f>
        <v>0</v>
      </c>
      <c r="C940" s="3">
        <f t="shared" si="27"/>
        <v>935</v>
      </c>
      <c r="E940" s="2" t="b">
        <f t="shared" ca="1" si="26"/>
        <v>1</v>
      </c>
      <c r="F940" s="2" cm="1">
        <f t="array" aca="1" ref="F940" ca="1">IF(G940&lt;&gt;"",INDIRECT("'"&amp;G940&amp;"'!"&amp;H940),"")</f>
        <v>0</v>
      </c>
      <c r="G940" s="1533" t="s">
        <v>6775</v>
      </c>
      <c r="H940" s="2" t="s">
        <v>4294</v>
      </c>
    </row>
    <row r="941" spans="1:11" ht="14">
      <c r="A941" s="1">
        <v>936</v>
      </c>
      <c r="D941" s="4"/>
      <c r="E941" s="2" t="b">
        <f t="shared" ca="1" si="26"/>
        <v>1</v>
      </c>
      <c r="F941" s="2" t="str" cm="1">
        <f t="array" aca="1" ref="F941" ca="1">IF(G941&lt;&gt;"",INDIRECT("'"&amp;G941&amp;"'!"&amp;H941),"")</f>
        <v/>
      </c>
      <c r="G941" s="1533"/>
      <c r="I941" s="4"/>
      <c r="J941" s="4"/>
      <c r="K941" s="4"/>
    </row>
    <row r="942" spans="1:11" ht="14">
      <c r="A942" s="1">
        <v>937</v>
      </c>
      <c r="D942" s="4"/>
      <c r="E942" s="2" t="b">
        <f t="shared" ca="1" si="26"/>
        <v>1</v>
      </c>
      <c r="F942" s="2" t="str" cm="1">
        <f t="array" aca="1" ref="F942" ca="1">IF(G942&lt;&gt;"",INDIRECT("'"&amp;G942&amp;"'!"&amp;H942),"")</f>
        <v/>
      </c>
      <c r="G942" s="1533"/>
      <c r="I942" s="4"/>
      <c r="J942" s="4"/>
      <c r="K942" s="4"/>
    </row>
    <row r="943" spans="1:11" ht="14">
      <c r="A943" s="1">
        <v>938</v>
      </c>
      <c r="D943" s="4"/>
      <c r="E943" s="2" t="b">
        <f t="shared" ca="1" si="26"/>
        <v>1</v>
      </c>
      <c r="F943" s="2" t="str" cm="1">
        <f t="array" aca="1" ref="F943" ca="1">IF(G943&lt;&gt;"",INDIRECT("'"&amp;G943&amp;"'!"&amp;H943),"")</f>
        <v/>
      </c>
      <c r="G943" s="1533"/>
      <c r="I943" s="4"/>
      <c r="J943" s="4"/>
      <c r="K943" s="4"/>
    </row>
    <row r="944" spans="1:11" ht="14">
      <c r="A944" s="1">
        <v>939</v>
      </c>
      <c r="D944" s="4"/>
      <c r="E944" s="2" t="b">
        <f t="shared" ca="1" si="26"/>
        <v>1</v>
      </c>
      <c r="F944" s="2" t="str" cm="1">
        <f t="array" aca="1" ref="F944" ca="1">IF(G944&lt;&gt;"",INDIRECT("'"&amp;G944&amp;"'!"&amp;H944),"")</f>
        <v/>
      </c>
      <c r="G944" s="1533"/>
      <c r="I944" s="4"/>
      <c r="J944" s="4"/>
      <c r="K944" s="4"/>
    </row>
    <row r="945" spans="1:11" ht="14">
      <c r="A945" s="1">
        <v>940</v>
      </c>
      <c r="D945" s="4"/>
      <c r="E945" s="2" t="b">
        <f t="shared" ca="1" si="26"/>
        <v>1</v>
      </c>
      <c r="F945" s="2" t="str" cm="1">
        <f t="array" aca="1" ref="F945" ca="1">IF(G945&lt;&gt;"",INDIRECT("'"&amp;G945&amp;"'!"&amp;H945),"")</f>
        <v/>
      </c>
      <c r="G945" s="1533"/>
      <c r="I945" s="4"/>
      <c r="J945" s="4"/>
      <c r="K945" s="4"/>
    </row>
    <row r="946" spans="1:11" ht="14">
      <c r="A946">
        <v>941</v>
      </c>
      <c r="B946" s="7">
        <f>'EstExp 12-20'!H18</f>
        <v>0</v>
      </c>
      <c r="C946" s="3">
        <f t="shared" si="27"/>
        <v>941</v>
      </c>
      <c r="E946" s="2" t="b">
        <f t="shared" ca="1" si="26"/>
        <v>1</v>
      </c>
      <c r="F946" s="2" cm="1">
        <f t="array" aca="1" ref="F946" ca="1">IF(G946&lt;&gt;"",INDIRECT("'"&amp;G946&amp;"'!"&amp;H946),"")</f>
        <v>0</v>
      </c>
      <c r="G946" s="1533" t="s">
        <v>6775</v>
      </c>
      <c r="H946" s="2" t="s">
        <v>4231</v>
      </c>
    </row>
    <row r="947" spans="1:11" ht="14">
      <c r="A947" s="1">
        <v>942</v>
      </c>
      <c r="D947" s="4"/>
      <c r="E947" s="2" t="b">
        <f t="shared" ca="1" si="26"/>
        <v>1</v>
      </c>
      <c r="F947" s="2" t="str" cm="1">
        <f t="array" aca="1" ref="F947" ca="1">IF(G947&lt;&gt;"",INDIRECT("'"&amp;G947&amp;"'!"&amp;H947),"")</f>
        <v/>
      </c>
      <c r="G947" s="1533"/>
      <c r="I947" s="4"/>
      <c r="J947" s="4"/>
      <c r="K947" s="4"/>
    </row>
    <row r="948" spans="1:11" ht="14">
      <c r="A948" s="1">
        <v>943</v>
      </c>
      <c r="D948" s="4"/>
      <c r="E948" s="2" t="b">
        <f t="shared" ca="1" si="26"/>
        <v>1</v>
      </c>
      <c r="F948" s="2" t="str" cm="1">
        <f t="array" aca="1" ref="F948" ca="1">IF(G948&lt;&gt;"",INDIRECT("'"&amp;G948&amp;"'!"&amp;H948),"")</f>
        <v/>
      </c>
      <c r="G948" s="1533"/>
      <c r="I948" s="4"/>
      <c r="J948" s="4"/>
      <c r="K948" s="4"/>
    </row>
    <row r="949" spans="1:11" ht="14">
      <c r="A949" s="1">
        <v>944</v>
      </c>
      <c r="D949" s="4"/>
      <c r="E949" s="2" t="b">
        <f t="shared" ca="1" si="26"/>
        <v>1</v>
      </c>
      <c r="F949" s="2" t="str" cm="1">
        <f t="array" aca="1" ref="F949" ca="1">IF(G949&lt;&gt;"",INDIRECT("'"&amp;G949&amp;"'!"&amp;H949),"")</f>
        <v/>
      </c>
      <c r="G949" s="1533"/>
      <c r="I949" s="4"/>
      <c r="J949" s="4"/>
      <c r="K949" s="4"/>
    </row>
    <row r="950" spans="1:11" ht="14">
      <c r="A950">
        <v>945</v>
      </c>
      <c r="B950" s="7">
        <f>'EstExp 12-20'!H12</f>
        <v>0</v>
      </c>
      <c r="C950" s="3">
        <f t="shared" si="27"/>
        <v>945</v>
      </c>
      <c r="E950" s="2" t="b">
        <f t="shared" ca="1" si="26"/>
        <v>1</v>
      </c>
      <c r="F950" s="2" cm="1">
        <f t="array" aca="1" ref="F950" ca="1">IF(G950&lt;&gt;"",INDIRECT("'"&amp;G950&amp;"'!"&amp;H950),"")</f>
        <v>0</v>
      </c>
      <c r="G950" s="1533" t="s">
        <v>6775</v>
      </c>
      <c r="H950" s="2" t="s">
        <v>4293</v>
      </c>
    </row>
    <row r="951" spans="1:11" ht="14">
      <c r="A951">
        <v>946</v>
      </c>
      <c r="B951" s="7">
        <f>'EstExp 12-20'!H13</f>
        <v>0</v>
      </c>
      <c r="C951" s="3">
        <f t="shared" si="27"/>
        <v>946</v>
      </c>
      <c r="E951" s="2" t="b">
        <f t="shared" ca="1" si="26"/>
        <v>1</v>
      </c>
      <c r="F951" s="2" cm="1">
        <f t="array" aca="1" ref="F951" ca="1">IF(G951&lt;&gt;"",INDIRECT("'"&amp;G951&amp;"'!"&amp;H951),"")</f>
        <v>0</v>
      </c>
      <c r="G951" s="1533" t="s">
        <v>6775</v>
      </c>
      <c r="H951" s="2" t="s">
        <v>4223</v>
      </c>
    </row>
    <row r="952" spans="1:11" ht="14">
      <c r="A952">
        <v>947</v>
      </c>
      <c r="B952" s="7">
        <f>'EstExp 12-20'!H14</f>
        <v>0</v>
      </c>
      <c r="C952" s="3">
        <f t="shared" si="27"/>
        <v>947</v>
      </c>
      <c r="E952" s="2" t="b">
        <f t="shared" ca="1" si="26"/>
        <v>1</v>
      </c>
      <c r="F952" s="2" cm="1">
        <f t="array" aca="1" ref="F952" ca="1">IF(G952&lt;&gt;"",INDIRECT("'"&amp;G952&amp;"'!"&amp;H952),"")</f>
        <v>0</v>
      </c>
      <c r="G952" s="1533" t="s">
        <v>6775</v>
      </c>
      <c r="H952" s="2" t="s">
        <v>4224</v>
      </c>
    </row>
    <row r="953" spans="1:11" ht="14">
      <c r="A953">
        <v>948</v>
      </c>
      <c r="B953" s="7">
        <f>'EstExp 12-20'!H15</f>
        <v>0</v>
      </c>
      <c r="C953" s="3">
        <f t="shared" si="27"/>
        <v>948</v>
      </c>
      <c r="E953" s="2" t="b">
        <f t="shared" ca="1" si="26"/>
        <v>1</v>
      </c>
      <c r="F953" s="2" cm="1">
        <f t="array" aca="1" ref="F953" ca="1">IF(G953&lt;&gt;"",INDIRECT("'"&amp;G953&amp;"'!"&amp;H953),"")</f>
        <v>0</v>
      </c>
      <c r="G953" s="1533" t="s">
        <v>6775</v>
      </c>
      <c r="H953" s="2" t="s">
        <v>4535</v>
      </c>
    </row>
    <row r="954" spans="1:11" ht="14">
      <c r="A954">
        <v>949</v>
      </c>
      <c r="B954" s="7">
        <f>'EstExp 12-20'!H34</f>
        <v>1600000</v>
      </c>
      <c r="C954" s="3">
        <f t="shared" si="27"/>
        <v>-1599051</v>
      </c>
      <c r="E954" s="2" t="b">
        <f t="shared" ca="1" si="26"/>
        <v>1</v>
      </c>
      <c r="F954" s="2" cm="1">
        <f t="array" aca="1" ref="F954" ca="1">IF(G954&lt;&gt;"",INDIRECT("'"&amp;G954&amp;"'!"&amp;H954),"")</f>
        <v>1600000</v>
      </c>
      <c r="G954" s="1533" t="s">
        <v>6775</v>
      </c>
      <c r="H954" s="2" t="s">
        <v>4536</v>
      </c>
    </row>
    <row r="955" spans="1:11" ht="14">
      <c r="A955">
        <v>950</v>
      </c>
      <c r="B955" s="7">
        <f>'EstExp 12-20'!H38</f>
        <v>0</v>
      </c>
      <c r="C955" s="3">
        <f t="shared" si="27"/>
        <v>950</v>
      </c>
      <c r="E955" s="2" t="b">
        <f t="shared" ca="1" si="26"/>
        <v>1</v>
      </c>
      <c r="F955" s="2" cm="1">
        <f t="array" aca="1" ref="F955" ca="1">IF(G955&lt;&gt;"",INDIRECT("'"&amp;G955&amp;"'!"&amp;H955),"")</f>
        <v>0</v>
      </c>
      <c r="G955" s="1533" t="s">
        <v>6775</v>
      </c>
      <c r="H955" s="2" t="s">
        <v>4537</v>
      </c>
    </row>
    <row r="956" spans="1:11" ht="14">
      <c r="A956">
        <v>951</v>
      </c>
      <c r="B956" s="7">
        <f>'EstExp 12-20'!H39</f>
        <v>0</v>
      </c>
      <c r="C956" s="3">
        <f t="shared" si="27"/>
        <v>951</v>
      </c>
      <c r="E956" s="2" t="b">
        <f t="shared" ca="1" si="26"/>
        <v>1</v>
      </c>
      <c r="F956" s="2" cm="1">
        <f t="array" aca="1" ref="F956" ca="1">IF(G956&lt;&gt;"",INDIRECT("'"&amp;G956&amp;"'!"&amp;H956),"")</f>
        <v>0</v>
      </c>
      <c r="G956" s="1533" t="s">
        <v>6775</v>
      </c>
      <c r="H956" s="2" t="s">
        <v>4538</v>
      </c>
    </row>
    <row r="957" spans="1:11" ht="14">
      <c r="A957">
        <v>952</v>
      </c>
      <c r="B957" s="7">
        <f>'EstExp 12-20'!H40</f>
        <v>200</v>
      </c>
      <c r="C957" s="3">
        <f t="shared" si="27"/>
        <v>752</v>
      </c>
      <c r="E957" s="2" t="b">
        <f t="shared" ca="1" si="26"/>
        <v>1</v>
      </c>
      <c r="F957" s="2" cm="1">
        <f t="array" aca="1" ref="F957" ca="1">IF(G957&lt;&gt;"",INDIRECT("'"&amp;G957&amp;"'!"&amp;H957),"")</f>
        <v>200</v>
      </c>
      <c r="G957" s="1533" t="s">
        <v>6775</v>
      </c>
      <c r="H957" s="2" t="s">
        <v>4539</v>
      </c>
    </row>
    <row r="958" spans="1:11" ht="14">
      <c r="A958">
        <v>953</v>
      </c>
      <c r="B958" s="7">
        <f>'EstExp 12-20'!H41</f>
        <v>0</v>
      </c>
      <c r="C958" s="3">
        <f t="shared" si="27"/>
        <v>953</v>
      </c>
      <c r="E958" s="2" t="b">
        <f t="shared" ca="1" si="26"/>
        <v>1</v>
      </c>
      <c r="F958" s="2" cm="1">
        <f t="array" aca="1" ref="F958" ca="1">IF(G958&lt;&gt;"",INDIRECT("'"&amp;G958&amp;"'!"&amp;H958),"")</f>
        <v>0</v>
      </c>
      <c r="G958" s="1533" t="s">
        <v>6775</v>
      </c>
      <c r="H958" s="2" t="s">
        <v>4540</v>
      </c>
    </row>
    <row r="959" spans="1:11" ht="14">
      <c r="A959">
        <v>954</v>
      </c>
      <c r="B959" s="7">
        <f>'EstExp 12-20'!H42</f>
        <v>0</v>
      </c>
      <c r="C959" s="3">
        <f t="shared" si="27"/>
        <v>954</v>
      </c>
      <c r="E959" s="2" t="b">
        <f t="shared" ca="1" si="26"/>
        <v>1</v>
      </c>
      <c r="F959" s="2" cm="1">
        <f t="array" aca="1" ref="F959" ca="1">IF(G959&lt;&gt;"",INDIRECT("'"&amp;G959&amp;"'!"&amp;H959),"")</f>
        <v>0</v>
      </c>
      <c r="G959" s="1533" t="s">
        <v>6775</v>
      </c>
      <c r="H959" s="2" t="s">
        <v>4541</v>
      </c>
    </row>
    <row r="960" spans="1:11" ht="14">
      <c r="A960">
        <v>955</v>
      </c>
      <c r="B960" s="7">
        <f>'EstExp 12-20'!H43</f>
        <v>0</v>
      </c>
      <c r="C960" s="3">
        <f t="shared" si="27"/>
        <v>955</v>
      </c>
      <c r="E960" s="2" t="b">
        <f t="shared" ca="1" si="26"/>
        <v>1</v>
      </c>
      <c r="F960" s="2" cm="1">
        <f t="array" aca="1" ref="F960" ca="1">IF(G960&lt;&gt;"",INDIRECT("'"&amp;G960&amp;"'!"&amp;H960),"")</f>
        <v>0</v>
      </c>
      <c r="G960" s="1533" t="s">
        <v>6775</v>
      </c>
      <c r="H960" s="2" t="s">
        <v>4542</v>
      </c>
    </row>
    <row r="961" spans="1:8" ht="14">
      <c r="A961">
        <v>956</v>
      </c>
      <c r="B961" s="7">
        <f>'EstExp 12-20'!H44</f>
        <v>200</v>
      </c>
      <c r="C961" s="3">
        <f t="shared" si="27"/>
        <v>756</v>
      </c>
      <c r="E961" s="2" t="b">
        <f t="shared" ca="1" si="26"/>
        <v>1</v>
      </c>
      <c r="F961" s="2" cm="1">
        <f t="array" aca="1" ref="F961" ca="1">IF(G961&lt;&gt;"",INDIRECT("'"&amp;G961&amp;"'!"&amp;H961),"")</f>
        <v>200</v>
      </c>
      <c r="G961" s="1533" t="s">
        <v>6775</v>
      </c>
      <c r="H961" s="2" t="s">
        <v>4543</v>
      </c>
    </row>
    <row r="962" spans="1:8" ht="14">
      <c r="A962">
        <v>957</v>
      </c>
      <c r="B962" s="7">
        <f>'EstExp 12-20'!H46</f>
        <v>200</v>
      </c>
      <c r="C962" s="3">
        <f t="shared" si="27"/>
        <v>757</v>
      </c>
      <c r="E962" s="2" t="b">
        <f t="shared" ref="E962:E1025" ca="1" si="28">F962=B962</f>
        <v>1</v>
      </c>
      <c r="F962" s="2" cm="1">
        <f t="array" aca="1" ref="F962" ca="1">IF(G962&lt;&gt;"",INDIRECT("'"&amp;G962&amp;"'!"&amp;H962),"")</f>
        <v>200</v>
      </c>
      <c r="G962" s="1533" t="s">
        <v>6775</v>
      </c>
      <c r="H962" s="2" t="s">
        <v>4544</v>
      </c>
    </row>
    <row r="963" spans="1:8" ht="14">
      <c r="A963">
        <v>958</v>
      </c>
      <c r="B963" s="7">
        <f>'EstExp 12-20'!H47</f>
        <v>0</v>
      </c>
      <c r="C963" s="3">
        <f t="shared" si="27"/>
        <v>958</v>
      </c>
      <c r="E963" s="2" t="b">
        <f t="shared" ca="1" si="28"/>
        <v>1</v>
      </c>
      <c r="F963" s="2" cm="1">
        <f t="array" aca="1" ref="F963" ca="1">IF(G963&lt;&gt;"",INDIRECT("'"&amp;G963&amp;"'!"&amp;H963),"")</f>
        <v>0</v>
      </c>
      <c r="G963" s="1533" t="s">
        <v>6775</v>
      </c>
      <c r="H963" s="2" t="s">
        <v>4545</v>
      </c>
    </row>
    <row r="964" spans="1:8" ht="14">
      <c r="A964">
        <v>959</v>
      </c>
      <c r="B964" s="7">
        <f>'EstExp 12-20'!H48</f>
        <v>0</v>
      </c>
      <c r="C964" s="3">
        <f t="shared" si="27"/>
        <v>959</v>
      </c>
      <c r="E964" s="2" t="b">
        <f t="shared" ca="1" si="28"/>
        <v>1</v>
      </c>
      <c r="F964" s="2" cm="1">
        <f t="array" aca="1" ref="F964" ca="1">IF(G964&lt;&gt;"",INDIRECT("'"&amp;G964&amp;"'!"&amp;H964),"")</f>
        <v>0</v>
      </c>
      <c r="G964" s="1533" t="s">
        <v>6775</v>
      </c>
      <c r="H964" s="2" t="s">
        <v>4546</v>
      </c>
    </row>
    <row r="965" spans="1:8" ht="14">
      <c r="A965">
        <v>960</v>
      </c>
      <c r="B965" s="7">
        <f>'EstExp 12-20'!H49</f>
        <v>200</v>
      </c>
      <c r="C965" s="3">
        <f t="shared" si="27"/>
        <v>760</v>
      </c>
      <c r="E965" s="2" t="b">
        <f t="shared" ca="1" si="28"/>
        <v>1</v>
      </c>
      <c r="F965" s="2" cm="1">
        <f t="array" aca="1" ref="F965" ca="1">IF(G965&lt;&gt;"",INDIRECT("'"&amp;G965&amp;"'!"&amp;H965),"")</f>
        <v>200</v>
      </c>
      <c r="G965" s="1533" t="s">
        <v>6775</v>
      </c>
      <c r="H965" s="2" t="s">
        <v>4547</v>
      </c>
    </row>
    <row r="966" spans="1:8" ht="14">
      <c r="A966">
        <v>961</v>
      </c>
      <c r="B966" s="7">
        <f>'EstExp 12-20'!H51</f>
        <v>13500</v>
      </c>
      <c r="C966" s="3">
        <f t="shared" si="27"/>
        <v>-12539</v>
      </c>
      <c r="E966" s="2" t="b">
        <f t="shared" ca="1" si="28"/>
        <v>1</v>
      </c>
      <c r="F966" s="2" cm="1">
        <f t="array" aca="1" ref="F966" ca="1">IF(G966&lt;&gt;"",INDIRECT("'"&amp;G966&amp;"'!"&amp;H966),"")</f>
        <v>13500</v>
      </c>
      <c r="G966" s="1533" t="s">
        <v>6775</v>
      </c>
      <c r="H966" s="2" t="s">
        <v>4548</v>
      </c>
    </row>
    <row r="967" spans="1:8" ht="14">
      <c r="A967">
        <v>962</v>
      </c>
      <c r="B967" s="7">
        <f>'EstExp 12-20'!H52</f>
        <v>8500</v>
      </c>
      <c r="C967" s="3">
        <f t="shared" si="27"/>
        <v>-7538</v>
      </c>
      <c r="E967" s="2" t="b">
        <f t="shared" ca="1" si="28"/>
        <v>1</v>
      </c>
      <c r="F967" s="2" cm="1">
        <f t="array" aca="1" ref="F967" ca="1">IF(G967&lt;&gt;"",INDIRECT("'"&amp;G967&amp;"'!"&amp;H967),"")</f>
        <v>8500</v>
      </c>
      <c r="G967" s="1533" t="s">
        <v>6775</v>
      </c>
      <c r="H967" s="2" t="s">
        <v>4549</v>
      </c>
    </row>
    <row r="968" spans="1:8" ht="14">
      <c r="A968">
        <v>963</v>
      </c>
      <c r="B968" s="7">
        <f>'EstExp 12-20'!H55</f>
        <v>22000</v>
      </c>
      <c r="C968" s="3">
        <f t="shared" ref="C968:C998" si="29">A968-B968</f>
        <v>-21037</v>
      </c>
      <c r="E968" s="2" t="b">
        <f t="shared" ca="1" si="28"/>
        <v>1</v>
      </c>
      <c r="F968" s="2" cm="1">
        <f t="array" aca="1" ref="F968" ca="1">IF(G968&lt;&gt;"",INDIRECT("'"&amp;G968&amp;"'!"&amp;H968),"")</f>
        <v>22000</v>
      </c>
      <c r="G968" s="1533" t="s">
        <v>6775</v>
      </c>
      <c r="H968" s="2" t="s">
        <v>4550</v>
      </c>
    </row>
    <row r="969" spans="1:8" ht="14">
      <c r="A969">
        <v>964</v>
      </c>
      <c r="B969" s="7">
        <f>'EstExp 12-20'!H57</f>
        <v>5000</v>
      </c>
      <c r="C969" s="3">
        <f t="shared" si="29"/>
        <v>-4036</v>
      </c>
      <c r="E969" s="2" t="b">
        <f t="shared" ca="1" si="28"/>
        <v>1</v>
      </c>
      <c r="F969" s="2" cm="1">
        <f t="array" aca="1" ref="F969" ca="1">IF(G969&lt;&gt;"",INDIRECT("'"&amp;G969&amp;"'!"&amp;H969),"")</f>
        <v>5000</v>
      </c>
      <c r="G969" s="1533" t="s">
        <v>6775</v>
      </c>
      <c r="H969" s="2" t="s">
        <v>4551</v>
      </c>
    </row>
    <row r="970" spans="1:8" ht="14">
      <c r="A970">
        <v>965</v>
      </c>
      <c r="B970" s="7">
        <f>'EstExp 12-20'!H58</f>
        <v>0</v>
      </c>
      <c r="C970" s="3">
        <f t="shared" si="29"/>
        <v>965</v>
      </c>
      <c r="E970" s="2" t="b">
        <f t="shared" ca="1" si="28"/>
        <v>1</v>
      </c>
      <c r="F970" s="2" cm="1">
        <f t="array" aca="1" ref="F970" ca="1">IF(G970&lt;&gt;"",INDIRECT("'"&amp;G970&amp;"'!"&amp;H970),"")</f>
        <v>0</v>
      </c>
      <c r="G970" s="1533" t="s">
        <v>6775</v>
      </c>
      <c r="H970" s="2" t="s">
        <v>4552</v>
      </c>
    </row>
    <row r="971" spans="1:8" ht="14">
      <c r="A971">
        <v>966</v>
      </c>
      <c r="B971" s="7">
        <f>'EstExp 12-20'!H59</f>
        <v>5000</v>
      </c>
      <c r="C971" s="3">
        <f t="shared" si="29"/>
        <v>-4034</v>
      </c>
      <c r="E971" s="2" t="b">
        <f t="shared" ca="1" si="28"/>
        <v>1</v>
      </c>
      <c r="F971" s="2" cm="1">
        <f t="array" aca="1" ref="F971" ca="1">IF(G971&lt;&gt;"",INDIRECT("'"&amp;G971&amp;"'!"&amp;H971),"")</f>
        <v>5000</v>
      </c>
      <c r="G971" s="1533" t="s">
        <v>6775</v>
      </c>
      <c r="H971" s="2" t="s">
        <v>4553</v>
      </c>
    </row>
    <row r="972" spans="1:8" ht="14">
      <c r="A972">
        <v>967</v>
      </c>
      <c r="B972" s="7">
        <f>'EstExp 12-20'!H61</f>
        <v>4700</v>
      </c>
      <c r="C972" s="3">
        <f t="shared" si="29"/>
        <v>-3733</v>
      </c>
      <c r="E972" s="2" t="b">
        <f t="shared" ca="1" si="28"/>
        <v>1</v>
      </c>
      <c r="F972" s="2" cm="1">
        <f t="array" aca="1" ref="F972" ca="1">IF(G972&lt;&gt;"",INDIRECT("'"&amp;G972&amp;"'!"&amp;H972),"")</f>
        <v>4700</v>
      </c>
      <c r="G972" s="1533" t="s">
        <v>6775</v>
      </c>
      <c r="H972" s="2" t="s">
        <v>4554</v>
      </c>
    </row>
    <row r="973" spans="1:8" ht="14">
      <c r="A973">
        <v>968</v>
      </c>
      <c r="B973" s="7">
        <f>'EstExp 12-20'!H62</f>
        <v>950</v>
      </c>
      <c r="C973" s="3">
        <f t="shared" si="29"/>
        <v>18</v>
      </c>
      <c r="E973" s="2" t="b">
        <f t="shared" ca="1" si="28"/>
        <v>1</v>
      </c>
      <c r="F973" s="2" cm="1">
        <f t="array" aca="1" ref="F973" ca="1">IF(G973&lt;&gt;"",INDIRECT("'"&amp;G973&amp;"'!"&amp;H973),"")</f>
        <v>950</v>
      </c>
      <c r="G973" s="1533" t="s">
        <v>6775</v>
      </c>
      <c r="H973" s="2" t="s">
        <v>4555</v>
      </c>
    </row>
    <row r="974" spans="1:8" ht="14">
      <c r="A974">
        <v>969</v>
      </c>
      <c r="B974" s="7">
        <f>'EstExp 12-20'!H63</f>
        <v>0</v>
      </c>
      <c r="C974" s="3">
        <f t="shared" si="29"/>
        <v>969</v>
      </c>
      <c r="E974" s="2" t="b">
        <f t="shared" ca="1" si="28"/>
        <v>1</v>
      </c>
      <c r="F974" s="2" cm="1">
        <f t="array" aca="1" ref="F974" ca="1">IF(G974&lt;&gt;"",INDIRECT("'"&amp;G974&amp;"'!"&amp;H974),"")</f>
        <v>0</v>
      </c>
      <c r="G974" s="1533" t="s">
        <v>6775</v>
      </c>
      <c r="H974" s="2" t="s">
        <v>4556</v>
      </c>
    </row>
    <row r="975" spans="1:8" ht="14">
      <c r="A975">
        <v>970</v>
      </c>
      <c r="B975" s="7">
        <f>'EstExp 12-20'!H64</f>
        <v>0</v>
      </c>
      <c r="C975" s="3">
        <f t="shared" si="29"/>
        <v>970</v>
      </c>
      <c r="E975" s="2" t="b">
        <f t="shared" ca="1" si="28"/>
        <v>1</v>
      </c>
      <c r="F975" s="2" cm="1">
        <f t="array" aca="1" ref="F975" ca="1">IF(G975&lt;&gt;"",INDIRECT("'"&amp;G975&amp;"'!"&amp;H975),"")</f>
        <v>0</v>
      </c>
      <c r="G975" s="1533" t="s">
        <v>6775</v>
      </c>
      <c r="H975" s="2" t="s">
        <v>4557</v>
      </c>
    </row>
    <row r="976" spans="1:8" ht="14">
      <c r="A976">
        <v>971</v>
      </c>
      <c r="B976" s="7">
        <f>'EstExp 12-20'!H65</f>
        <v>0</v>
      </c>
      <c r="C976" s="3">
        <f t="shared" si="29"/>
        <v>971</v>
      </c>
      <c r="E976" s="2" t="b">
        <f t="shared" ca="1" si="28"/>
        <v>1</v>
      </c>
      <c r="F976" s="2" cm="1">
        <f t="array" aca="1" ref="F976" ca="1">IF(G976&lt;&gt;"",INDIRECT("'"&amp;G976&amp;"'!"&amp;H976),"")</f>
        <v>0</v>
      </c>
      <c r="G976" s="1533" t="s">
        <v>6775</v>
      </c>
      <c r="H976" s="2" t="s">
        <v>4558</v>
      </c>
    </row>
    <row r="977" spans="1:19" ht="14">
      <c r="A977">
        <v>972</v>
      </c>
      <c r="B977" s="7">
        <f>'EstExp 12-20'!H66</f>
        <v>0</v>
      </c>
      <c r="C977" s="3">
        <f t="shared" si="29"/>
        <v>972</v>
      </c>
      <c r="E977" s="2" t="b">
        <f t="shared" ca="1" si="28"/>
        <v>1</v>
      </c>
      <c r="F977" s="2" cm="1">
        <f t="array" aca="1" ref="F977" ca="1">IF(G977&lt;&gt;"",INDIRECT("'"&amp;G977&amp;"'!"&amp;H977),"")</f>
        <v>0</v>
      </c>
      <c r="G977" s="1533" t="s">
        <v>6775</v>
      </c>
      <c r="H977" s="2" t="s">
        <v>4559</v>
      </c>
    </row>
    <row r="978" spans="1:19" ht="14">
      <c r="A978" s="1">
        <v>973</v>
      </c>
      <c r="D978" s="4"/>
      <c r="E978" s="2" t="b">
        <f t="shared" ca="1" si="28"/>
        <v>1</v>
      </c>
      <c r="F978" s="2" t="str" cm="1">
        <f t="array" aca="1" ref="F978" ca="1">IF(G978&lt;&gt;"",INDIRECT("'"&amp;G978&amp;"'!"&amp;H978),"")</f>
        <v/>
      </c>
      <c r="G978" s="1533"/>
      <c r="I978" s="4"/>
      <c r="J978" s="4"/>
      <c r="K978" s="4"/>
    </row>
    <row r="979" spans="1:19" ht="14">
      <c r="A979">
        <v>974</v>
      </c>
      <c r="B979" s="7">
        <f>'EstExp 12-20'!H67</f>
        <v>5650</v>
      </c>
      <c r="C979" s="3">
        <f t="shared" si="29"/>
        <v>-4676</v>
      </c>
      <c r="E979" s="2" t="b">
        <f t="shared" ca="1" si="28"/>
        <v>1</v>
      </c>
      <c r="F979" s="2" cm="1">
        <f t="array" aca="1" ref="F979" ca="1">IF(G979&lt;&gt;"",INDIRECT("'"&amp;G979&amp;"'!"&amp;H979),"")</f>
        <v>5650</v>
      </c>
      <c r="G979" s="1533" t="s">
        <v>6775</v>
      </c>
      <c r="H979" s="2" t="s">
        <v>4560</v>
      </c>
    </row>
    <row r="980" spans="1:19" ht="14">
      <c r="A980">
        <v>975</v>
      </c>
      <c r="B980" s="7">
        <f>'EstExp 12-20'!H69</f>
        <v>2700</v>
      </c>
      <c r="C980" s="3">
        <f t="shared" si="29"/>
        <v>-1725</v>
      </c>
      <c r="E980" s="2" t="b">
        <f t="shared" ca="1" si="28"/>
        <v>1</v>
      </c>
      <c r="F980" s="2" cm="1">
        <f t="array" aca="1" ref="F980" ca="1">IF(G980&lt;&gt;"",INDIRECT("'"&amp;G980&amp;"'!"&amp;H980),"")</f>
        <v>2700</v>
      </c>
      <c r="G980" s="1533" t="s">
        <v>6775</v>
      </c>
      <c r="H980" s="2" t="s">
        <v>4561</v>
      </c>
    </row>
    <row r="981" spans="1:19" ht="14">
      <c r="A981">
        <v>976</v>
      </c>
      <c r="B981" s="7">
        <f>'EstExp 12-20'!H70</f>
        <v>3100</v>
      </c>
      <c r="C981" s="3">
        <f t="shared" si="29"/>
        <v>-2124</v>
      </c>
      <c r="E981" s="2" t="b">
        <f t="shared" ca="1" si="28"/>
        <v>1</v>
      </c>
      <c r="F981" s="2" cm="1">
        <f t="array" aca="1" ref="F981" ca="1">IF(G981&lt;&gt;"",INDIRECT("'"&amp;G981&amp;"'!"&amp;H981),"")</f>
        <v>3100</v>
      </c>
      <c r="G981" s="1533" t="s">
        <v>6775</v>
      </c>
      <c r="H981" s="2" t="s">
        <v>4562</v>
      </c>
    </row>
    <row r="982" spans="1:19" ht="14">
      <c r="A982">
        <v>977</v>
      </c>
      <c r="B982" s="7">
        <f>'EstExp 12-20'!H71</f>
        <v>800</v>
      </c>
      <c r="C982" s="3">
        <f t="shared" si="29"/>
        <v>177</v>
      </c>
      <c r="E982" s="2" t="b">
        <f t="shared" ca="1" si="28"/>
        <v>1</v>
      </c>
      <c r="F982" s="2" cm="1">
        <f t="array" aca="1" ref="F982" ca="1">IF(G982&lt;&gt;"",INDIRECT("'"&amp;G982&amp;"'!"&amp;H982),"")</f>
        <v>800</v>
      </c>
      <c r="G982" s="1533" t="s">
        <v>6775</v>
      </c>
      <c r="H982" s="2" t="s">
        <v>4563</v>
      </c>
    </row>
    <row r="983" spans="1:19" ht="14">
      <c r="A983">
        <v>978</v>
      </c>
      <c r="B983" s="7">
        <f>'EstExp 12-20'!H72</f>
        <v>1500</v>
      </c>
      <c r="C983" s="3">
        <f t="shared" si="29"/>
        <v>-522</v>
      </c>
      <c r="E983" s="2" t="b">
        <f t="shared" ca="1" si="28"/>
        <v>1</v>
      </c>
      <c r="F983" s="2" cm="1">
        <f t="array" aca="1" ref="F983" ca="1">IF(G983&lt;&gt;"",INDIRECT("'"&amp;G983&amp;"'!"&amp;H983),"")</f>
        <v>1500</v>
      </c>
      <c r="G983" s="1533" t="s">
        <v>6775</v>
      </c>
      <c r="H983" s="2" t="s">
        <v>4564</v>
      </c>
    </row>
    <row r="984" spans="1:19" ht="14">
      <c r="A984" s="1">
        <v>979</v>
      </c>
      <c r="D984" s="4"/>
      <c r="E984" s="2" t="b">
        <f t="shared" ca="1" si="28"/>
        <v>1</v>
      </c>
      <c r="F984" s="2" t="str" cm="1">
        <f t="array" aca="1" ref="F984" ca="1">IF(G984&lt;&gt;"",INDIRECT("'"&amp;G984&amp;"'!"&amp;H984),"")</f>
        <v/>
      </c>
      <c r="G984" s="1533"/>
      <c r="I984" s="4"/>
      <c r="J984" s="4"/>
      <c r="K984" s="4"/>
    </row>
    <row r="985" spans="1:19" ht="14">
      <c r="A985">
        <v>980</v>
      </c>
      <c r="B985" s="7">
        <f>'EstExp 12-20'!H73</f>
        <v>4100</v>
      </c>
      <c r="C985" s="3">
        <f t="shared" si="29"/>
        <v>-3120</v>
      </c>
      <c r="E985" s="2" t="b">
        <f t="shared" ca="1" si="28"/>
        <v>1</v>
      </c>
      <c r="F985" s="2" cm="1">
        <f t="array" aca="1" ref="F985" ca="1">IF(G985&lt;&gt;"",INDIRECT("'"&amp;G985&amp;"'!"&amp;H985),"")</f>
        <v>4100</v>
      </c>
      <c r="G985" s="1533" t="s">
        <v>6775</v>
      </c>
      <c r="H985" s="2" t="s">
        <v>4565</v>
      </c>
    </row>
    <row r="986" spans="1:19" ht="14">
      <c r="A986" s="1">
        <v>981</v>
      </c>
      <c r="D986" s="4"/>
      <c r="E986" s="2" t="b">
        <f t="shared" ca="1" si="28"/>
        <v>1</v>
      </c>
      <c r="F986" s="2" t="str" cm="1">
        <f t="array" aca="1" ref="F986" ca="1">IF(G986&lt;&gt;"",INDIRECT("'"&amp;G986&amp;"'!"&amp;H986),"")</f>
        <v/>
      </c>
      <c r="G986" s="1533"/>
      <c r="I986" s="4"/>
      <c r="J986" s="4"/>
      <c r="K986" s="4"/>
    </row>
    <row r="987" spans="1:19" ht="14">
      <c r="A987">
        <v>982</v>
      </c>
      <c r="B987" s="7">
        <f>'EstExp 12-20'!H74</f>
        <v>12200</v>
      </c>
      <c r="C987" s="3">
        <f t="shared" si="29"/>
        <v>-11218</v>
      </c>
      <c r="E987" s="2" t="b">
        <f t="shared" ca="1" si="28"/>
        <v>1</v>
      </c>
      <c r="F987" s="2" cm="1">
        <f t="array" aca="1" ref="F987" ca="1">IF(G987&lt;&gt;"",INDIRECT("'"&amp;G987&amp;"'!"&amp;H987),"")</f>
        <v>12200</v>
      </c>
      <c r="G987" s="1533" t="s">
        <v>6775</v>
      </c>
      <c r="H987" s="2" t="s">
        <v>4566</v>
      </c>
    </row>
    <row r="988" spans="1:19" ht="14">
      <c r="A988">
        <v>983</v>
      </c>
      <c r="B988" s="7">
        <f>'EstExp 12-20'!H75</f>
        <v>0</v>
      </c>
      <c r="C988" s="3">
        <f t="shared" si="29"/>
        <v>983</v>
      </c>
      <c r="E988" s="2" t="b">
        <f t="shared" ca="1" si="28"/>
        <v>1</v>
      </c>
      <c r="F988" s="2" cm="1">
        <f t="array" aca="1" ref="F988" ca="1">IF(G988&lt;&gt;"",INDIRECT("'"&amp;G988&amp;"'!"&amp;H988),"")</f>
        <v>0</v>
      </c>
      <c r="G988" s="1533" t="s">
        <v>6775</v>
      </c>
      <c r="H988" s="2" t="s">
        <v>4567</v>
      </c>
    </row>
    <row r="989" spans="1:19" ht="14">
      <c r="A989">
        <v>984</v>
      </c>
      <c r="B989" s="7">
        <f>'EstExp 12-20'!H76</f>
        <v>45250</v>
      </c>
      <c r="C989" s="3">
        <f t="shared" si="29"/>
        <v>-44266</v>
      </c>
      <c r="E989" s="2" t="b">
        <f t="shared" ca="1" si="28"/>
        <v>1</v>
      </c>
      <c r="F989" s="2" cm="1">
        <f t="array" aca="1" ref="F989" ca="1">IF(G989&lt;&gt;"",INDIRECT("'"&amp;G989&amp;"'!"&amp;H989),"")</f>
        <v>45250</v>
      </c>
      <c r="G989" s="1533" t="s">
        <v>6775</v>
      </c>
      <c r="H989" s="2" t="s">
        <v>4568</v>
      </c>
    </row>
    <row r="990" spans="1:19" ht="14">
      <c r="A990">
        <v>985</v>
      </c>
      <c r="B990" s="7">
        <f>'EstExp 12-20'!H77</f>
        <v>0</v>
      </c>
      <c r="C990" s="3">
        <f t="shared" si="29"/>
        <v>985</v>
      </c>
      <c r="E990" s="2" t="b">
        <f t="shared" ca="1" si="28"/>
        <v>1</v>
      </c>
      <c r="F990" s="2" cm="1">
        <f t="array" aca="1" ref="F990" ca="1">IF(G990&lt;&gt;"",INDIRECT("'"&amp;G990&amp;"'!"&amp;H990),"")</f>
        <v>0</v>
      </c>
      <c r="G990" s="1533" t="s">
        <v>6775</v>
      </c>
      <c r="H990" s="2" t="s">
        <v>4569</v>
      </c>
    </row>
    <row r="991" spans="1:19" ht="14">
      <c r="A991">
        <v>986</v>
      </c>
      <c r="B991" s="8">
        <f>'EstExp 12-20'!H104</f>
        <v>4100000</v>
      </c>
      <c r="C991" s="3">
        <f t="shared" si="29"/>
        <v>-4099014</v>
      </c>
      <c r="E991" s="2" t="b">
        <f t="shared" ca="1" si="28"/>
        <v>1</v>
      </c>
      <c r="F991" s="2" cm="1">
        <f t="array" aca="1" ref="F991" ca="1">IF(G991&lt;&gt;"",INDIRECT("'"&amp;G991&amp;"'!"&amp;H991),"")</f>
        <v>4100000</v>
      </c>
      <c r="G991" s="1533" t="s">
        <v>6775</v>
      </c>
      <c r="H991" s="2" t="s">
        <v>4570</v>
      </c>
      <c r="S991" s="8"/>
    </row>
    <row r="992" spans="1:19" ht="14">
      <c r="A992">
        <v>987</v>
      </c>
      <c r="B992" s="7">
        <f>'EstExp 12-20'!H107</f>
        <v>0</v>
      </c>
      <c r="C992" s="3">
        <f t="shared" si="29"/>
        <v>987</v>
      </c>
      <c r="E992" s="2" t="b">
        <f t="shared" ca="1" si="28"/>
        <v>1</v>
      </c>
      <c r="F992" s="2" cm="1">
        <f t="array" aca="1" ref="F992" ca="1">IF(G992&lt;&gt;"",INDIRECT("'"&amp;G992&amp;"'!"&amp;H992),"")</f>
        <v>0</v>
      </c>
      <c r="G992" s="1533" t="s">
        <v>6775</v>
      </c>
      <c r="H992" s="2" t="s">
        <v>4571</v>
      </c>
    </row>
    <row r="993" spans="1:11" ht="14">
      <c r="A993">
        <v>988</v>
      </c>
      <c r="B993" s="7">
        <f>'EstExp 12-20'!H108</f>
        <v>0</v>
      </c>
      <c r="C993" s="3">
        <f t="shared" si="29"/>
        <v>988</v>
      </c>
      <c r="E993" s="2" t="b">
        <f t="shared" ca="1" si="28"/>
        <v>1</v>
      </c>
      <c r="F993" s="2" cm="1">
        <f t="array" aca="1" ref="F993" ca="1">IF(G993&lt;&gt;"",INDIRECT("'"&amp;G993&amp;"'!"&amp;H993),"")</f>
        <v>0</v>
      </c>
      <c r="G993" s="1533" t="s">
        <v>6775</v>
      </c>
      <c r="H993" s="2" t="s">
        <v>4572</v>
      </c>
    </row>
    <row r="994" spans="1:11" ht="14">
      <c r="A994" s="1">
        <v>989</v>
      </c>
      <c r="D994" s="3" t="s">
        <v>299</v>
      </c>
      <c r="E994" s="2" t="b">
        <f t="shared" ca="1" si="28"/>
        <v>1</v>
      </c>
      <c r="F994" s="2" t="str" cm="1">
        <f t="array" aca="1" ref="F994" ca="1">IF(G994&lt;&gt;"",INDIRECT("'"&amp;G994&amp;"'!"&amp;H994),"")</f>
        <v/>
      </c>
      <c r="G994" s="1533"/>
    </row>
    <row r="995" spans="1:11" ht="14">
      <c r="A995">
        <v>990</v>
      </c>
      <c r="B995" s="7">
        <f>'EstExp 12-20'!H111</f>
        <v>0</v>
      </c>
      <c r="C995" s="3">
        <f t="shared" si="29"/>
        <v>990</v>
      </c>
      <c r="E995" s="2" t="b">
        <f t="shared" ca="1" si="28"/>
        <v>1</v>
      </c>
      <c r="F995" s="2" cm="1">
        <f t="array" aca="1" ref="F995" ca="1">IF(G995&lt;&gt;"",INDIRECT("'"&amp;G995&amp;"'!"&amp;H995),"")</f>
        <v>0</v>
      </c>
      <c r="G995" s="1533" t="s">
        <v>6775</v>
      </c>
      <c r="H995" s="2" t="s">
        <v>4573</v>
      </c>
    </row>
    <row r="996" spans="1:11" ht="14">
      <c r="A996" s="1">
        <v>991</v>
      </c>
      <c r="D996" s="4"/>
      <c r="E996" s="2" t="b">
        <f t="shared" ca="1" si="28"/>
        <v>1</v>
      </c>
      <c r="F996" s="2" t="str" cm="1">
        <f t="array" aca="1" ref="F996" ca="1">IF(G996&lt;&gt;"",INDIRECT("'"&amp;G996&amp;"'!"&amp;H996),"")</f>
        <v/>
      </c>
      <c r="G996" s="1533"/>
      <c r="I996" s="4"/>
      <c r="J996" s="4"/>
      <c r="K996" s="4"/>
    </row>
    <row r="997" spans="1:11" ht="14">
      <c r="A997">
        <v>992</v>
      </c>
      <c r="B997" s="7">
        <f>'EstExp 12-20'!H114</f>
        <v>0</v>
      </c>
      <c r="C997" s="3">
        <f t="shared" si="29"/>
        <v>992</v>
      </c>
      <c r="E997" s="2" t="b">
        <f t="shared" ca="1" si="28"/>
        <v>1</v>
      </c>
      <c r="F997" s="2" cm="1">
        <f t="array" aca="1" ref="F997" ca="1">IF(G997&lt;&gt;"",INDIRECT("'"&amp;G997&amp;"'!"&amp;H997),"")</f>
        <v>0</v>
      </c>
      <c r="G997" s="1533" t="s">
        <v>6775</v>
      </c>
      <c r="H997" s="2" t="s">
        <v>4574</v>
      </c>
    </row>
    <row r="998" spans="1:11" ht="14">
      <c r="A998">
        <v>993</v>
      </c>
      <c r="B998" s="7">
        <f>'EstExp 12-20'!H116</f>
        <v>5745250</v>
      </c>
      <c r="C998" s="3">
        <f t="shared" si="29"/>
        <v>-5744257</v>
      </c>
      <c r="E998" s="2" t="b">
        <f t="shared" ca="1" si="28"/>
        <v>1</v>
      </c>
      <c r="F998" s="2" cm="1">
        <f t="array" aca="1" ref="F998" ca="1">IF(G998&lt;&gt;"",INDIRECT("'"&amp;G998&amp;"'!"&amp;H998),"")</f>
        <v>5745250</v>
      </c>
      <c r="G998" s="1533" t="s">
        <v>6775</v>
      </c>
      <c r="H998" s="2" t="s">
        <v>4575</v>
      </c>
    </row>
    <row r="999" spans="1:11" ht="14">
      <c r="A999" s="1">
        <v>994</v>
      </c>
      <c r="D999" s="4"/>
      <c r="E999" s="2" t="b">
        <f t="shared" ca="1" si="28"/>
        <v>1</v>
      </c>
      <c r="F999" s="2" t="str" cm="1">
        <f t="array" aca="1" ref="F999" ca="1">IF(G999&lt;&gt;"",INDIRECT("'"&amp;G999&amp;"'!"&amp;H999),"")</f>
        <v/>
      </c>
      <c r="G999" s="1533"/>
      <c r="I999" s="4"/>
      <c r="J999" s="4"/>
      <c r="K999" s="4"/>
    </row>
    <row r="1000" spans="1:11" ht="14">
      <c r="A1000" s="1">
        <v>995</v>
      </c>
      <c r="D1000" s="3" t="s">
        <v>299</v>
      </c>
      <c r="E1000" s="2" t="b">
        <f t="shared" ca="1" si="28"/>
        <v>1</v>
      </c>
      <c r="F1000" s="2" t="str" cm="1">
        <f t="array" aca="1" ref="F1000" ca="1">IF(G1000&lt;&gt;"",INDIRECT("'"&amp;G1000&amp;"'!"&amp;H1000),"")</f>
        <v/>
      </c>
      <c r="G1000" s="1533"/>
    </row>
    <row r="1001" spans="1:11" ht="14">
      <c r="A1001" s="1">
        <v>996</v>
      </c>
      <c r="D1001" s="3" t="s">
        <v>299</v>
      </c>
      <c r="E1001" s="2" t="b">
        <f t="shared" ca="1" si="28"/>
        <v>1</v>
      </c>
      <c r="F1001" s="2" t="str" cm="1">
        <f t="array" aca="1" ref="F1001" ca="1">IF(G1001&lt;&gt;"",INDIRECT("'"&amp;G1001&amp;"'!"&amp;H1001),"")</f>
        <v/>
      </c>
      <c r="G1001" s="1533"/>
    </row>
    <row r="1002" spans="1:11" ht="14">
      <c r="A1002" s="1">
        <v>997</v>
      </c>
      <c r="D1002" s="4"/>
      <c r="E1002" s="2" t="b">
        <f t="shared" ca="1" si="28"/>
        <v>1</v>
      </c>
      <c r="F1002" s="2" t="str" cm="1">
        <f t="array" aca="1" ref="F1002" ca="1">IF(G1002&lt;&gt;"",INDIRECT("'"&amp;G1002&amp;"'!"&amp;H1002),"")</f>
        <v/>
      </c>
      <c r="G1002" s="1533"/>
      <c r="I1002" s="4"/>
      <c r="J1002" s="4"/>
      <c r="K1002" s="4"/>
    </row>
    <row r="1003" spans="1:11" ht="14">
      <c r="A1003" s="1">
        <v>998</v>
      </c>
      <c r="D1003" s="4"/>
      <c r="E1003" s="2" t="b">
        <f t="shared" ca="1" si="28"/>
        <v>1</v>
      </c>
      <c r="F1003" s="2" t="str" cm="1">
        <f t="array" aca="1" ref="F1003" ca="1">IF(G1003&lt;&gt;"",INDIRECT("'"&amp;G1003&amp;"'!"&amp;H1003),"")</f>
        <v/>
      </c>
      <c r="G1003" s="1533"/>
      <c r="I1003" s="4"/>
      <c r="J1003" s="4"/>
      <c r="K1003" s="4"/>
    </row>
    <row r="1004" spans="1:11" ht="14">
      <c r="A1004" s="1">
        <v>999</v>
      </c>
      <c r="D1004" s="4"/>
      <c r="E1004" s="2" t="b">
        <f t="shared" ca="1" si="28"/>
        <v>1</v>
      </c>
      <c r="F1004" s="2" t="str" cm="1">
        <f t="array" aca="1" ref="F1004" ca="1">IF(G1004&lt;&gt;"",INDIRECT("'"&amp;G1004&amp;"'!"&amp;H1004),"")</f>
        <v/>
      </c>
      <c r="G1004" s="1533"/>
      <c r="I1004" s="4"/>
      <c r="J1004" s="4"/>
      <c r="K1004" s="4"/>
    </row>
    <row r="1005" spans="1:11" ht="14">
      <c r="A1005" s="1">
        <v>1000</v>
      </c>
      <c r="D1005" s="4"/>
      <c r="E1005" s="2" t="b">
        <f t="shared" ca="1" si="28"/>
        <v>1</v>
      </c>
      <c r="F1005" s="2" t="str" cm="1">
        <f t="array" aca="1" ref="F1005" ca="1">IF(G1005&lt;&gt;"",INDIRECT("'"&amp;G1005&amp;"'!"&amp;H1005),"")</f>
        <v/>
      </c>
      <c r="G1005" s="1533"/>
      <c r="I1005" s="4"/>
      <c r="J1005" s="4"/>
      <c r="K1005" s="4"/>
    </row>
    <row r="1006" spans="1:11" ht="14">
      <c r="A1006" s="1">
        <v>1001</v>
      </c>
      <c r="D1006" s="4"/>
      <c r="E1006" s="2" t="b">
        <f t="shared" ca="1" si="28"/>
        <v>1</v>
      </c>
      <c r="F1006" s="2" t="str" cm="1">
        <f t="array" aca="1" ref="F1006" ca="1">IF(G1006&lt;&gt;"",INDIRECT("'"&amp;G1006&amp;"'!"&amp;H1006),"")</f>
        <v/>
      </c>
      <c r="G1006" s="1533"/>
      <c r="I1006" s="4"/>
      <c r="J1006" s="4"/>
      <c r="K1006" s="4"/>
    </row>
    <row r="1007" spans="1:11" ht="14">
      <c r="A1007" s="1">
        <v>1002</v>
      </c>
      <c r="D1007" s="3" t="s">
        <v>299</v>
      </c>
      <c r="E1007" s="2" t="b">
        <f t="shared" ca="1" si="28"/>
        <v>1</v>
      </c>
      <c r="F1007" s="2" t="str" cm="1">
        <f t="array" aca="1" ref="F1007" ca="1">IF(G1007&lt;&gt;"",INDIRECT("'"&amp;G1007&amp;"'!"&amp;H1007),"")</f>
        <v/>
      </c>
      <c r="G1007" s="1533"/>
    </row>
    <row r="1008" spans="1:11" ht="14">
      <c r="A1008" s="1">
        <v>1003</v>
      </c>
      <c r="D1008" s="3" t="s">
        <v>299</v>
      </c>
      <c r="E1008" s="2" t="b">
        <f t="shared" ca="1" si="28"/>
        <v>1</v>
      </c>
      <c r="F1008" s="2" t="str" cm="1">
        <f t="array" aca="1" ref="F1008" ca="1">IF(G1008&lt;&gt;"",INDIRECT("'"&amp;G1008&amp;"'!"&amp;H1008),"")</f>
        <v/>
      </c>
      <c r="G1008" s="1533"/>
    </row>
    <row r="1009" spans="1:11" ht="14">
      <c r="A1009" s="1">
        <v>1004</v>
      </c>
      <c r="D1009" s="4"/>
      <c r="E1009" s="2" t="b">
        <f t="shared" ca="1" si="28"/>
        <v>1</v>
      </c>
      <c r="F1009" s="2" t="str" cm="1">
        <f t="array" aca="1" ref="F1009" ca="1">IF(G1009&lt;&gt;"",INDIRECT("'"&amp;G1009&amp;"'!"&amp;H1009),"")</f>
        <v/>
      </c>
      <c r="G1009" s="1533"/>
      <c r="I1009" s="4"/>
      <c r="J1009" s="4"/>
      <c r="K1009" s="4"/>
    </row>
    <row r="1010" spans="1:11" ht="14">
      <c r="A1010" s="1">
        <v>1005</v>
      </c>
      <c r="D1010" s="4"/>
      <c r="E1010" s="2" t="b">
        <f t="shared" ca="1" si="28"/>
        <v>1</v>
      </c>
      <c r="F1010" s="2" t="str" cm="1">
        <f t="array" aca="1" ref="F1010" ca="1">IF(G1010&lt;&gt;"",INDIRECT("'"&amp;G1010&amp;"'!"&amp;H1010),"")</f>
        <v/>
      </c>
      <c r="G1010" s="1533"/>
      <c r="I1010" s="4"/>
      <c r="J1010" s="4"/>
      <c r="K1010" s="4"/>
    </row>
    <row r="1011" spans="1:11" ht="14">
      <c r="A1011" s="1">
        <v>1006</v>
      </c>
      <c r="D1011" s="4"/>
      <c r="E1011" s="2" t="b">
        <f t="shared" ca="1" si="28"/>
        <v>1</v>
      </c>
      <c r="F1011" s="2" t="str" cm="1">
        <f t="array" aca="1" ref="F1011" ca="1">IF(G1011&lt;&gt;"",INDIRECT("'"&amp;G1011&amp;"'!"&amp;H1011),"")</f>
        <v/>
      </c>
      <c r="G1011" s="1533"/>
      <c r="I1011" s="4"/>
      <c r="J1011" s="4"/>
      <c r="K1011" s="4"/>
    </row>
    <row r="1012" spans="1:11" ht="14">
      <c r="A1012" s="1">
        <v>1007</v>
      </c>
      <c r="D1012" s="4"/>
      <c r="E1012" s="2" t="b">
        <f t="shared" ca="1" si="28"/>
        <v>1</v>
      </c>
      <c r="F1012" s="2" t="str" cm="1">
        <f t="array" aca="1" ref="F1012" ca="1">IF(G1012&lt;&gt;"",INDIRECT("'"&amp;G1012&amp;"'!"&amp;H1012),"")</f>
        <v/>
      </c>
      <c r="G1012" s="1533"/>
      <c r="I1012" s="4"/>
      <c r="J1012" s="4"/>
      <c r="K1012" s="4"/>
    </row>
    <row r="1013" spans="1:11" ht="14">
      <c r="A1013" s="1">
        <v>1008</v>
      </c>
      <c r="D1013" s="4"/>
      <c r="E1013" s="2" t="b">
        <f t="shared" ca="1" si="28"/>
        <v>1</v>
      </c>
      <c r="F1013" s="2" t="str" cm="1">
        <f t="array" aca="1" ref="F1013" ca="1">IF(G1013&lt;&gt;"",INDIRECT("'"&amp;G1013&amp;"'!"&amp;H1013),"")</f>
        <v/>
      </c>
      <c r="G1013" s="1533"/>
      <c r="I1013" s="4"/>
      <c r="J1013" s="4"/>
      <c r="K1013" s="4"/>
    </row>
    <row r="1014" spans="1:11" ht="14">
      <c r="A1014" s="1">
        <v>1009</v>
      </c>
      <c r="D1014" s="3" t="s">
        <v>299</v>
      </c>
      <c r="E1014" s="2" t="b">
        <f t="shared" ca="1" si="28"/>
        <v>1</v>
      </c>
      <c r="F1014" s="2" t="str" cm="1">
        <f t="array" aca="1" ref="F1014" ca="1">IF(G1014&lt;&gt;"",INDIRECT("'"&amp;G1014&amp;"'!"&amp;H1014),"")</f>
        <v/>
      </c>
      <c r="G1014" s="1533"/>
    </row>
    <row r="1015" spans="1:11" ht="14">
      <c r="A1015" s="1">
        <v>1010</v>
      </c>
      <c r="D1015" s="4"/>
      <c r="E1015" s="2" t="b">
        <f t="shared" ca="1" si="28"/>
        <v>1</v>
      </c>
      <c r="F1015" s="2" t="str" cm="1">
        <f t="array" aca="1" ref="F1015" ca="1">IF(G1015&lt;&gt;"",INDIRECT("'"&amp;G1015&amp;"'!"&amp;H1015),"")</f>
        <v/>
      </c>
      <c r="G1015" s="1533"/>
      <c r="I1015" s="4"/>
      <c r="J1015" s="4"/>
      <c r="K1015" s="4"/>
    </row>
    <row r="1016" spans="1:11" ht="14">
      <c r="A1016" s="1">
        <v>1011</v>
      </c>
      <c r="D1016" s="4"/>
      <c r="E1016" s="2" t="b">
        <f t="shared" ca="1" si="28"/>
        <v>1</v>
      </c>
      <c r="F1016" s="2" t="str" cm="1">
        <f t="array" aca="1" ref="F1016" ca="1">IF(G1016&lt;&gt;"",INDIRECT("'"&amp;G1016&amp;"'!"&amp;H1016),"")</f>
        <v/>
      </c>
      <c r="G1016" s="1533"/>
      <c r="I1016" s="4"/>
      <c r="J1016" s="4"/>
      <c r="K1016" s="4"/>
    </row>
    <row r="1017" spans="1:11" ht="14">
      <c r="A1017" s="1">
        <v>1012</v>
      </c>
      <c r="D1017" s="4"/>
      <c r="E1017" s="2" t="b">
        <f t="shared" ca="1" si="28"/>
        <v>1</v>
      </c>
      <c r="F1017" s="2" t="str" cm="1">
        <f t="array" aca="1" ref="F1017" ca="1">IF(G1017&lt;&gt;"",INDIRECT("'"&amp;G1017&amp;"'!"&amp;H1017),"")</f>
        <v/>
      </c>
      <c r="G1017" s="1533"/>
      <c r="I1017" s="4"/>
      <c r="J1017" s="4"/>
      <c r="K1017" s="4"/>
    </row>
    <row r="1018" spans="1:11" ht="14">
      <c r="A1018" s="1">
        <v>1013</v>
      </c>
      <c r="D1018" s="3" t="s">
        <v>299</v>
      </c>
      <c r="E1018" s="2" t="b">
        <f t="shared" ca="1" si="28"/>
        <v>1</v>
      </c>
      <c r="F1018" s="2" t="str" cm="1">
        <f t="array" aca="1" ref="F1018" ca="1">IF(G1018&lt;&gt;"",INDIRECT("'"&amp;G1018&amp;"'!"&amp;H1018),"")</f>
        <v/>
      </c>
      <c r="G1018" s="1533"/>
    </row>
    <row r="1019" spans="1:11" ht="14">
      <c r="A1019" s="1">
        <v>1014</v>
      </c>
      <c r="D1019" s="3" t="s">
        <v>299</v>
      </c>
      <c r="E1019" s="2" t="b">
        <f t="shared" ca="1" si="28"/>
        <v>1</v>
      </c>
      <c r="F1019" s="2" t="str" cm="1">
        <f t="array" aca="1" ref="F1019" ca="1">IF(G1019&lt;&gt;"",INDIRECT("'"&amp;G1019&amp;"'!"&amp;H1019),"")</f>
        <v/>
      </c>
      <c r="G1019" s="1533"/>
    </row>
    <row r="1020" spans="1:11" ht="14">
      <c r="A1020" s="1">
        <v>1015</v>
      </c>
      <c r="D1020" s="3" t="s">
        <v>299</v>
      </c>
      <c r="E1020" s="2" t="b">
        <f t="shared" ca="1" si="28"/>
        <v>1</v>
      </c>
      <c r="F1020" s="2" t="str" cm="1">
        <f t="array" aca="1" ref="F1020" ca="1">IF(G1020&lt;&gt;"",INDIRECT("'"&amp;G1020&amp;"'!"&amp;H1020),"")</f>
        <v/>
      </c>
      <c r="G1020" s="1533"/>
    </row>
    <row r="1021" spans="1:11" ht="14">
      <c r="A1021" s="1">
        <v>1016</v>
      </c>
      <c r="D1021" s="3" t="s">
        <v>299</v>
      </c>
      <c r="E1021" s="2" t="b">
        <f t="shared" ca="1" si="28"/>
        <v>1</v>
      </c>
      <c r="F1021" s="2" t="str" cm="1">
        <f t="array" aca="1" ref="F1021" ca="1">IF(G1021&lt;&gt;"",INDIRECT("'"&amp;G1021&amp;"'!"&amp;H1021),"")</f>
        <v/>
      </c>
      <c r="G1021" s="1533"/>
    </row>
    <row r="1022" spans="1:11" ht="14">
      <c r="A1022" s="1">
        <v>1017</v>
      </c>
      <c r="D1022" s="3" t="s">
        <v>299</v>
      </c>
      <c r="E1022" s="2" t="b">
        <f t="shared" ca="1" si="28"/>
        <v>1</v>
      </c>
      <c r="F1022" s="2" t="str" cm="1">
        <f t="array" aca="1" ref="F1022" ca="1">IF(G1022&lt;&gt;"",INDIRECT("'"&amp;G1022&amp;"'!"&amp;H1022),"")</f>
        <v/>
      </c>
      <c r="G1022" s="1533"/>
    </row>
    <row r="1023" spans="1:11" ht="14">
      <c r="A1023" s="1">
        <v>1018</v>
      </c>
      <c r="D1023" s="4"/>
      <c r="E1023" s="2" t="b">
        <f t="shared" ca="1" si="28"/>
        <v>1</v>
      </c>
      <c r="F1023" s="2" t="str" cm="1">
        <f t="array" aca="1" ref="F1023" ca="1">IF(G1023&lt;&gt;"",INDIRECT("'"&amp;G1023&amp;"'!"&amp;H1023),"")</f>
        <v/>
      </c>
      <c r="G1023" s="1533"/>
      <c r="I1023" s="4"/>
      <c r="J1023" s="4"/>
      <c r="K1023" s="4"/>
    </row>
    <row r="1024" spans="1:11" ht="14">
      <c r="A1024" s="1">
        <v>1019</v>
      </c>
      <c r="D1024" s="4"/>
      <c r="E1024" s="2" t="b">
        <f t="shared" ca="1" si="28"/>
        <v>1</v>
      </c>
      <c r="F1024" s="2" t="str" cm="1">
        <f t="array" aca="1" ref="F1024" ca="1">IF(G1024&lt;&gt;"",INDIRECT("'"&amp;G1024&amp;"'!"&amp;H1024),"")</f>
        <v/>
      </c>
      <c r="G1024" s="1533"/>
      <c r="I1024" s="4"/>
      <c r="J1024" s="4"/>
      <c r="K1024" s="4"/>
    </row>
    <row r="1025" spans="1:11" ht="14">
      <c r="A1025" s="1">
        <v>1020</v>
      </c>
      <c r="D1025" s="4"/>
      <c r="E1025" s="2" t="b">
        <f t="shared" ca="1" si="28"/>
        <v>1</v>
      </c>
      <c r="F1025" s="2" t="str" cm="1">
        <f t="array" aca="1" ref="F1025" ca="1">IF(G1025&lt;&gt;"",INDIRECT("'"&amp;G1025&amp;"'!"&amp;H1025),"")</f>
        <v/>
      </c>
      <c r="G1025" s="1533"/>
      <c r="I1025" s="4"/>
      <c r="J1025" s="4"/>
      <c r="K1025" s="4"/>
    </row>
    <row r="1026" spans="1:11" ht="14">
      <c r="A1026" s="1">
        <v>1021</v>
      </c>
      <c r="D1026" s="4"/>
      <c r="E1026" s="2" t="b">
        <f t="shared" ref="E1026:E1089" ca="1" si="30">F1026=B1026</f>
        <v>1</v>
      </c>
      <c r="F1026" s="2" t="str" cm="1">
        <f t="array" aca="1" ref="F1026" ca="1">IF(G1026&lt;&gt;"",INDIRECT("'"&amp;G1026&amp;"'!"&amp;H1026),"")</f>
        <v/>
      </c>
      <c r="G1026" s="1533"/>
      <c r="I1026" s="4"/>
      <c r="J1026" s="4"/>
      <c r="K1026" s="4"/>
    </row>
    <row r="1027" spans="1:11" ht="14">
      <c r="A1027" s="1">
        <v>1022</v>
      </c>
      <c r="D1027" s="4"/>
      <c r="E1027" s="2" t="b">
        <f t="shared" ca="1" si="30"/>
        <v>1</v>
      </c>
      <c r="F1027" s="2" t="str" cm="1">
        <f t="array" aca="1" ref="F1027" ca="1">IF(G1027&lt;&gt;"",INDIRECT("'"&amp;G1027&amp;"'!"&amp;H1027),"")</f>
        <v/>
      </c>
      <c r="G1027" s="1533"/>
      <c r="I1027" s="4"/>
      <c r="J1027" s="4"/>
      <c r="K1027" s="4"/>
    </row>
    <row r="1028" spans="1:11" ht="14">
      <c r="A1028" s="1">
        <v>1023</v>
      </c>
      <c r="D1028" s="4"/>
      <c r="E1028" s="2" t="b">
        <f t="shared" ca="1" si="30"/>
        <v>1</v>
      </c>
      <c r="F1028" s="2" t="str" cm="1">
        <f t="array" aca="1" ref="F1028" ca="1">IF(G1028&lt;&gt;"",INDIRECT("'"&amp;G1028&amp;"'!"&amp;H1028),"")</f>
        <v/>
      </c>
      <c r="G1028" s="1533"/>
      <c r="I1028" s="4"/>
      <c r="J1028" s="4"/>
      <c r="K1028" s="4"/>
    </row>
    <row r="1029" spans="1:11" ht="14">
      <c r="A1029" s="1">
        <v>1024</v>
      </c>
      <c r="D1029" s="4"/>
      <c r="E1029" s="2" t="b">
        <f t="shared" ca="1" si="30"/>
        <v>1</v>
      </c>
      <c r="F1029" s="2" t="str" cm="1">
        <f t="array" aca="1" ref="F1029" ca="1">IF(G1029&lt;&gt;"",INDIRECT("'"&amp;G1029&amp;"'!"&amp;H1029),"")</f>
        <v/>
      </c>
      <c r="G1029" s="1533"/>
      <c r="I1029" s="4"/>
      <c r="J1029" s="4"/>
      <c r="K1029" s="4"/>
    </row>
    <row r="1030" spans="1:11" ht="14">
      <c r="A1030" s="1">
        <v>1025</v>
      </c>
      <c r="D1030" s="3" t="s">
        <v>299</v>
      </c>
      <c r="E1030" s="2" t="b">
        <f t="shared" ca="1" si="30"/>
        <v>1</v>
      </c>
      <c r="F1030" s="2" t="str" cm="1">
        <f t="array" aca="1" ref="F1030" ca="1">IF(G1030&lt;&gt;"",INDIRECT("'"&amp;G1030&amp;"'!"&amp;H1030),"")</f>
        <v/>
      </c>
      <c r="G1030" s="1533"/>
    </row>
    <row r="1031" spans="1:11" ht="14">
      <c r="A1031" s="1">
        <v>1026</v>
      </c>
      <c r="D1031" s="3" t="s">
        <v>299</v>
      </c>
      <c r="E1031" s="2" t="b">
        <f t="shared" ca="1" si="30"/>
        <v>1</v>
      </c>
      <c r="F1031" s="2" t="str" cm="1">
        <f t="array" aca="1" ref="F1031" ca="1">IF(G1031&lt;&gt;"",INDIRECT("'"&amp;G1031&amp;"'!"&amp;H1031),"")</f>
        <v/>
      </c>
      <c r="G1031" s="1533"/>
    </row>
    <row r="1032" spans="1:11" ht="14">
      <c r="A1032" s="1">
        <v>1027</v>
      </c>
      <c r="D1032" s="4"/>
      <c r="E1032" s="2" t="b">
        <f t="shared" ca="1" si="30"/>
        <v>1</v>
      </c>
      <c r="F1032" s="2" t="str" cm="1">
        <f t="array" aca="1" ref="F1032" ca="1">IF(G1032&lt;&gt;"",INDIRECT("'"&amp;G1032&amp;"'!"&amp;H1032),"")</f>
        <v/>
      </c>
      <c r="G1032" s="1533"/>
      <c r="I1032" s="4"/>
      <c r="J1032" s="4"/>
      <c r="K1032" s="4"/>
    </row>
    <row r="1033" spans="1:11" ht="14">
      <c r="A1033" s="1">
        <v>1028</v>
      </c>
      <c r="D1033" s="4"/>
      <c r="E1033" s="2" t="b">
        <f t="shared" ca="1" si="30"/>
        <v>1</v>
      </c>
      <c r="F1033" s="2" t="str" cm="1">
        <f t="array" aca="1" ref="F1033" ca="1">IF(G1033&lt;&gt;"",INDIRECT("'"&amp;G1033&amp;"'!"&amp;H1033),"")</f>
        <v/>
      </c>
      <c r="G1033" s="1533"/>
      <c r="I1033" s="4"/>
      <c r="J1033" s="4"/>
      <c r="K1033" s="4"/>
    </row>
    <row r="1034" spans="1:11" ht="14">
      <c r="A1034" s="1">
        <v>1029</v>
      </c>
      <c r="D1034" s="4"/>
      <c r="E1034" s="2" t="b">
        <f t="shared" ca="1" si="30"/>
        <v>1</v>
      </c>
      <c r="F1034" s="2" t="str" cm="1">
        <f t="array" aca="1" ref="F1034" ca="1">IF(G1034&lt;&gt;"",INDIRECT("'"&amp;G1034&amp;"'!"&amp;H1034),"")</f>
        <v/>
      </c>
      <c r="G1034" s="1533"/>
      <c r="I1034" s="4"/>
      <c r="J1034" s="4"/>
      <c r="K1034" s="4"/>
    </row>
    <row r="1035" spans="1:11" ht="14">
      <c r="A1035" s="1">
        <v>1030</v>
      </c>
      <c r="D1035" s="4"/>
      <c r="E1035" s="2" t="b">
        <f t="shared" ca="1" si="30"/>
        <v>1</v>
      </c>
      <c r="F1035" s="2" t="str" cm="1">
        <f t="array" aca="1" ref="F1035" ca="1">IF(G1035&lt;&gt;"",INDIRECT("'"&amp;G1035&amp;"'!"&amp;H1035),"")</f>
        <v/>
      </c>
      <c r="G1035" s="1533"/>
      <c r="I1035" s="4"/>
      <c r="J1035" s="4"/>
      <c r="K1035" s="4"/>
    </row>
    <row r="1036" spans="1:11" ht="14">
      <c r="A1036" s="1">
        <v>1031</v>
      </c>
      <c r="D1036" s="4"/>
      <c r="E1036" s="2" t="b">
        <f t="shared" ca="1" si="30"/>
        <v>1</v>
      </c>
      <c r="F1036" s="2" t="str" cm="1">
        <f t="array" aca="1" ref="F1036" ca="1">IF(G1036&lt;&gt;"",INDIRECT("'"&amp;G1036&amp;"'!"&amp;H1036),"")</f>
        <v/>
      </c>
      <c r="G1036" s="1533"/>
      <c r="I1036" s="4"/>
      <c r="J1036" s="4"/>
      <c r="K1036" s="4"/>
    </row>
    <row r="1037" spans="1:11" ht="14">
      <c r="A1037">
        <v>1032</v>
      </c>
      <c r="B1037" s="7">
        <f>'EstExp 12-20'!K5</f>
        <v>28513710</v>
      </c>
      <c r="C1037" s="3">
        <f t="shared" ref="C1037:C1095" si="31">A1037-B1037</f>
        <v>-28512678</v>
      </c>
      <c r="E1037" s="2" t="b">
        <f t="shared" ca="1" si="30"/>
        <v>1</v>
      </c>
      <c r="F1037" s="2" cm="1">
        <f t="array" aca="1" ref="F1037" ca="1">IF(G1037&lt;&gt;"",INDIRECT("'"&amp;G1037&amp;"'!"&amp;H1037),"")</f>
        <v>28513710</v>
      </c>
      <c r="G1037" s="1533" t="s">
        <v>6775</v>
      </c>
      <c r="H1037" s="2" t="s">
        <v>4576</v>
      </c>
    </row>
    <row r="1038" spans="1:11" ht="14">
      <c r="A1038">
        <v>1033</v>
      </c>
      <c r="B1038" s="7">
        <f>'EstExp 12-20'!K16</f>
        <v>262650</v>
      </c>
      <c r="C1038" s="3">
        <f t="shared" si="31"/>
        <v>-261617</v>
      </c>
      <c r="E1038" s="2" t="b">
        <f t="shared" ca="1" si="30"/>
        <v>1</v>
      </c>
      <c r="F1038" s="2" cm="1">
        <f t="array" aca="1" ref="F1038" ca="1">IF(G1038&lt;&gt;"",INDIRECT("'"&amp;G1038&amp;"'!"&amp;H1038),"")</f>
        <v>262650</v>
      </c>
      <c r="G1038" s="1533" t="s">
        <v>6775</v>
      </c>
      <c r="H1038" s="2" t="s">
        <v>4313</v>
      </c>
    </row>
    <row r="1039" spans="1:11" ht="14">
      <c r="A1039" s="1">
        <v>1034</v>
      </c>
      <c r="D1039" s="4"/>
      <c r="E1039" s="2" t="b">
        <f t="shared" ca="1" si="30"/>
        <v>1</v>
      </c>
      <c r="F1039" s="2" t="str" cm="1">
        <f t="array" aca="1" ref="F1039" ca="1">IF(G1039&lt;&gt;"",INDIRECT("'"&amp;G1039&amp;"'!"&amp;H1039),"")</f>
        <v/>
      </c>
      <c r="G1039" s="1533"/>
      <c r="I1039" s="4"/>
      <c r="J1039" s="4"/>
      <c r="K1039" s="4"/>
    </row>
    <row r="1040" spans="1:11" ht="14">
      <c r="A1040" s="1">
        <v>1035</v>
      </c>
      <c r="D1040" s="4"/>
      <c r="E1040" s="2" t="b">
        <f t="shared" ca="1" si="30"/>
        <v>1</v>
      </c>
      <c r="F1040" s="2" t="str" cm="1">
        <f t="array" aca="1" ref="F1040" ca="1">IF(G1040&lt;&gt;"",INDIRECT("'"&amp;G1040&amp;"'!"&amp;H1040),"")</f>
        <v/>
      </c>
      <c r="G1040" s="1533"/>
      <c r="I1040" s="4"/>
      <c r="J1040" s="4"/>
      <c r="K1040" s="4"/>
    </row>
    <row r="1041" spans="1:11" ht="14">
      <c r="A1041" s="1">
        <v>1036</v>
      </c>
      <c r="D1041" s="4"/>
      <c r="E1041" s="2" t="b">
        <f t="shared" ca="1" si="30"/>
        <v>1</v>
      </c>
      <c r="F1041" s="2" t="str" cm="1">
        <f t="array" aca="1" ref="F1041" ca="1">IF(G1041&lt;&gt;"",INDIRECT("'"&amp;G1041&amp;"'!"&amp;H1041),"")</f>
        <v/>
      </c>
      <c r="G1041" s="1533"/>
      <c r="I1041" s="4"/>
      <c r="J1041" s="4"/>
      <c r="K1041" s="4"/>
    </row>
    <row r="1042" spans="1:11" ht="14">
      <c r="A1042" s="1">
        <v>1037</v>
      </c>
      <c r="D1042" s="4"/>
      <c r="E1042" s="2" t="b">
        <f t="shared" ca="1" si="30"/>
        <v>1</v>
      </c>
      <c r="F1042" s="2" t="str" cm="1">
        <f t="array" aca="1" ref="F1042" ca="1">IF(G1042&lt;&gt;"",INDIRECT("'"&amp;G1042&amp;"'!"&amp;H1042),"")</f>
        <v/>
      </c>
      <c r="G1042" s="1533"/>
      <c r="I1042" s="4"/>
      <c r="J1042" s="4"/>
      <c r="K1042" s="4"/>
    </row>
    <row r="1043" spans="1:11" ht="14">
      <c r="A1043" s="1">
        <v>1038</v>
      </c>
      <c r="D1043" s="4"/>
      <c r="E1043" s="2" t="b">
        <f t="shared" ca="1" si="30"/>
        <v>1</v>
      </c>
      <c r="F1043" s="2" t="str" cm="1">
        <f t="array" aca="1" ref="F1043" ca="1">IF(G1043&lt;&gt;"",INDIRECT("'"&amp;G1043&amp;"'!"&amp;H1043),"")</f>
        <v/>
      </c>
      <c r="G1043" s="1533"/>
      <c r="I1043" s="4"/>
      <c r="J1043" s="4"/>
      <c r="K1043" s="4"/>
    </row>
    <row r="1044" spans="1:11" ht="14">
      <c r="A1044">
        <v>1039</v>
      </c>
      <c r="B1044" s="7">
        <f>'EstExp 12-20'!K18</f>
        <v>3196130</v>
      </c>
      <c r="C1044" s="3">
        <f t="shared" si="31"/>
        <v>-3195091</v>
      </c>
      <c r="E1044" s="2" t="b">
        <f t="shared" ca="1" si="30"/>
        <v>1</v>
      </c>
      <c r="F1044" s="2" cm="1">
        <f t="array" aca="1" ref="F1044" ca="1">IF(G1044&lt;&gt;"",INDIRECT("'"&amp;G1044&amp;"'!"&amp;H1044),"")</f>
        <v>3196130</v>
      </c>
      <c r="G1044" s="1533" t="s">
        <v>6775</v>
      </c>
      <c r="H1044" s="2" t="s">
        <v>4232</v>
      </c>
    </row>
    <row r="1045" spans="1:11" ht="14">
      <c r="A1045" s="1">
        <v>1040</v>
      </c>
      <c r="D1045" s="4"/>
      <c r="E1045" s="2" t="b">
        <f t="shared" ca="1" si="30"/>
        <v>1</v>
      </c>
      <c r="F1045" s="2" t="str" cm="1">
        <f t="array" aca="1" ref="F1045" ca="1">IF(G1045&lt;&gt;"",INDIRECT("'"&amp;G1045&amp;"'!"&amp;H1045),"")</f>
        <v/>
      </c>
      <c r="G1045" s="1533"/>
      <c r="I1045" s="4"/>
      <c r="J1045" s="4"/>
      <c r="K1045" s="4"/>
    </row>
    <row r="1046" spans="1:11" ht="14">
      <c r="A1046" s="1">
        <v>1041</v>
      </c>
      <c r="D1046" s="4"/>
      <c r="E1046" s="2" t="b">
        <f t="shared" ca="1" si="30"/>
        <v>1</v>
      </c>
      <c r="F1046" s="2" t="str" cm="1">
        <f t="array" aca="1" ref="F1046" ca="1">IF(G1046&lt;&gt;"",INDIRECT("'"&amp;G1046&amp;"'!"&amp;H1046),"")</f>
        <v/>
      </c>
      <c r="G1046" s="1533"/>
      <c r="I1046" s="4"/>
      <c r="J1046" s="4"/>
      <c r="K1046" s="4"/>
    </row>
    <row r="1047" spans="1:11" ht="14">
      <c r="A1047" s="1">
        <v>1042</v>
      </c>
      <c r="D1047" s="4"/>
      <c r="E1047" s="2" t="b">
        <f t="shared" ca="1" si="30"/>
        <v>1</v>
      </c>
      <c r="F1047" s="2" t="str" cm="1">
        <f t="array" aca="1" ref="F1047" ca="1">IF(G1047&lt;&gt;"",INDIRECT("'"&amp;G1047&amp;"'!"&amp;H1047),"")</f>
        <v/>
      </c>
      <c r="G1047" s="1533"/>
      <c r="I1047" s="4"/>
      <c r="J1047" s="4"/>
      <c r="K1047" s="4"/>
    </row>
    <row r="1048" spans="1:11" ht="14">
      <c r="A1048">
        <v>1043</v>
      </c>
      <c r="B1048" s="7">
        <f>'EstExp 12-20'!K12</f>
        <v>0</v>
      </c>
      <c r="C1048" s="3">
        <f t="shared" si="31"/>
        <v>1043</v>
      </c>
      <c r="E1048" s="2" t="b">
        <f t="shared" ca="1" si="30"/>
        <v>1</v>
      </c>
      <c r="F1048" s="2" cm="1">
        <f t="array" aca="1" ref="F1048" ca="1">IF(G1048&lt;&gt;"",INDIRECT("'"&amp;G1048&amp;"'!"&amp;H1048),"")</f>
        <v>0</v>
      </c>
      <c r="G1048" s="1533" t="s">
        <v>6775</v>
      </c>
      <c r="H1048" s="2" t="s">
        <v>4311</v>
      </c>
    </row>
    <row r="1049" spans="1:11" ht="14">
      <c r="A1049">
        <v>1044</v>
      </c>
      <c r="B1049" s="7">
        <f>'EstExp 12-20'!K13</f>
        <v>0</v>
      </c>
      <c r="C1049" s="3">
        <f t="shared" si="31"/>
        <v>1044</v>
      </c>
      <c r="E1049" s="2" t="b">
        <f t="shared" ca="1" si="30"/>
        <v>1</v>
      </c>
      <c r="F1049" s="2" cm="1">
        <f t="array" aca="1" ref="F1049" ca="1">IF(G1049&lt;&gt;"",INDIRECT("'"&amp;G1049&amp;"'!"&amp;H1049),"")</f>
        <v>0</v>
      </c>
      <c r="G1049" s="1533" t="s">
        <v>6775</v>
      </c>
      <c r="H1049" s="2" t="s">
        <v>4312</v>
      </c>
    </row>
    <row r="1050" spans="1:11" ht="14">
      <c r="A1050">
        <v>1045</v>
      </c>
      <c r="B1050" s="7">
        <f>'EstExp 12-20'!K14</f>
        <v>420890</v>
      </c>
      <c r="C1050" s="3">
        <f t="shared" si="31"/>
        <v>-419845</v>
      </c>
      <c r="E1050" s="2" t="b">
        <f t="shared" ca="1" si="30"/>
        <v>1</v>
      </c>
      <c r="F1050" s="2" cm="1">
        <f t="array" aca="1" ref="F1050" ca="1">IF(G1050&lt;&gt;"",INDIRECT("'"&amp;G1050&amp;"'!"&amp;H1050),"")</f>
        <v>420890</v>
      </c>
      <c r="G1050" s="1533" t="s">
        <v>6775</v>
      </c>
      <c r="H1050" s="2" t="s">
        <v>4577</v>
      </c>
    </row>
    <row r="1051" spans="1:11" ht="14">
      <c r="A1051">
        <v>1046</v>
      </c>
      <c r="B1051" s="7">
        <f>'EstExp 12-20'!K15</f>
        <v>60250</v>
      </c>
      <c r="C1051" s="3">
        <f t="shared" si="31"/>
        <v>-59204</v>
      </c>
      <c r="E1051" s="2" t="b">
        <f t="shared" ca="1" si="30"/>
        <v>1</v>
      </c>
      <c r="F1051" s="2" cm="1">
        <f t="array" aca="1" ref="F1051" ca="1">IF(G1051&lt;&gt;"",INDIRECT("'"&amp;G1051&amp;"'!"&amp;H1051),"")</f>
        <v>60250</v>
      </c>
      <c r="G1051" s="1533" t="s">
        <v>6775</v>
      </c>
      <c r="H1051" s="2" t="s">
        <v>4578</v>
      </c>
    </row>
    <row r="1052" spans="1:11" ht="14">
      <c r="A1052">
        <v>1047</v>
      </c>
      <c r="B1052" s="7">
        <f>'EstExp 12-20'!K34</f>
        <v>44591570</v>
      </c>
      <c r="C1052" s="3">
        <f t="shared" si="31"/>
        <v>-44590523</v>
      </c>
      <c r="E1052" s="2" t="b">
        <f t="shared" ca="1" si="30"/>
        <v>1</v>
      </c>
      <c r="F1052" s="2" cm="1">
        <f t="array" aca="1" ref="F1052" ca="1">IF(G1052&lt;&gt;"",INDIRECT("'"&amp;G1052&amp;"'!"&amp;H1052),"")</f>
        <v>44591570</v>
      </c>
      <c r="G1052" s="1533" t="s">
        <v>6775</v>
      </c>
      <c r="H1052" s="2" t="s">
        <v>4579</v>
      </c>
    </row>
    <row r="1053" spans="1:11" ht="14">
      <c r="A1053">
        <v>1048</v>
      </c>
      <c r="B1053" s="7">
        <f>'EstExp 12-20'!K38</f>
        <v>1509390</v>
      </c>
      <c r="C1053" s="3">
        <f t="shared" si="31"/>
        <v>-1508342</v>
      </c>
      <c r="E1053" s="2" t="b">
        <f t="shared" ca="1" si="30"/>
        <v>1</v>
      </c>
      <c r="F1053" s="2" cm="1">
        <f t="array" aca="1" ref="F1053" ca="1">IF(G1053&lt;&gt;"",INDIRECT("'"&amp;G1053&amp;"'!"&amp;H1053),"")</f>
        <v>1509390</v>
      </c>
      <c r="G1053" s="1533" t="s">
        <v>6775</v>
      </c>
      <c r="H1053" s="2" t="s">
        <v>4580</v>
      </c>
    </row>
    <row r="1054" spans="1:11" ht="14">
      <c r="A1054">
        <v>1049</v>
      </c>
      <c r="B1054" s="7">
        <f>'EstExp 12-20'!K39</f>
        <v>433900</v>
      </c>
      <c r="C1054" s="3">
        <f t="shared" si="31"/>
        <v>-432851</v>
      </c>
      <c r="E1054" s="2" t="b">
        <f t="shared" ca="1" si="30"/>
        <v>1</v>
      </c>
      <c r="F1054" s="2" cm="1">
        <f t="array" aca="1" ref="F1054" ca="1">IF(G1054&lt;&gt;"",INDIRECT("'"&amp;G1054&amp;"'!"&amp;H1054),"")</f>
        <v>433900</v>
      </c>
      <c r="G1054" s="1533" t="s">
        <v>6775</v>
      </c>
      <c r="H1054" s="2" t="s">
        <v>4581</v>
      </c>
    </row>
    <row r="1055" spans="1:11" ht="14">
      <c r="A1055">
        <v>1050</v>
      </c>
      <c r="B1055" s="7">
        <f>'EstExp 12-20'!K40</f>
        <v>667890</v>
      </c>
      <c r="C1055" s="3">
        <f t="shared" si="31"/>
        <v>-666840</v>
      </c>
      <c r="E1055" s="2" t="b">
        <f t="shared" ca="1" si="30"/>
        <v>1</v>
      </c>
      <c r="F1055" s="2" cm="1">
        <f t="array" aca="1" ref="F1055" ca="1">IF(G1055&lt;&gt;"",INDIRECT("'"&amp;G1055&amp;"'!"&amp;H1055),"")</f>
        <v>667890</v>
      </c>
      <c r="G1055" s="1533" t="s">
        <v>6775</v>
      </c>
      <c r="H1055" s="2" t="s">
        <v>4582</v>
      </c>
    </row>
    <row r="1056" spans="1:11" ht="14">
      <c r="A1056">
        <v>1051</v>
      </c>
      <c r="B1056" s="7">
        <f>'EstExp 12-20'!K41</f>
        <v>486810</v>
      </c>
      <c r="C1056" s="3">
        <f t="shared" si="31"/>
        <v>-485759</v>
      </c>
      <c r="E1056" s="2" t="b">
        <f t="shared" ca="1" si="30"/>
        <v>1</v>
      </c>
      <c r="F1056" s="2" cm="1">
        <f t="array" aca="1" ref="F1056" ca="1">IF(G1056&lt;&gt;"",INDIRECT("'"&amp;G1056&amp;"'!"&amp;H1056),"")</f>
        <v>486810</v>
      </c>
      <c r="G1056" s="1533" t="s">
        <v>6775</v>
      </c>
      <c r="H1056" s="2" t="s">
        <v>4583</v>
      </c>
    </row>
    <row r="1057" spans="1:8" ht="14">
      <c r="A1057">
        <v>1052</v>
      </c>
      <c r="B1057" s="7">
        <f>'EstExp 12-20'!K42</f>
        <v>1123700</v>
      </c>
      <c r="C1057" s="3">
        <f t="shared" si="31"/>
        <v>-1122648</v>
      </c>
      <c r="E1057" s="2" t="b">
        <f t="shared" ca="1" si="30"/>
        <v>1</v>
      </c>
      <c r="F1057" s="2" cm="1">
        <f t="array" aca="1" ref="F1057" ca="1">IF(G1057&lt;&gt;"",INDIRECT("'"&amp;G1057&amp;"'!"&amp;H1057),"")</f>
        <v>1123700</v>
      </c>
      <c r="G1057" s="1533" t="s">
        <v>6775</v>
      </c>
      <c r="H1057" s="2" t="s">
        <v>4584</v>
      </c>
    </row>
    <row r="1058" spans="1:8" ht="14">
      <c r="A1058">
        <v>1053</v>
      </c>
      <c r="B1058" s="7">
        <f>'EstExp 12-20'!K43</f>
        <v>0</v>
      </c>
      <c r="C1058" s="3">
        <f t="shared" si="31"/>
        <v>1053</v>
      </c>
      <c r="E1058" s="2" t="b">
        <f t="shared" ca="1" si="30"/>
        <v>1</v>
      </c>
      <c r="F1058" s="2" cm="1">
        <f t="array" aca="1" ref="F1058" ca="1">IF(G1058&lt;&gt;"",INDIRECT("'"&amp;G1058&amp;"'!"&amp;H1058),"")</f>
        <v>0</v>
      </c>
      <c r="G1058" s="1533" t="s">
        <v>6775</v>
      </c>
      <c r="H1058" s="2" t="s">
        <v>4585</v>
      </c>
    </row>
    <row r="1059" spans="1:8" ht="14">
      <c r="A1059">
        <v>1054</v>
      </c>
      <c r="B1059" s="7">
        <f>'EstExp 12-20'!K44</f>
        <v>4221690</v>
      </c>
      <c r="C1059" s="3">
        <f t="shared" si="31"/>
        <v>-4220636</v>
      </c>
      <c r="E1059" s="2" t="b">
        <f t="shared" ca="1" si="30"/>
        <v>1</v>
      </c>
      <c r="F1059" s="2" cm="1">
        <f t="array" aca="1" ref="F1059" ca="1">IF(G1059&lt;&gt;"",INDIRECT("'"&amp;G1059&amp;"'!"&amp;H1059),"")</f>
        <v>4221690</v>
      </c>
      <c r="G1059" s="1533" t="s">
        <v>6775</v>
      </c>
      <c r="H1059" s="2" t="s">
        <v>4586</v>
      </c>
    </row>
    <row r="1060" spans="1:8" ht="14">
      <c r="A1060">
        <v>1055</v>
      </c>
      <c r="B1060" s="7">
        <f>'EstExp 12-20'!K46</f>
        <v>39700</v>
      </c>
      <c r="C1060" s="3">
        <f t="shared" si="31"/>
        <v>-38645</v>
      </c>
      <c r="E1060" s="2" t="b">
        <f t="shared" ca="1" si="30"/>
        <v>1</v>
      </c>
      <c r="F1060" s="2" cm="1">
        <f t="array" aca="1" ref="F1060" ca="1">IF(G1060&lt;&gt;"",INDIRECT("'"&amp;G1060&amp;"'!"&amp;H1060),"")</f>
        <v>39700</v>
      </c>
      <c r="G1060" s="1533" t="s">
        <v>6775</v>
      </c>
      <c r="H1060" s="2" t="s">
        <v>4587</v>
      </c>
    </row>
    <row r="1061" spans="1:8" ht="14">
      <c r="A1061">
        <v>1056</v>
      </c>
      <c r="B1061" s="7">
        <f>'EstExp 12-20'!K47</f>
        <v>1692290</v>
      </c>
      <c r="C1061" s="3">
        <f t="shared" si="31"/>
        <v>-1691234</v>
      </c>
      <c r="E1061" s="2" t="b">
        <f t="shared" ca="1" si="30"/>
        <v>1</v>
      </c>
      <c r="F1061" s="2" cm="1">
        <f t="array" aca="1" ref="F1061" ca="1">IF(G1061&lt;&gt;"",INDIRECT("'"&amp;G1061&amp;"'!"&amp;H1061),"")</f>
        <v>1692290</v>
      </c>
      <c r="G1061" s="1533" t="s">
        <v>6775</v>
      </c>
      <c r="H1061" s="2" t="s">
        <v>4588</v>
      </c>
    </row>
    <row r="1062" spans="1:8" ht="14">
      <c r="A1062">
        <v>1057</v>
      </c>
      <c r="B1062" s="7">
        <f>'EstExp 12-20'!K48</f>
        <v>0</v>
      </c>
      <c r="C1062" s="3">
        <f t="shared" si="31"/>
        <v>1057</v>
      </c>
      <c r="E1062" s="2" t="b">
        <f t="shared" ca="1" si="30"/>
        <v>1</v>
      </c>
      <c r="F1062" s="2" cm="1">
        <f t="array" aca="1" ref="F1062" ca="1">IF(G1062&lt;&gt;"",INDIRECT("'"&amp;G1062&amp;"'!"&amp;H1062),"")</f>
        <v>0</v>
      </c>
      <c r="G1062" s="1533" t="s">
        <v>6775</v>
      </c>
      <c r="H1062" s="2" t="s">
        <v>4589</v>
      </c>
    </row>
    <row r="1063" spans="1:8" ht="14">
      <c r="A1063">
        <v>1058</v>
      </c>
      <c r="B1063" s="7">
        <f>'EstExp 12-20'!K49</f>
        <v>1731990</v>
      </c>
      <c r="C1063" s="3">
        <f t="shared" si="31"/>
        <v>-1730932</v>
      </c>
      <c r="E1063" s="2" t="b">
        <f t="shared" ca="1" si="30"/>
        <v>1</v>
      </c>
      <c r="F1063" s="2" cm="1">
        <f t="array" aca="1" ref="F1063" ca="1">IF(G1063&lt;&gt;"",INDIRECT("'"&amp;G1063&amp;"'!"&amp;H1063),"")</f>
        <v>1731990</v>
      </c>
      <c r="G1063" s="1533" t="s">
        <v>6775</v>
      </c>
      <c r="H1063" s="2" t="s">
        <v>4590</v>
      </c>
    </row>
    <row r="1064" spans="1:8" ht="14">
      <c r="A1064">
        <v>1059</v>
      </c>
      <c r="B1064" s="7">
        <f>'EstExp 12-20'!K51</f>
        <v>149500</v>
      </c>
      <c r="C1064" s="3">
        <f t="shared" si="31"/>
        <v>-148441</v>
      </c>
      <c r="E1064" s="2" t="b">
        <f t="shared" ca="1" si="30"/>
        <v>1</v>
      </c>
      <c r="F1064" s="2" cm="1">
        <f t="array" aca="1" ref="F1064" ca="1">IF(G1064&lt;&gt;"",INDIRECT("'"&amp;G1064&amp;"'!"&amp;H1064),"")</f>
        <v>149500</v>
      </c>
      <c r="G1064" s="1533" t="s">
        <v>6775</v>
      </c>
      <c r="H1064" s="2" t="s">
        <v>4591</v>
      </c>
    </row>
    <row r="1065" spans="1:8" ht="14">
      <c r="A1065">
        <v>1060</v>
      </c>
      <c r="B1065" s="7">
        <f>'EstExp 12-20'!K52</f>
        <v>464800</v>
      </c>
      <c r="C1065" s="3">
        <f t="shared" si="31"/>
        <v>-463740</v>
      </c>
      <c r="E1065" s="2" t="b">
        <f t="shared" ca="1" si="30"/>
        <v>1</v>
      </c>
      <c r="F1065" s="2" cm="1">
        <f t="array" aca="1" ref="F1065" ca="1">IF(G1065&lt;&gt;"",INDIRECT("'"&amp;G1065&amp;"'!"&amp;H1065),"")</f>
        <v>464800</v>
      </c>
      <c r="G1065" s="1533" t="s">
        <v>6775</v>
      </c>
      <c r="H1065" s="2" t="s">
        <v>4592</v>
      </c>
    </row>
    <row r="1066" spans="1:8" ht="14">
      <c r="A1066">
        <v>1061</v>
      </c>
      <c r="B1066" s="7">
        <f>'EstExp 12-20'!K55</f>
        <v>903280</v>
      </c>
      <c r="C1066" s="3">
        <f t="shared" si="31"/>
        <v>-902219</v>
      </c>
      <c r="E1066" s="2" t="b">
        <f t="shared" ca="1" si="30"/>
        <v>1</v>
      </c>
      <c r="F1066" s="2" cm="1">
        <f t="array" aca="1" ref="F1066" ca="1">IF(G1066&lt;&gt;"",INDIRECT("'"&amp;G1066&amp;"'!"&amp;H1066),"")</f>
        <v>903280</v>
      </c>
      <c r="G1066" s="1533" t="s">
        <v>6775</v>
      </c>
      <c r="H1066" s="2" t="s">
        <v>4593</v>
      </c>
    </row>
    <row r="1067" spans="1:8" ht="14">
      <c r="A1067">
        <v>1062</v>
      </c>
      <c r="B1067" s="7">
        <f>'EstExp 12-20'!K57</f>
        <v>3621690</v>
      </c>
      <c r="C1067" s="3">
        <f t="shared" si="31"/>
        <v>-3620628</v>
      </c>
      <c r="E1067" s="2" t="b">
        <f t="shared" ca="1" si="30"/>
        <v>1</v>
      </c>
      <c r="F1067" s="2" cm="1">
        <f t="array" aca="1" ref="F1067" ca="1">IF(G1067&lt;&gt;"",INDIRECT("'"&amp;G1067&amp;"'!"&amp;H1067),"")</f>
        <v>3621690</v>
      </c>
      <c r="G1067" s="1533" t="s">
        <v>6775</v>
      </c>
      <c r="H1067" s="2" t="s">
        <v>4594</v>
      </c>
    </row>
    <row r="1068" spans="1:8" ht="14">
      <c r="A1068">
        <v>1063</v>
      </c>
      <c r="B1068" s="7">
        <f>'EstExp 12-20'!K58</f>
        <v>0</v>
      </c>
      <c r="C1068" s="3">
        <f t="shared" si="31"/>
        <v>1063</v>
      </c>
      <c r="E1068" s="2" t="b">
        <f t="shared" ca="1" si="30"/>
        <v>1</v>
      </c>
      <c r="F1068" s="2" cm="1">
        <f t="array" aca="1" ref="F1068" ca="1">IF(G1068&lt;&gt;"",INDIRECT("'"&amp;G1068&amp;"'!"&amp;H1068),"")</f>
        <v>0</v>
      </c>
      <c r="G1068" s="1533" t="s">
        <v>6775</v>
      </c>
      <c r="H1068" s="2" t="s">
        <v>4595</v>
      </c>
    </row>
    <row r="1069" spans="1:8" ht="14">
      <c r="A1069">
        <v>1064</v>
      </c>
      <c r="B1069" s="7">
        <f>'EstExp 12-20'!K59</f>
        <v>3621690</v>
      </c>
      <c r="C1069" s="3">
        <f t="shared" si="31"/>
        <v>-3620626</v>
      </c>
      <c r="E1069" s="2" t="b">
        <f t="shared" ca="1" si="30"/>
        <v>1</v>
      </c>
      <c r="F1069" s="2" cm="1">
        <f t="array" aca="1" ref="F1069" ca="1">IF(G1069&lt;&gt;"",INDIRECT("'"&amp;G1069&amp;"'!"&amp;H1069),"")</f>
        <v>3621690</v>
      </c>
      <c r="G1069" s="1533" t="s">
        <v>6775</v>
      </c>
      <c r="H1069" s="2" t="s">
        <v>4596</v>
      </c>
    </row>
    <row r="1070" spans="1:8" ht="14">
      <c r="A1070">
        <v>1065</v>
      </c>
      <c r="B1070" s="7">
        <f>'EstExp 12-20'!K61</f>
        <v>298050</v>
      </c>
      <c r="C1070" s="3">
        <f t="shared" si="31"/>
        <v>-296985</v>
      </c>
      <c r="E1070" s="2" t="b">
        <f t="shared" ca="1" si="30"/>
        <v>1</v>
      </c>
      <c r="F1070" s="2" cm="1">
        <f t="array" aca="1" ref="F1070" ca="1">IF(G1070&lt;&gt;"",INDIRECT("'"&amp;G1070&amp;"'!"&amp;H1070),"")</f>
        <v>298050</v>
      </c>
      <c r="G1070" s="1533" t="s">
        <v>6775</v>
      </c>
      <c r="H1070" s="2" t="s">
        <v>4597</v>
      </c>
    </row>
    <row r="1071" spans="1:8" ht="14">
      <c r="A1071">
        <v>1066</v>
      </c>
      <c r="B1071" s="7">
        <f>'EstExp 12-20'!K62</f>
        <v>556800</v>
      </c>
      <c r="C1071" s="3">
        <f t="shared" si="31"/>
        <v>-555734</v>
      </c>
      <c r="E1071" s="2" t="b">
        <f t="shared" ca="1" si="30"/>
        <v>1</v>
      </c>
      <c r="F1071" s="2" cm="1">
        <f t="array" aca="1" ref="F1071" ca="1">IF(G1071&lt;&gt;"",INDIRECT("'"&amp;G1071&amp;"'!"&amp;H1071),"")</f>
        <v>556800</v>
      </c>
      <c r="G1071" s="1533" t="s">
        <v>6775</v>
      </c>
      <c r="H1071" s="2" t="s">
        <v>4598</v>
      </c>
    </row>
    <row r="1072" spans="1:8" ht="14">
      <c r="A1072">
        <v>1067</v>
      </c>
      <c r="B1072" s="7">
        <f>'EstExp 12-20'!K63</f>
        <v>0</v>
      </c>
      <c r="C1072" s="3">
        <f t="shared" si="31"/>
        <v>1067</v>
      </c>
      <c r="E1072" s="2" t="b">
        <f t="shared" ca="1" si="30"/>
        <v>1</v>
      </c>
      <c r="F1072" s="2" cm="1">
        <f t="array" aca="1" ref="F1072" ca="1">IF(G1072&lt;&gt;"",INDIRECT("'"&amp;G1072&amp;"'!"&amp;H1072),"")</f>
        <v>0</v>
      </c>
      <c r="G1072" s="1533" t="s">
        <v>6775</v>
      </c>
      <c r="H1072" s="2" t="s">
        <v>4599</v>
      </c>
    </row>
    <row r="1073" spans="1:11" ht="14">
      <c r="A1073">
        <v>1068</v>
      </c>
      <c r="B1073" s="7">
        <f>'EstExp 12-20'!K64</f>
        <v>1844700</v>
      </c>
      <c r="C1073" s="3">
        <f t="shared" si="31"/>
        <v>-1843632</v>
      </c>
      <c r="E1073" s="2" t="b">
        <f t="shared" ca="1" si="30"/>
        <v>1</v>
      </c>
      <c r="F1073" s="2" cm="1">
        <f t="array" aca="1" ref="F1073" ca="1">IF(G1073&lt;&gt;"",INDIRECT("'"&amp;G1073&amp;"'!"&amp;H1073),"")</f>
        <v>1844700</v>
      </c>
      <c r="G1073" s="1533" t="s">
        <v>6775</v>
      </c>
      <c r="H1073" s="2" t="s">
        <v>4600</v>
      </c>
    </row>
    <row r="1074" spans="1:11" ht="14">
      <c r="A1074">
        <v>1069</v>
      </c>
      <c r="B1074" s="7">
        <f>'EstExp 12-20'!K65</f>
        <v>0</v>
      </c>
      <c r="C1074" s="3">
        <f t="shared" si="31"/>
        <v>1069</v>
      </c>
      <c r="E1074" s="2" t="b">
        <f t="shared" ca="1" si="30"/>
        <v>1</v>
      </c>
      <c r="F1074" s="2" cm="1">
        <f t="array" aca="1" ref="F1074" ca="1">IF(G1074&lt;&gt;"",INDIRECT("'"&amp;G1074&amp;"'!"&amp;H1074),"")</f>
        <v>0</v>
      </c>
      <c r="G1074" s="1533" t="s">
        <v>6775</v>
      </c>
      <c r="H1074" s="2" t="s">
        <v>4601</v>
      </c>
    </row>
    <row r="1075" spans="1:11" ht="14">
      <c r="A1075">
        <v>1070</v>
      </c>
      <c r="B1075" s="7">
        <f>'EstExp 12-20'!K66</f>
        <v>0</v>
      </c>
      <c r="C1075" s="3">
        <f t="shared" si="31"/>
        <v>1070</v>
      </c>
      <c r="E1075" s="2" t="b">
        <f t="shared" ca="1" si="30"/>
        <v>1</v>
      </c>
      <c r="F1075" s="2" cm="1">
        <f t="array" aca="1" ref="F1075" ca="1">IF(G1075&lt;&gt;"",INDIRECT("'"&amp;G1075&amp;"'!"&amp;H1075),"")</f>
        <v>0</v>
      </c>
      <c r="G1075" s="1533" t="s">
        <v>6775</v>
      </c>
      <c r="H1075" s="2" t="s">
        <v>4602</v>
      </c>
    </row>
    <row r="1076" spans="1:11" ht="14">
      <c r="A1076" s="1">
        <v>1071</v>
      </c>
      <c r="D1076" s="4"/>
      <c r="E1076" s="2" t="b">
        <f t="shared" ca="1" si="30"/>
        <v>1</v>
      </c>
      <c r="F1076" s="2" t="str" cm="1">
        <f t="array" aca="1" ref="F1076" ca="1">IF(G1076&lt;&gt;"",INDIRECT("'"&amp;G1076&amp;"'!"&amp;H1076),"")</f>
        <v/>
      </c>
      <c r="G1076" s="1533"/>
      <c r="I1076" s="4"/>
      <c r="J1076" s="4"/>
      <c r="K1076" s="4"/>
    </row>
    <row r="1077" spans="1:11" ht="14">
      <c r="A1077">
        <v>1072</v>
      </c>
      <c r="B1077" s="7">
        <f>'EstExp 12-20'!K67</f>
        <v>2699550</v>
      </c>
      <c r="C1077" s="3">
        <f t="shared" si="31"/>
        <v>-2698478</v>
      </c>
      <c r="E1077" s="2" t="b">
        <f t="shared" ca="1" si="30"/>
        <v>1</v>
      </c>
      <c r="F1077" s="2" cm="1">
        <f t="array" aca="1" ref="F1077" ca="1">IF(G1077&lt;&gt;"",INDIRECT("'"&amp;G1077&amp;"'!"&amp;H1077),"")</f>
        <v>2699550</v>
      </c>
      <c r="G1077" s="1533" t="s">
        <v>6775</v>
      </c>
      <c r="H1077" s="2" t="s">
        <v>4603</v>
      </c>
    </row>
    <row r="1078" spans="1:11" ht="14">
      <c r="A1078">
        <v>1073</v>
      </c>
      <c r="B1078" s="7">
        <f>'EstExp 12-20'!K69</f>
        <v>619930</v>
      </c>
      <c r="C1078" s="3">
        <f t="shared" si="31"/>
        <v>-618857</v>
      </c>
      <c r="E1078" s="2" t="b">
        <f t="shared" ca="1" si="30"/>
        <v>1</v>
      </c>
      <c r="F1078" s="2" cm="1">
        <f t="array" aca="1" ref="F1078" ca="1">IF(G1078&lt;&gt;"",INDIRECT("'"&amp;G1078&amp;"'!"&amp;H1078),"")</f>
        <v>619930</v>
      </c>
      <c r="G1078" s="1533" t="s">
        <v>6775</v>
      </c>
      <c r="H1078" s="2" t="s">
        <v>4604</v>
      </c>
    </row>
    <row r="1079" spans="1:11" ht="14">
      <c r="A1079">
        <v>1074</v>
      </c>
      <c r="B1079" s="7">
        <f>'EstExp 12-20'!K70</f>
        <v>1296110</v>
      </c>
      <c r="C1079" s="3">
        <f t="shared" si="31"/>
        <v>-1295036</v>
      </c>
      <c r="E1079" s="2" t="b">
        <f t="shared" ca="1" si="30"/>
        <v>1</v>
      </c>
      <c r="F1079" s="2" cm="1">
        <f t="array" aca="1" ref="F1079" ca="1">IF(G1079&lt;&gt;"",INDIRECT("'"&amp;G1079&amp;"'!"&amp;H1079),"")</f>
        <v>1296110</v>
      </c>
      <c r="G1079" s="1533" t="s">
        <v>6775</v>
      </c>
      <c r="H1079" s="2" t="s">
        <v>4605</v>
      </c>
    </row>
    <row r="1080" spans="1:11" ht="14">
      <c r="A1080">
        <v>1075</v>
      </c>
      <c r="B1080" s="7">
        <f>'EstExp 12-20'!K71</f>
        <v>331980</v>
      </c>
      <c r="C1080" s="3">
        <f t="shared" si="31"/>
        <v>-330905</v>
      </c>
      <c r="E1080" s="2" t="b">
        <f t="shared" ca="1" si="30"/>
        <v>1</v>
      </c>
      <c r="F1080" s="2" cm="1">
        <f t="array" aca="1" ref="F1080" ca="1">IF(G1080&lt;&gt;"",INDIRECT("'"&amp;G1080&amp;"'!"&amp;H1080),"")</f>
        <v>331980</v>
      </c>
      <c r="G1080" s="1533" t="s">
        <v>6775</v>
      </c>
      <c r="H1080" s="2" t="s">
        <v>4606</v>
      </c>
    </row>
    <row r="1081" spans="1:11" ht="14">
      <c r="A1081">
        <v>1076</v>
      </c>
      <c r="B1081" s="7">
        <f>'EstExp 12-20'!K72</f>
        <v>1145230</v>
      </c>
      <c r="C1081" s="3">
        <f t="shared" si="31"/>
        <v>-1144154</v>
      </c>
      <c r="E1081" s="2" t="b">
        <f t="shared" ca="1" si="30"/>
        <v>1</v>
      </c>
      <c r="F1081" s="2" cm="1">
        <f t="array" aca="1" ref="F1081" ca="1">IF(G1081&lt;&gt;"",INDIRECT("'"&amp;G1081&amp;"'!"&amp;H1081),"")</f>
        <v>1145230</v>
      </c>
      <c r="G1081" s="1533" t="s">
        <v>6775</v>
      </c>
      <c r="H1081" s="2" t="s">
        <v>4607</v>
      </c>
    </row>
    <row r="1082" spans="1:11" ht="14">
      <c r="A1082" s="1">
        <v>1077</v>
      </c>
      <c r="D1082" s="4"/>
      <c r="E1082" s="2" t="b">
        <f t="shared" ca="1" si="30"/>
        <v>1</v>
      </c>
      <c r="F1082" s="2" t="str" cm="1">
        <f t="array" aca="1" ref="F1082" ca="1">IF(G1082&lt;&gt;"",INDIRECT("'"&amp;G1082&amp;"'!"&amp;H1082),"")</f>
        <v/>
      </c>
      <c r="G1082" s="1533"/>
      <c r="I1082" s="4"/>
      <c r="J1082" s="4"/>
      <c r="K1082" s="4"/>
    </row>
    <row r="1083" spans="1:11" ht="14">
      <c r="A1083">
        <v>1078</v>
      </c>
      <c r="B1083" s="7">
        <f>'EstExp 12-20'!K73</f>
        <v>2229360</v>
      </c>
      <c r="C1083" s="3">
        <f t="shared" si="31"/>
        <v>-2228282</v>
      </c>
      <c r="E1083" s="2" t="b">
        <f t="shared" ca="1" si="30"/>
        <v>1</v>
      </c>
      <c r="F1083" s="2" cm="1">
        <f t="array" aca="1" ref="F1083" ca="1">IF(G1083&lt;&gt;"",INDIRECT("'"&amp;G1083&amp;"'!"&amp;H1083),"")</f>
        <v>2229360</v>
      </c>
      <c r="G1083" s="1533" t="s">
        <v>6775</v>
      </c>
      <c r="H1083" s="2" t="s">
        <v>4608</v>
      </c>
    </row>
    <row r="1084" spans="1:11" ht="14">
      <c r="A1084" s="1">
        <v>1079</v>
      </c>
      <c r="D1084" s="4"/>
      <c r="E1084" s="2" t="b">
        <f t="shared" ca="1" si="30"/>
        <v>1</v>
      </c>
      <c r="F1084" s="2" t="str" cm="1">
        <f t="array" aca="1" ref="F1084" ca="1">IF(G1084&lt;&gt;"",INDIRECT("'"&amp;G1084&amp;"'!"&amp;H1084),"")</f>
        <v/>
      </c>
      <c r="G1084" s="1533"/>
      <c r="I1084" s="4"/>
      <c r="J1084" s="4"/>
      <c r="K1084" s="4"/>
    </row>
    <row r="1085" spans="1:11" ht="14">
      <c r="A1085">
        <v>1080</v>
      </c>
      <c r="B1085" s="7">
        <f>'EstExp 12-20'!K74</f>
        <v>5622610</v>
      </c>
      <c r="C1085" s="3">
        <f t="shared" si="31"/>
        <v>-5621530</v>
      </c>
      <c r="E1085" s="2" t="b">
        <f t="shared" ca="1" si="30"/>
        <v>1</v>
      </c>
      <c r="F1085" s="2" cm="1">
        <f t="array" aca="1" ref="F1085" ca="1">IF(G1085&lt;&gt;"",INDIRECT("'"&amp;G1085&amp;"'!"&amp;H1085),"")</f>
        <v>5622610</v>
      </c>
      <c r="G1085" s="1533" t="s">
        <v>6775</v>
      </c>
      <c r="H1085" s="2" t="s">
        <v>4609</v>
      </c>
    </row>
    <row r="1086" spans="1:11" ht="14">
      <c r="A1086">
        <v>1081</v>
      </c>
      <c r="B1086" s="7">
        <f>'EstExp 12-20'!K75</f>
        <v>0</v>
      </c>
      <c r="C1086" s="3">
        <f t="shared" si="31"/>
        <v>1081</v>
      </c>
      <c r="E1086" s="2" t="b">
        <f t="shared" ca="1" si="30"/>
        <v>1</v>
      </c>
      <c r="F1086" s="2" cm="1">
        <f t="array" aca="1" ref="F1086" ca="1">IF(G1086&lt;&gt;"",INDIRECT("'"&amp;G1086&amp;"'!"&amp;H1086),"")</f>
        <v>0</v>
      </c>
      <c r="G1086" s="1533" t="s">
        <v>6775</v>
      </c>
      <c r="H1086" s="2" t="s">
        <v>4610</v>
      </c>
    </row>
    <row r="1087" spans="1:11" ht="14">
      <c r="A1087">
        <v>1082</v>
      </c>
      <c r="B1087" s="7">
        <f>'EstExp 12-20'!K76</f>
        <v>18800810</v>
      </c>
      <c r="C1087" s="3">
        <f t="shared" si="31"/>
        <v>-18799728</v>
      </c>
      <c r="E1087" s="2" t="b">
        <f t="shared" ca="1" si="30"/>
        <v>1</v>
      </c>
      <c r="F1087" s="2" cm="1">
        <f t="array" aca="1" ref="F1087" ca="1">IF(G1087&lt;&gt;"",INDIRECT("'"&amp;G1087&amp;"'!"&amp;H1087),"")</f>
        <v>18800810</v>
      </c>
      <c r="G1087" s="1533" t="s">
        <v>6775</v>
      </c>
      <c r="H1087" s="2" t="s">
        <v>4611</v>
      </c>
    </row>
    <row r="1088" spans="1:11" ht="14">
      <c r="A1088">
        <v>1083</v>
      </c>
      <c r="B1088" s="7">
        <f>'EstExp 12-20'!K77</f>
        <v>32250</v>
      </c>
      <c r="C1088" s="3">
        <f t="shared" si="31"/>
        <v>-31167</v>
      </c>
      <c r="E1088" s="2" t="b">
        <f t="shared" ca="1" si="30"/>
        <v>1</v>
      </c>
      <c r="F1088" s="2" cm="1">
        <f t="array" aca="1" ref="F1088" ca="1">IF(G1088&lt;&gt;"",INDIRECT("'"&amp;G1088&amp;"'!"&amp;H1088),"")</f>
        <v>32250</v>
      </c>
      <c r="G1088" s="1533" t="s">
        <v>6775</v>
      </c>
      <c r="H1088" s="2" t="s">
        <v>4612</v>
      </c>
    </row>
    <row r="1089" spans="1:11" ht="14">
      <c r="A1089">
        <v>1084</v>
      </c>
      <c r="B1089" s="7">
        <f>'EstExp 12-20'!K104</f>
        <v>4604000</v>
      </c>
      <c r="C1089" s="3">
        <f t="shared" si="31"/>
        <v>-4602916</v>
      </c>
      <c r="E1089" s="2" t="b">
        <f t="shared" ca="1" si="30"/>
        <v>1</v>
      </c>
      <c r="F1089" s="2" cm="1">
        <f t="array" aca="1" ref="F1089" ca="1">IF(G1089&lt;&gt;"",INDIRECT("'"&amp;G1089&amp;"'!"&amp;H1089),"")</f>
        <v>4604000</v>
      </c>
      <c r="G1089" s="1533" t="s">
        <v>6775</v>
      </c>
      <c r="H1089" s="2" t="s">
        <v>4613</v>
      </c>
    </row>
    <row r="1090" spans="1:11" ht="14">
      <c r="A1090">
        <v>1085</v>
      </c>
      <c r="B1090" s="7">
        <f>'EstExp 12-20'!K107</f>
        <v>0</v>
      </c>
      <c r="C1090" s="3">
        <f t="shared" si="31"/>
        <v>1085</v>
      </c>
      <c r="E1090" s="2" t="b">
        <f t="shared" ref="E1090:E1153" ca="1" si="32">F1090=B1090</f>
        <v>1</v>
      </c>
      <c r="F1090" s="2" cm="1">
        <f t="array" aca="1" ref="F1090" ca="1">IF(G1090&lt;&gt;"",INDIRECT("'"&amp;G1090&amp;"'!"&amp;H1090),"")</f>
        <v>0</v>
      </c>
      <c r="G1090" s="1533" t="s">
        <v>6775</v>
      </c>
      <c r="H1090" s="2" t="s">
        <v>4614</v>
      </c>
    </row>
    <row r="1091" spans="1:11" ht="14">
      <c r="A1091">
        <v>1086</v>
      </c>
      <c r="B1091" s="7">
        <f>'EstExp 12-20'!K108</f>
        <v>0</v>
      </c>
      <c r="C1091" s="3">
        <f t="shared" si="31"/>
        <v>1086</v>
      </c>
      <c r="E1091" s="2" t="b">
        <f t="shared" ca="1" si="32"/>
        <v>1</v>
      </c>
      <c r="F1091" s="2" cm="1">
        <f t="array" aca="1" ref="F1091" ca="1">IF(G1091&lt;&gt;"",INDIRECT("'"&amp;G1091&amp;"'!"&amp;H1091),"")</f>
        <v>0</v>
      </c>
      <c r="G1091" s="1533" t="s">
        <v>6775</v>
      </c>
      <c r="H1091" s="2" t="s">
        <v>4615</v>
      </c>
    </row>
    <row r="1092" spans="1:11" ht="14">
      <c r="A1092" s="1">
        <v>1087</v>
      </c>
      <c r="D1092" s="3" t="s">
        <v>299</v>
      </c>
      <c r="E1092" s="2" t="b">
        <f t="shared" ca="1" si="32"/>
        <v>1</v>
      </c>
      <c r="F1092" s="2" t="str" cm="1">
        <f t="array" aca="1" ref="F1092" ca="1">IF(G1092&lt;&gt;"",INDIRECT("'"&amp;G1092&amp;"'!"&amp;H1092),"")</f>
        <v/>
      </c>
      <c r="G1092" s="1533"/>
    </row>
    <row r="1093" spans="1:11" ht="14">
      <c r="A1093">
        <v>1088</v>
      </c>
      <c r="B1093" s="7">
        <f>'EstExp 12-20'!K111</f>
        <v>0</v>
      </c>
      <c r="C1093" s="3">
        <f t="shared" si="31"/>
        <v>1088</v>
      </c>
      <c r="E1093" s="2" t="b">
        <f t="shared" ca="1" si="32"/>
        <v>1</v>
      </c>
      <c r="F1093" s="2" cm="1">
        <f t="array" aca="1" ref="F1093" ca="1">IF(G1093&lt;&gt;"",INDIRECT("'"&amp;G1093&amp;"'!"&amp;H1093),"")</f>
        <v>0</v>
      </c>
      <c r="G1093" s="1533" t="s">
        <v>6775</v>
      </c>
      <c r="H1093" s="2" t="s">
        <v>4616</v>
      </c>
    </row>
    <row r="1094" spans="1:11" ht="14">
      <c r="A1094" s="1">
        <v>1089</v>
      </c>
      <c r="D1094" s="4"/>
      <c r="E1094" s="2" t="b">
        <f t="shared" ca="1" si="32"/>
        <v>1</v>
      </c>
      <c r="F1094" s="2" t="str" cm="1">
        <f t="array" aca="1" ref="F1094" ca="1">IF(G1094&lt;&gt;"",INDIRECT("'"&amp;G1094&amp;"'!"&amp;H1094),"")</f>
        <v/>
      </c>
      <c r="G1094" s="1533"/>
      <c r="I1094" s="4"/>
      <c r="J1094" s="4"/>
      <c r="K1094" s="4"/>
    </row>
    <row r="1095" spans="1:11" ht="14">
      <c r="A1095">
        <v>1090</v>
      </c>
      <c r="B1095" s="7">
        <f>'EstExp 12-20'!K114</f>
        <v>0</v>
      </c>
      <c r="C1095" s="3">
        <f t="shared" si="31"/>
        <v>1090</v>
      </c>
      <c r="E1095" s="2" t="b">
        <f t="shared" ca="1" si="32"/>
        <v>1</v>
      </c>
      <c r="F1095" s="2" cm="1">
        <f t="array" aca="1" ref="F1095" ca="1">IF(G1095&lt;&gt;"",INDIRECT("'"&amp;G1095&amp;"'!"&amp;H1095),"")</f>
        <v>0</v>
      </c>
      <c r="G1095" s="1533" t="s">
        <v>6775</v>
      </c>
      <c r="H1095" s="2" t="s">
        <v>4617</v>
      </c>
    </row>
    <row r="1096" spans="1:11" ht="14">
      <c r="A1096">
        <v>1091</v>
      </c>
      <c r="B1096" s="7">
        <f>'EstExp 12-20'!K116</f>
        <v>68028630</v>
      </c>
      <c r="C1096" s="3">
        <f t="shared" ref="C1096:C1097" si="33">A1096-B1096</f>
        <v>-68027539</v>
      </c>
      <c r="E1096" s="2" t="b">
        <f t="shared" ca="1" si="32"/>
        <v>1</v>
      </c>
      <c r="F1096" s="2" cm="1">
        <f t="array" aca="1" ref="F1096" ca="1">IF(G1096&lt;&gt;"",INDIRECT("'"&amp;G1096&amp;"'!"&amp;H1096),"")</f>
        <v>68028630</v>
      </c>
      <c r="G1096" s="1533" t="s">
        <v>6775</v>
      </c>
      <c r="H1096" s="2" t="s">
        <v>4618</v>
      </c>
    </row>
    <row r="1097" spans="1:11" ht="14">
      <c r="A1097">
        <v>1092</v>
      </c>
      <c r="B1097" s="7">
        <f>'EstExp 12-20'!K118</f>
        <v>-1286990</v>
      </c>
      <c r="C1097" s="3">
        <f t="shared" si="33"/>
        <v>1288082</v>
      </c>
      <c r="E1097" s="2" t="b">
        <f t="shared" ca="1" si="32"/>
        <v>1</v>
      </c>
      <c r="F1097" s="2" cm="1">
        <f t="array" aca="1" ref="F1097" ca="1">IF(G1097&lt;&gt;"",INDIRECT("'"&amp;G1097&amp;"'!"&amp;H1097),"")</f>
        <v>-1286990</v>
      </c>
      <c r="G1097" s="1533" t="s">
        <v>6775</v>
      </c>
      <c r="H1097" s="2" t="s">
        <v>4619</v>
      </c>
    </row>
    <row r="1098" spans="1:11" ht="14">
      <c r="A1098" s="1">
        <v>1093</v>
      </c>
      <c r="D1098" s="4"/>
      <c r="E1098" s="2" t="b">
        <f t="shared" ca="1" si="32"/>
        <v>1</v>
      </c>
      <c r="F1098" s="2" t="str" cm="1">
        <f t="array" aca="1" ref="F1098" ca="1">IF(G1098&lt;&gt;"",INDIRECT("'"&amp;G1098&amp;"'!"&amp;H1098),"")</f>
        <v/>
      </c>
      <c r="G1098" s="1533"/>
      <c r="I1098" s="4"/>
      <c r="J1098" s="4"/>
      <c r="K1098" s="4"/>
    </row>
    <row r="1099" spans="1:11" ht="14">
      <c r="A1099" s="1">
        <v>1094</v>
      </c>
      <c r="D1099" s="4"/>
      <c r="E1099" s="2" t="b">
        <f t="shared" ca="1" si="32"/>
        <v>1</v>
      </c>
      <c r="F1099" s="2" t="str" cm="1">
        <f t="array" aca="1" ref="F1099" ca="1">IF(G1099&lt;&gt;"",INDIRECT("'"&amp;G1099&amp;"'!"&amp;H1099),"")</f>
        <v/>
      </c>
      <c r="G1099" s="1533"/>
      <c r="I1099" s="4"/>
      <c r="J1099" s="4"/>
      <c r="K1099" s="4"/>
    </row>
    <row r="1100" spans="1:11" ht="14">
      <c r="A1100" s="1">
        <v>1095</v>
      </c>
      <c r="D1100" s="4"/>
      <c r="E1100" s="2" t="b">
        <f t="shared" ca="1" si="32"/>
        <v>1</v>
      </c>
      <c r="F1100" s="2" t="str" cm="1">
        <f t="array" aca="1" ref="F1100" ca="1">IF(G1100&lt;&gt;"",INDIRECT("'"&amp;G1100&amp;"'!"&amp;H1100),"")</f>
        <v/>
      </c>
      <c r="G1100" s="1533"/>
      <c r="I1100" s="4"/>
      <c r="J1100" s="4"/>
      <c r="K1100" s="4"/>
    </row>
    <row r="1101" spans="1:11" ht="14">
      <c r="A1101" s="1">
        <v>1096</v>
      </c>
      <c r="D1101" s="4"/>
      <c r="E1101" s="2" t="b">
        <f t="shared" ca="1" si="32"/>
        <v>1</v>
      </c>
      <c r="F1101" s="2" t="str" cm="1">
        <f t="array" aca="1" ref="F1101" ca="1">IF(G1101&lt;&gt;"",INDIRECT("'"&amp;G1101&amp;"'!"&amp;H1101),"")</f>
        <v/>
      </c>
      <c r="G1101" s="1533"/>
      <c r="I1101" s="4"/>
      <c r="J1101" s="4"/>
      <c r="K1101" s="4"/>
    </row>
    <row r="1102" spans="1:11" ht="14">
      <c r="A1102" s="1">
        <v>1097</v>
      </c>
      <c r="D1102" s="4"/>
      <c r="E1102" s="2" t="b">
        <f t="shared" ca="1" si="32"/>
        <v>1</v>
      </c>
      <c r="F1102" s="2" t="str" cm="1">
        <f t="array" aca="1" ref="F1102" ca="1">IF(G1102&lt;&gt;"",INDIRECT("'"&amp;G1102&amp;"'!"&amp;H1102),"")</f>
        <v/>
      </c>
      <c r="G1102" s="1533"/>
      <c r="I1102" s="4"/>
      <c r="J1102" s="4"/>
      <c r="K1102" s="4"/>
    </row>
    <row r="1103" spans="1:11" ht="14">
      <c r="A1103" s="1">
        <v>1098</v>
      </c>
      <c r="D1103" s="4"/>
      <c r="E1103" s="2" t="b">
        <f t="shared" ca="1" si="32"/>
        <v>1</v>
      </c>
      <c r="F1103" s="2" t="str" cm="1">
        <f t="array" aca="1" ref="F1103" ca="1">IF(G1103&lt;&gt;"",INDIRECT("'"&amp;G1103&amp;"'!"&amp;H1103),"")</f>
        <v/>
      </c>
      <c r="G1103" s="1533"/>
      <c r="I1103" s="4"/>
      <c r="J1103" s="4"/>
      <c r="K1103" s="4"/>
    </row>
    <row r="1104" spans="1:11" ht="14">
      <c r="A1104" s="1">
        <v>1099</v>
      </c>
      <c r="D1104" s="4"/>
      <c r="E1104" s="2" t="b">
        <f t="shared" ca="1" si="32"/>
        <v>1</v>
      </c>
      <c r="F1104" s="2" t="str" cm="1">
        <f t="array" aca="1" ref="F1104" ca="1">IF(G1104&lt;&gt;"",INDIRECT("'"&amp;G1104&amp;"'!"&amp;H1104),"")</f>
        <v/>
      </c>
      <c r="G1104" s="1533"/>
      <c r="I1104" s="4"/>
      <c r="J1104" s="4"/>
      <c r="K1104" s="4"/>
    </row>
    <row r="1105" spans="1:11" ht="14">
      <c r="A1105" s="1">
        <v>1100</v>
      </c>
      <c r="D1105" s="4"/>
      <c r="E1105" s="2" t="b">
        <f t="shared" ca="1" si="32"/>
        <v>1</v>
      </c>
      <c r="F1105" s="2" t="str" cm="1">
        <f t="array" aca="1" ref="F1105" ca="1">IF(G1105&lt;&gt;"",INDIRECT("'"&amp;G1105&amp;"'!"&amp;H1105),"")</f>
        <v/>
      </c>
      <c r="G1105" s="1533"/>
      <c r="I1105" s="4"/>
      <c r="J1105" s="4"/>
      <c r="K1105" s="4"/>
    </row>
    <row r="1106" spans="1:11" ht="14">
      <c r="A1106" s="1">
        <v>1101</v>
      </c>
      <c r="D1106" s="4"/>
      <c r="E1106" s="2" t="b">
        <f t="shared" ca="1" si="32"/>
        <v>1</v>
      </c>
      <c r="F1106" s="2" t="str" cm="1">
        <f t="array" aca="1" ref="F1106" ca="1">IF(G1106&lt;&gt;"",INDIRECT("'"&amp;G1106&amp;"'!"&amp;H1106),"")</f>
        <v/>
      </c>
      <c r="G1106" s="1533"/>
      <c r="I1106" s="4"/>
      <c r="J1106" s="4"/>
      <c r="K1106" s="4"/>
    </row>
    <row r="1107" spans="1:11" ht="14">
      <c r="A1107" s="1">
        <v>1102</v>
      </c>
      <c r="D1107" s="4"/>
      <c r="E1107" s="2" t="b">
        <f t="shared" ca="1" si="32"/>
        <v>1</v>
      </c>
      <c r="F1107" s="2" t="str" cm="1">
        <f t="array" aca="1" ref="F1107" ca="1">IF(G1107&lt;&gt;"",INDIRECT("'"&amp;G1107&amp;"'!"&amp;H1107),"")</f>
        <v/>
      </c>
      <c r="G1107" s="1533"/>
      <c r="I1107" s="4"/>
      <c r="J1107" s="4"/>
      <c r="K1107" s="4"/>
    </row>
    <row r="1108" spans="1:11" ht="14">
      <c r="A1108" s="1">
        <v>1103</v>
      </c>
      <c r="D1108" s="4"/>
      <c r="E1108" s="2" t="b">
        <f t="shared" ca="1" si="32"/>
        <v>1</v>
      </c>
      <c r="F1108" s="2" t="str" cm="1">
        <f t="array" aca="1" ref="F1108" ca="1">IF(G1108&lt;&gt;"",INDIRECT("'"&amp;G1108&amp;"'!"&amp;H1108),"")</f>
        <v/>
      </c>
      <c r="G1108" s="1533"/>
      <c r="I1108" s="4"/>
      <c r="J1108" s="4"/>
      <c r="K1108" s="4"/>
    </row>
    <row r="1109" spans="1:11" ht="14">
      <c r="A1109" s="1">
        <v>1104</v>
      </c>
      <c r="D1109" s="4"/>
      <c r="E1109" s="2" t="b">
        <f t="shared" ca="1" si="32"/>
        <v>1</v>
      </c>
      <c r="F1109" s="2" t="str" cm="1">
        <f t="array" aca="1" ref="F1109" ca="1">IF(G1109&lt;&gt;"",INDIRECT("'"&amp;G1109&amp;"'!"&amp;H1109),"")</f>
        <v/>
      </c>
      <c r="G1109" s="1533"/>
      <c r="I1109" s="4"/>
      <c r="J1109" s="4"/>
      <c r="K1109" s="4"/>
    </row>
    <row r="1110" spans="1:11" ht="14">
      <c r="A1110" s="1">
        <v>1105</v>
      </c>
      <c r="D1110" s="4"/>
      <c r="E1110" s="2" t="b">
        <f t="shared" ca="1" si="32"/>
        <v>1</v>
      </c>
      <c r="F1110" s="2" t="str" cm="1">
        <f t="array" aca="1" ref="F1110" ca="1">IF(G1110&lt;&gt;"",INDIRECT("'"&amp;G1110&amp;"'!"&amp;H1110),"")</f>
        <v/>
      </c>
      <c r="G1110" s="1533"/>
      <c r="I1110" s="4"/>
      <c r="J1110" s="4"/>
      <c r="K1110" s="4"/>
    </row>
    <row r="1111" spans="1:11" ht="14">
      <c r="A1111" s="1">
        <v>1106</v>
      </c>
      <c r="D1111" s="4"/>
      <c r="E1111" s="2" t="b">
        <f t="shared" ca="1" si="32"/>
        <v>1</v>
      </c>
      <c r="F1111" s="2" t="str" cm="1">
        <f t="array" aca="1" ref="F1111" ca="1">IF(G1111&lt;&gt;"",INDIRECT("'"&amp;G1111&amp;"'!"&amp;H1111),"")</f>
        <v/>
      </c>
      <c r="G1111" s="1533"/>
      <c r="I1111" s="4"/>
      <c r="J1111" s="4"/>
      <c r="K1111" s="4"/>
    </row>
    <row r="1112" spans="1:11" ht="14">
      <c r="A1112" s="1">
        <v>1107</v>
      </c>
      <c r="D1112" s="4"/>
      <c r="E1112" s="2" t="b">
        <f t="shared" ca="1" si="32"/>
        <v>1</v>
      </c>
      <c r="F1112" s="2" t="str" cm="1">
        <f t="array" aca="1" ref="F1112" ca="1">IF(G1112&lt;&gt;"",INDIRECT("'"&amp;G1112&amp;"'!"&amp;H1112),"")</f>
        <v/>
      </c>
      <c r="G1112" s="1533"/>
      <c r="I1112" s="4"/>
      <c r="J1112" s="4"/>
      <c r="K1112" s="4"/>
    </row>
    <row r="1113" spans="1:11" ht="14">
      <c r="A1113" s="1">
        <v>1108</v>
      </c>
      <c r="D1113" s="4"/>
      <c r="E1113" s="2" t="b">
        <f t="shared" ca="1" si="32"/>
        <v>1</v>
      </c>
      <c r="F1113" s="2" t="str" cm="1">
        <f t="array" aca="1" ref="F1113" ca="1">IF(G1113&lt;&gt;"",INDIRECT("'"&amp;G1113&amp;"'!"&amp;H1113),"")</f>
        <v/>
      </c>
      <c r="G1113" s="1533"/>
      <c r="I1113" s="4"/>
      <c r="J1113" s="4"/>
      <c r="K1113" s="4"/>
    </row>
    <row r="1114" spans="1:11" ht="14">
      <c r="A1114" s="1">
        <v>1109</v>
      </c>
      <c r="D1114" s="4"/>
      <c r="E1114" s="2" t="b">
        <f t="shared" ca="1" si="32"/>
        <v>1</v>
      </c>
      <c r="F1114" s="2" t="str" cm="1">
        <f t="array" aca="1" ref="F1114" ca="1">IF(G1114&lt;&gt;"",INDIRECT("'"&amp;G1114&amp;"'!"&amp;H1114),"")</f>
        <v/>
      </c>
      <c r="G1114" s="1533"/>
      <c r="I1114" s="4"/>
      <c r="J1114" s="4"/>
      <c r="K1114" s="4"/>
    </row>
    <row r="1115" spans="1:11" ht="14">
      <c r="A1115" s="1">
        <v>1110</v>
      </c>
      <c r="D1115" s="4"/>
      <c r="E1115" s="2" t="b">
        <f t="shared" ca="1" si="32"/>
        <v>1</v>
      </c>
      <c r="F1115" s="2" t="str" cm="1">
        <f t="array" aca="1" ref="F1115" ca="1">IF(G1115&lt;&gt;"",INDIRECT("'"&amp;G1115&amp;"'!"&amp;H1115),"")</f>
        <v/>
      </c>
      <c r="G1115" s="1533"/>
      <c r="I1115" s="4"/>
      <c r="J1115" s="4"/>
      <c r="K1115" s="4"/>
    </row>
    <row r="1116" spans="1:11" ht="14">
      <c r="A1116" s="1">
        <v>1111</v>
      </c>
      <c r="D1116" s="4"/>
      <c r="E1116" s="2" t="b">
        <f t="shared" ca="1" si="32"/>
        <v>1</v>
      </c>
      <c r="F1116" s="2" t="str" cm="1">
        <f t="array" aca="1" ref="F1116" ca="1">IF(G1116&lt;&gt;"",INDIRECT("'"&amp;G1116&amp;"'!"&amp;H1116),"")</f>
        <v/>
      </c>
      <c r="G1116" s="1533"/>
      <c r="I1116" s="4"/>
      <c r="J1116" s="4"/>
      <c r="K1116" s="4"/>
    </row>
    <row r="1117" spans="1:11" ht="14">
      <c r="A1117" s="1">
        <v>1112</v>
      </c>
      <c r="D1117" s="4"/>
      <c r="E1117" s="2" t="b">
        <f t="shared" ca="1" si="32"/>
        <v>1</v>
      </c>
      <c r="F1117" s="2" t="str" cm="1">
        <f t="array" aca="1" ref="F1117" ca="1">IF(G1117&lt;&gt;"",INDIRECT("'"&amp;G1117&amp;"'!"&amp;H1117),"")</f>
        <v/>
      </c>
      <c r="G1117" s="1533"/>
      <c r="I1117" s="4"/>
      <c r="J1117" s="4"/>
      <c r="K1117" s="4"/>
    </row>
    <row r="1118" spans="1:11" ht="14">
      <c r="A1118" s="1">
        <v>1113</v>
      </c>
      <c r="D1118" s="4"/>
      <c r="E1118" s="2" t="b">
        <f t="shared" ca="1" si="32"/>
        <v>1</v>
      </c>
      <c r="F1118" s="2" t="str" cm="1">
        <f t="array" aca="1" ref="F1118" ca="1">IF(G1118&lt;&gt;"",INDIRECT("'"&amp;G1118&amp;"'!"&amp;H1118),"")</f>
        <v/>
      </c>
      <c r="G1118" s="1533"/>
      <c r="I1118" s="4"/>
      <c r="J1118" s="4"/>
      <c r="K1118" s="4"/>
    </row>
    <row r="1119" spans="1:11" ht="14">
      <c r="A1119" s="1">
        <v>1114</v>
      </c>
      <c r="D1119" s="4"/>
      <c r="E1119" s="2" t="b">
        <f t="shared" ca="1" si="32"/>
        <v>1</v>
      </c>
      <c r="F1119" s="2" t="str" cm="1">
        <f t="array" aca="1" ref="F1119" ca="1">IF(G1119&lt;&gt;"",INDIRECT("'"&amp;G1119&amp;"'!"&amp;H1119),"")</f>
        <v/>
      </c>
      <c r="G1119" s="1533"/>
      <c r="I1119" s="4"/>
      <c r="J1119" s="4"/>
      <c r="K1119" s="4"/>
    </row>
    <row r="1120" spans="1:11" ht="14">
      <c r="A1120" s="1">
        <v>1115</v>
      </c>
      <c r="D1120" s="4"/>
      <c r="E1120" s="2" t="b">
        <f t="shared" ca="1" si="32"/>
        <v>1</v>
      </c>
      <c r="F1120" s="2" t="str" cm="1">
        <f t="array" aca="1" ref="F1120" ca="1">IF(G1120&lt;&gt;"",INDIRECT("'"&amp;G1120&amp;"'!"&amp;H1120),"")</f>
        <v/>
      </c>
      <c r="G1120" s="1533"/>
      <c r="I1120" s="4"/>
      <c r="J1120" s="4"/>
      <c r="K1120" s="4"/>
    </row>
    <row r="1121" spans="1:11" ht="14">
      <c r="A1121" s="1">
        <v>1116</v>
      </c>
      <c r="D1121" s="4"/>
      <c r="E1121" s="2" t="b">
        <f t="shared" ca="1" si="32"/>
        <v>1</v>
      </c>
      <c r="F1121" s="2" t="str" cm="1">
        <f t="array" aca="1" ref="F1121" ca="1">IF(G1121&lt;&gt;"",INDIRECT("'"&amp;G1121&amp;"'!"&amp;H1121),"")</f>
        <v/>
      </c>
      <c r="G1121" s="1533"/>
      <c r="I1121" s="4"/>
      <c r="J1121" s="4"/>
      <c r="K1121" s="4"/>
    </row>
    <row r="1122" spans="1:11" ht="14">
      <c r="A1122" s="1">
        <v>1117</v>
      </c>
      <c r="D1122" s="4"/>
      <c r="E1122" s="2" t="b">
        <f t="shared" ca="1" si="32"/>
        <v>1</v>
      </c>
      <c r="F1122" s="2" t="str" cm="1">
        <f t="array" aca="1" ref="F1122" ca="1">IF(G1122&lt;&gt;"",INDIRECT("'"&amp;G1122&amp;"'!"&amp;H1122),"")</f>
        <v/>
      </c>
      <c r="G1122" s="1533"/>
      <c r="I1122" s="4"/>
      <c r="J1122" s="4"/>
      <c r="K1122" s="4"/>
    </row>
    <row r="1123" spans="1:11" ht="14">
      <c r="A1123" s="1">
        <v>1118</v>
      </c>
      <c r="D1123" s="4"/>
      <c r="E1123" s="2" t="b">
        <f t="shared" ca="1" si="32"/>
        <v>1</v>
      </c>
      <c r="F1123" s="2" t="str" cm="1">
        <f t="array" aca="1" ref="F1123" ca="1">IF(G1123&lt;&gt;"",INDIRECT("'"&amp;G1123&amp;"'!"&amp;H1123),"")</f>
        <v/>
      </c>
      <c r="G1123" s="1533"/>
      <c r="I1123" s="4"/>
      <c r="J1123" s="4"/>
      <c r="K1123" s="4"/>
    </row>
    <row r="1124" spans="1:11" ht="14">
      <c r="A1124" s="1">
        <v>1119</v>
      </c>
      <c r="D1124" s="4"/>
      <c r="E1124" s="2" t="b">
        <f t="shared" ca="1" si="32"/>
        <v>1</v>
      </c>
      <c r="F1124" s="2" t="str" cm="1">
        <f t="array" aca="1" ref="F1124" ca="1">IF(G1124&lt;&gt;"",INDIRECT("'"&amp;G1124&amp;"'!"&amp;H1124),"")</f>
        <v/>
      </c>
      <c r="G1124" s="1533"/>
      <c r="I1124" s="4"/>
      <c r="J1124" s="4"/>
      <c r="K1124" s="4"/>
    </row>
    <row r="1125" spans="1:11" ht="14">
      <c r="A1125" s="1">
        <v>1120</v>
      </c>
      <c r="D1125" s="4"/>
      <c r="E1125" s="2" t="b">
        <f t="shared" ca="1" si="32"/>
        <v>1</v>
      </c>
      <c r="F1125" s="2" t="str" cm="1">
        <f t="array" aca="1" ref="F1125" ca="1">IF(G1125&lt;&gt;"",INDIRECT("'"&amp;G1125&amp;"'!"&amp;H1125),"")</f>
        <v/>
      </c>
      <c r="G1125" s="1533"/>
      <c r="I1125" s="4"/>
      <c r="J1125" s="4"/>
      <c r="K1125" s="4"/>
    </row>
    <row r="1126" spans="1:11" ht="14">
      <c r="A1126" s="1">
        <v>1121</v>
      </c>
      <c r="D1126" s="4"/>
      <c r="E1126" s="2" t="b">
        <f t="shared" ca="1" si="32"/>
        <v>1</v>
      </c>
      <c r="F1126" s="2" t="str" cm="1">
        <f t="array" aca="1" ref="F1126" ca="1">IF(G1126&lt;&gt;"",INDIRECT("'"&amp;G1126&amp;"'!"&amp;H1126),"")</f>
        <v/>
      </c>
      <c r="G1126" s="1533"/>
      <c r="I1126" s="4"/>
      <c r="J1126" s="4"/>
      <c r="K1126" s="4"/>
    </row>
    <row r="1127" spans="1:11" ht="14">
      <c r="A1127" s="1">
        <v>1122</v>
      </c>
      <c r="D1127" s="4"/>
      <c r="E1127" s="2" t="b">
        <f t="shared" ca="1" si="32"/>
        <v>1</v>
      </c>
      <c r="F1127" s="2" t="str" cm="1">
        <f t="array" aca="1" ref="F1127" ca="1">IF(G1127&lt;&gt;"",INDIRECT("'"&amp;G1127&amp;"'!"&amp;H1127),"")</f>
        <v/>
      </c>
      <c r="G1127" s="1533"/>
      <c r="I1127" s="4"/>
      <c r="J1127" s="4"/>
      <c r="K1127" s="4"/>
    </row>
    <row r="1128" spans="1:11" ht="14">
      <c r="A1128" s="1">
        <v>1123</v>
      </c>
      <c r="D1128" s="4"/>
      <c r="E1128" s="2" t="b">
        <f t="shared" ca="1" si="32"/>
        <v>1</v>
      </c>
      <c r="F1128" s="2" t="str" cm="1">
        <f t="array" aca="1" ref="F1128" ca="1">IF(G1128&lt;&gt;"",INDIRECT("'"&amp;G1128&amp;"'!"&amp;H1128),"")</f>
        <v/>
      </c>
      <c r="G1128" s="1533"/>
      <c r="I1128" s="4"/>
      <c r="J1128" s="4"/>
      <c r="K1128" s="4"/>
    </row>
    <row r="1129" spans="1:11" ht="14">
      <c r="A1129" s="1">
        <v>1124</v>
      </c>
      <c r="D1129" s="4"/>
      <c r="E1129" s="2" t="b">
        <f t="shared" ca="1" si="32"/>
        <v>1</v>
      </c>
      <c r="F1129" s="2" t="str" cm="1">
        <f t="array" aca="1" ref="F1129" ca="1">IF(G1129&lt;&gt;"",INDIRECT("'"&amp;G1129&amp;"'!"&amp;H1129),"")</f>
        <v/>
      </c>
      <c r="G1129" s="1533"/>
      <c r="I1129" s="4"/>
      <c r="J1129" s="4"/>
      <c r="K1129" s="4"/>
    </row>
    <row r="1130" spans="1:11" ht="14">
      <c r="A1130" s="1">
        <v>1125</v>
      </c>
      <c r="D1130" s="4"/>
      <c r="E1130" s="2" t="b">
        <f t="shared" ca="1" si="32"/>
        <v>1</v>
      </c>
      <c r="F1130" s="2" t="str" cm="1">
        <f t="array" aca="1" ref="F1130" ca="1">IF(G1130&lt;&gt;"",INDIRECT("'"&amp;G1130&amp;"'!"&amp;H1130),"")</f>
        <v/>
      </c>
      <c r="G1130" s="1533"/>
      <c r="I1130" s="4"/>
      <c r="J1130" s="4"/>
      <c r="K1130" s="4"/>
    </row>
    <row r="1131" spans="1:11" ht="14">
      <c r="A1131" s="1">
        <v>1126</v>
      </c>
      <c r="D1131" s="4"/>
      <c r="E1131" s="2" t="b">
        <f t="shared" ca="1" si="32"/>
        <v>1</v>
      </c>
      <c r="F1131" s="2" t="str" cm="1">
        <f t="array" aca="1" ref="F1131" ca="1">IF(G1131&lt;&gt;"",INDIRECT("'"&amp;G1131&amp;"'!"&amp;H1131),"")</f>
        <v/>
      </c>
      <c r="G1131" s="1533"/>
      <c r="I1131" s="4"/>
      <c r="J1131" s="4"/>
      <c r="K1131" s="4"/>
    </row>
    <row r="1132" spans="1:11" ht="14">
      <c r="A1132" s="1">
        <v>1127</v>
      </c>
      <c r="D1132" s="4"/>
      <c r="E1132" s="2" t="b">
        <f t="shared" ca="1" si="32"/>
        <v>1</v>
      </c>
      <c r="F1132" s="2" t="str" cm="1">
        <f t="array" aca="1" ref="F1132" ca="1">IF(G1132&lt;&gt;"",INDIRECT("'"&amp;G1132&amp;"'!"&amp;H1132),"")</f>
        <v/>
      </c>
      <c r="G1132" s="1533"/>
      <c r="I1132" s="4"/>
      <c r="J1132" s="4"/>
      <c r="K1132" s="4"/>
    </row>
    <row r="1133" spans="1:11" ht="14">
      <c r="A1133" s="1">
        <v>1128</v>
      </c>
      <c r="D1133" s="4"/>
      <c r="E1133" s="2" t="b">
        <f t="shared" ca="1" si="32"/>
        <v>1</v>
      </c>
      <c r="F1133" s="2" t="str" cm="1">
        <f t="array" aca="1" ref="F1133" ca="1">IF(G1133&lt;&gt;"",INDIRECT("'"&amp;G1133&amp;"'!"&amp;H1133),"")</f>
        <v/>
      </c>
      <c r="G1133" s="1533"/>
      <c r="I1133" s="4"/>
      <c r="J1133" s="4"/>
      <c r="K1133" s="4"/>
    </row>
    <row r="1134" spans="1:11" ht="14">
      <c r="A1134" s="1">
        <v>1129</v>
      </c>
      <c r="D1134" s="4"/>
      <c r="E1134" s="2" t="b">
        <f t="shared" ca="1" si="32"/>
        <v>1</v>
      </c>
      <c r="F1134" s="2" t="str" cm="1">
        <f t="array" aca="1" ref="F1134" ca="1">IF(G1134&lt;&gt;"",INDIRECT("'"&amp;G1134&amp;"'!"&amp;H1134),"")</f>
        <v/>
      </c>
      <c r="G1134" s="1533"/>
      <c r="I1134" s="4"/>
      <c r="J1134" s="4"/>
      <c r="K1134" s="4"/>
    </row>
    <row r="1135" spans="1:11" ht="14">
      <c r="A1135" s="1">
        <v>1130</v>
      </c>
      <c r="D1135" s="4"/>
      <c r="E1135" s="2" t="b">
        <f t="shared" ca="1" si="32"/>
        <v>1</v>
      </c>
      <c r="F1135" s="2" t="str" cm="1">
        <f t="array" aca="1" ref="F1135" ca="1">IF(G1135&lt;&gt;"",INDIRECT("'"&amp;G1135&amp;"'!"&amp;H1135),"")</f>
        <v/>
      </c>
      <c r="G1135" s="1533"/>
      <c r="I1135" s="4"/>
      <c r="J1135" s="4"/>
      <c r="K1135" s="4"/>
    </row>
    <row r="1136" spans="1:11" ht="14">
      <c r="A1136" s="1">
        <v>1131</v>
      </c>
      <c r="D1136" s="4"/>
      <c r="E1136" s="2" t="b">
        <f t="shared" ca="1" si="32"/>
        <v>1</v>
      </c>
      <c r="F1136" s="2" t="str" cm="1">
        <f t="array" aca="1" ref="F1136" ca="1">IF(G1136&lt;&gt;"",INDIRECT("'"&amp;G1136&amp;"'!"&amp;H1136),"")</f>
        <v/>
      </c>
      <c r="G1136" s="1533"/>
      <c r="I1136" s="4"/>
      <c r="J1136" s="4"/>
      <c r="K1136" s="4"/>
    </row>
    <row r="1137" spans="1:11" ht="14">
      <c r="A1137" s="1">
        <v>1132</v>
      </c>
      <c r="D1137" s="4"/>
      <c r="E1137" s="2" t="b">
        <f t="shared" ca="1" si="32"/>
        <v>1</v>
      </c>
      <c r="F1137" s="2" t="str" cm="1">
        <f t="array" aca="1" ref="F1137" ca="1">IF(G1137&lt;&gt;"",INDIRECT("'"&amp;G1137&amp;"'!"&amp;H1137),"")</f>
        <v/>
      </c>
      <c r="G1137" s="1533"/>
      <c r="I1137" s="4"/>
      <c r="J1137" s="4"/>
      <c r="K1137" s="4"/>
    </row>
    <row r="1138" spans="1:11" ht="14">
      <c r="A1138" s="1">
        <v>1133</v>
      </c>
      <c r="D1138" s="4"/>
      <c r="E1138" s="2" t="b">
        <f t="shared" ca="1" si="32"/>
        <v>1</v>
      </c>
      <c r="F1138" s="2" t="str" cm="1">
        <f t="array" aca="1" ref="F1138" ca="1">IF(G1138&lt;&gt;"",INDIRECT("'"&amp;G1138&amp;"'!"&amp;H1138),"")</f>
        <v/>
      </c>
      <c r="G1138" s="1533"/>
      <c r="I1138" s="4"/>
      <c r="J1138" s="4"/>
      <c r="K1138" s="4"/>
    </row>
    <row r="1139" spans="1:11" ht="14">
      <c r="A1139" s="1">
        <v>1134</v>
      </c>
      <c r="D1139" s="4"/>
      <c r="E1139" s="2" t="b">
        <f t="shared" ca="1" si="32"/>
        <v>1</v>
      </c>
      <c r="F1139" s="2" t="str" cm="1">
        <f t="array" aca="1" ref="F1139" ca="1">IF(G1139&lt;&gt;"",INDIRECT("'"&amp;G1139&amp;"'!"&amp;H1139),"")</f>
        <v/>
      </c>
      <c r="G1139" s="1533"/>
      <c r="I1139" s="4"/>
      <c r="J1139" s="4"/>
      <c r="K1139" s="4"/>
    </row>
    <row r="1140" spans="1:11" ht="14">
      <c r="A1140" s="1">
        <v>1135</v>
      </c>
      <c r="D1140" s="4"/>
      <c r="E1140" s="2" t="b">
        <f t="shared" ca="1" si="32"/>
        <v>1</v>
      </c>
      <c r="F1140" s="2" t="str" cm="1">
        <f t="array" aca="1" ref="F1140" ca="1">IF(G1140&lt;&gt;"",INDIRECT("'"&amp;G1140&amp;"'!"&amp;H1140),"")</f>
        <v/>
      </c>
      <c r="G1140" s="1533"/>
      <c r="I1140" s="4"/>
      <c r="J1140" s="4"/>
      <c r="K1140" s="4"/>
    </row>
    <row r="1141" spans="1:11" ht="14">
      <c r="A1141" s="1">
        <v>1136</v>
      </c>
      <c r="D1141" s="4"/>
      <c r="E1141" s="2" t="b">
        <f t="shared" ca="1" si="32"/>
        <v>1</v>
      </c>
      <c r="F1141" s="2" t="str" cm="1">
        <f t="array" aca="1" ref="F1141" ca="1">IF(G1141&lt;&gt;"",INDIRECT("'"&amp;G1141&amp;"'!"&amp;H1141),"")</f>
        <v/>
      </c>
      <c r="G1141" s="1533"/>
      <c r="I1141" s="4"/>
      <c r="J1141" s="4"/>
      <c r="K1141" s="4"/>
    </row>
    <row r="1142" spans="1:11" ht="14">
      <c r="A1142" s="1">
        <v>1137</v>
      </c>
      <c r="D1142" s="4"/>
      <c r="E1142" s="2" t="b">
        <f t="shared" ca="1" si="32"/>
        <v>1</v>
      </c>
      <c r="F1142" s="2" t="str" cm="1">
        <f t="array" aca="1" ref="F1142" ca="1">IF(G1142&lt;&gt;"",INDIRECT("'"&amp;G1142&amp;"'!"&amp;H1142),"")</f>
        <v/>
      </c>
      <c r="G1142" s="1533"/>
      <c r="I1142" s="4"/>
      <c r="J1142" s="4"/>
      <c r="K1142" s="4"/>
    </row>
    <row r="1143" spans="1:11" ht="14">
      <c r="A1143" s="1">
        <v>1138</v>
      </c>
      <c r="D1143" s="4"/>
      <c r="E1143" s="2" t="b">
        <f t="shared" ca="1" si="32"/>
        <v>1</v>
      </c>
      <c r="F1143" s="2" t="str" cm="1">
        <f t="array" aca="1" ref="F1143" ca="1">IF(G1143&lt;&gt;"",INDIRECT("'"&amp;G1143&amp;"'!"&amp;H1143),"")</f>
        <v/>
      </c>
      <c r="G1143" s="1533"/>
      <c r="I1143" s="4"/>
      <c r="J1143" s="4"/>
      <c r="K1143" s="4"/>
    </row>
    <row r="1144" spans="1:11" ht="14">
      <c r="A1144" s="1">
        <v>1139</v>
      </c>
      <c r="D1144" s="4"/>
      <c r="E1144" s="2" t="b">
        <f t="shared" ca="1" si="32"/>
        <v>1</v>
      </c>
      <c r="F1144" s="2" t="str" cm="1">
        <f t="array" aca="1" ref="F1144" ca="1">IF(G1144&lt;&gt;"",INDIRECT("'"&amp;G1144&amp;"'!"&amp;H1144),"")</f>
        <v/>
      </c>
      <c r="G1144" s="1533"/>
      <c r="I1144" s="4"/>
      <c r="J1144" s="4"/>
      <c r="K1144" s="4"/>
    </row>
    <row r="1145" spans="1:11" ht="14">
      <c r="A1145" s="1">
        <v>1140</v>
      </c>
      <c r="D1145" s="4"/>
      <c r="E1145" s="2" t="b">
        <f t="shared" ca="1" si="32"/>
        <v>1</v>
      </c>
      <c r="F1145" s="2" t="str" cm="1">
        <f t="array" aca="1" ref="F1145" ca="1">IF(G1145&lt;&gt;"",INDIRECT("'"&amp;G1145&amp;"'!"&amp;H1145),"")</f>
        <v/>
      </c>
      <c r="G1145" s="1533"/>
      <c r="I1145" s="4"/>
      <c r="J1145" s="4"/>
      <c r="K1145" s="4"/>
    </row>
    <row r="1146" spans="1:11" ht="14">
      <c r="A1146" s="1">
        <v>1141</v>
      </c>
      <c r="D1146" s="4"/>
      <c r="E1146" s="2" t="b">
        <f t="shared" ca="1" si="32"/>
        <v>1</v>
      </c>
      <c r="F1146" s="2" t="str" cm="1">
        <f t="array" aca="1" ref="F1146" ca="1">IF(G1146&lt;&gt;"",INDIRECT("'"&amp;G1146&amp;"'!"&amp;H1146),"")</f>
        <v/>
      </c>
      <c r="G1146" s="1533"/>
      <c r="I1146" s="4"/>
      <c r="J1146" s="4"/>
      <c r="K1146" s="4"/>
    </row>
    <row r="1147" spans="1:11" ht="14">
      <c r="A1147" s="1">
        <v>1142</v>
      </c>
      <c r="D1147" s="4"/>
      <c r="E1147" s="2" t="b">
        <f t="shared" ca="1" si="32"/>
        <v>1</v>
      </c>
      <c r="F1147" s="2" t="str" cm="1">
        <f t="array" aca="1" ref="F1147" ca="1">IF(G1147&lt;&gt;"",INDIRECT("'"&amp;G1147&amp;"'!"&amp;H1147),"")</f>
        <v/>
      </c>
      <c r="G1147" s="1533"/>
      <c r="I1147" s="4"/>
      <c r="J1147" s="4"/>
      <c r="K1147" s="4"/>
    </row>
    <row r="1148" spans="1:11" ht="14">
      <c r="A1148" s="1">
        <v>1143</v>
      </c>
      <c r="D1148" s="4"/>
      <c r="E1148" s="2" t="b">
        <f t="shared" ca="1" si="32"/>
        <v>1</v>
      </c>
      <c r="F1148" s="2" t="str" cm="1">
        <f t="array" aca="1" ref="F1148" ca="1">IF(G1148&lt;&gt;"",INDIRECT("'"&amp;G1148&amp;"'!"&amp;H1148),"")</f>
        <v/>
      </c>
      <c r="G1148" s="1533"/>
      <c r="I1148" s="4"/>
      <c r="J1148" s="4"/>
      <c r="K1148" s="4"/>
    </row>
    <row r="1149" spans="1:11" ht="14">
      <c r="A1149" s="1">
        <v>1144</v>
      </c>
      <c r="D1149" s="4"/>
      <c r="E1149" s="2" t="b">
        <f t="shared" ca="1" si="32"/>
        <v>1</v>
      </c>
      <c r="F1149" s="2" t="str" cm="1">
        <f t="array" aca="1" ref="F1149" ca="1">IF(G1149&lt;&gt;"",INDIRECT("'"&amp;G1149&amp;"'!"&amp;H1149),"")</f>
        <v/>
      </c>
      <c r="G1149" s="1533"/>
      <c r="I1149" s="4"/>
      <c r="J1149" s="4"/>
      <c r="K1149" s="4"/>
    </row>
    <row r="1150" spans="1:11" ht="14">
      <c r="A1150" s="1">
        <v>1145</v>
      </c>
      <c r="D1150" s="4"/>
      <c r="E1150" s="2" t="b">
        <f t="shared" ca="1" si="32"/>
        <v>1</v>
      </c>
      <c r="F1150" s="2" t="str" cm="1">
        <f t="array" aca="1" ref="F1150" ca="1">IF(G1150&lt;&gt;"",INDIRECT("'"&amp;G1150&amp;"'!"&amp;H1150),"")</f>
        <v/>
      </c>
      <c r="G1150" s="1533"/>
      <c r="I1150" s="4"/>
      <c r="J1150" s="4"/>
      <c r="K1150" s="4"/>
    </row>
    <row r="1151" spans="1:11" ht="14">
      <c r="A1151" s="1">
        <v>1146</v>
      </c>
      <c r="D1151" s="4"/>
      <c r="E1151" s="2" t="b">
        <f t="shared" ca="1" si="32"/>
        <v>1</v>
      </c>
      <c r="F1151" s="2" t="str" cm="1">
        <f t="array" aca="1" ref="F1151" ca="1">IF(G1151&lt;&gt;"",INDIRECT("'"&amp;G1151&amp;"'!"&amp;H1151),"")</f>
        <v/>
      </c>
      <c r="G1151" s="1533"/>
      <c r="I1151" s="4"/>
      <c r="J1151" s="4"/>
      <c r="K1151" s="4"/>
    </row>
    <row r="1152" spans="1:11" ht="14">
      <c r="A1152" s="1">
        <v>1147</v>
      </c>
      <c r="D1152" s="4"/>
      <c r="E1152" s="2" t="b">
        <f t="shared" ca="1" si="32"/>
        <v>1</v>
      </c>
      <c r="F1152" s="2" t="str" cm="1">
        <f t="array" aca="1" ref="F1152" ca="1">IF(G1152&lt;&gt;"",INDIRECT("'"&amp;G1152&amp;"'!"&amp;H1152),"")</f>
        <v/>
      </c>
      <c r="G1152" s="1533"/>
      <c r="I1152" s="4"/>
      <c r="J1152" s="4"/>
      <c r="K1152" s="4"/>
    </row>
    <row r="1153" spans="1:11" ht="14">
      <c r="A1153" s="1">
        <v>1148</v>
      </c>
      <c r="D1153" s="4"/>
      <c r="E1153" s="2" t="b">
        <f t="shared" ca="1" si="32"/>
        <v>1</v>
      </c>
      <c r="F1153" s="2" t="str" cm="1">
        <f t="array" aca="1" ref="F1153" ca="1">IF(G1153&lt;&gt;"",INDIRECT("'"&amp;G1153&amp;"'!"&amp;H1153),"")</f>
        <v/>
      </c>
      <c r="G1153" s="1533"/>
      <c r="I1153" s="4"/>
      <c r="J1153" s="4"/>
      <c r="K1153" s="4"/>
    </row>
    <row r="1154" spans="1:11" ht="14">
      <c r="A1154" s="1">
        <v>1149</v>
      </c>
      <c r="D1154" s="4"/>
      <c r="E1154" s="2" t="b">
        <f t="shared" ref="E1154:E1217" ca="1" si="34">F1154=B1154</f>
        <v>1</v>
      </c>
      <c r="F1154" s="2" t="str" cm="1">
        <f t="array" aca="1" ref="F1154" ca="1">IF(G1154&lt;&gt;"",INDIRECT("'"&amp;G1154&amp;"'!"&amp;H1154),"")</f>
        <v/>
      </c>
      <c r="G1154" s="1533"/>
      <c r="I1154" s="4"/>
      <c r="J1154" s="4"/>
      <c r="K1154" s="4"/>
    </row>
    <row r="1155" spans="1:11" ht="14">
      <c r="A1155" s="1">
        <v>1150</v>
      </c>
      <c r="D1155" s="4"/>
      <c r="E1155" s="2" t="b">
        <f t="shared" ca="1" si="34"/>
        <v>1</v>
      </c>
      <c r="F1155" s="2" t="str" cm="1">
        <f t="array" aca="1" ref="F1155" ca="1">IF(G1155&lt;&gt;"",INDIRECT("'"&amp;G1155&amp;"'!"&amp;H1155),"")</f>
        <v/>
      </c>
      <c r="G1155" s="1533"/>
      <c r="I1155" s="4"/>
      <c r="J1155" s="4"/>
      <c r="K1155" s="4"/>
    </row>
    <row r="1156" spans="1:11" ht="14">
      <c r="A1156" s="1">
        <v>1151</v>
      </c>
      <c r="D1156" s="4"/>
      <c r="E1156" s="2" t="b">
        <f t="shared" ca="1" si="34"/>
        <v>1</v>
      </c>
      <c r="F1156" s="2" t="str" cm="1">
        <f t="array" aca="1" ref="F1156" ca="1">IF(G1156&lt;&gt;"",INDIRECT("'"&amp;G1156&amp;"'!"&amp;H1156),"")</f>
        <v/>
      </c>
      <c r="G1156" s="1533"/>
      <c r="I1156" s="4"/>
      <c r="J1156" s="4"/>
      <c r="K1156" s="4"/>
    </row>
    <row r="1157" spans="1:11" ht="14">
      <c r="A1157" s="1">
        <v>1152</v>
      </c>
      <c r="D1157" s="4"/>
      <c r="E1157" s="2" t="b">
        <f t="shared" ca="1" si="34"/>
        <v>1</v>
      </c>
      <c r="F1157" s="2" t="str" cm="1">
        <f t="array" aca="1" ref="F1157" ca="1">IF(G1157&lt;&gt;"",INDIRECT("'"&amp;G1157&amp;"'!"&amp;H1157),"")</f>
        <v/>
      </c>
      <c r="G1157" s="1533"/>
      <c r="I1157" s="4"/>
      <c r="J1157" s="4"/>
      <c r="K1157" s="4"/>
    </row>
    <row r="1158" spans="1:11" ht="14">
      <c r="A1158" s="1">
        <v>1153</v>
      </c>
      <c r="D1158" s="4"/>
      <c r="E1158" s="2" t="b">
        <f t="shared" ca="1" si="34"/>
        <v>1</v>
      </c>
      <c r="F1158" s="2" t="str" cm="1">
        <f t="array" aca="1" ref="F1158" ca="1">IF(G1158&lt;&gt;"",INDIRECT("'"&amp;G1158&amp;"'!"&amp;H1158),"")</f>
        <v/>
      </c>
      <c r="G1158" s="1533"/>
      <c r="I1158" s="4"/>
      <c r="J1158" s="4"/>
      <c r="K1158" s="4"/>
    </row>
    <row r="1159" spans="1:11" ht="14">
      <c r="A1159" s="1">
        <v>1154</v>
      </c>
      <c r="D1159" s="4"/>
      <c r="E1159" s="2" t="b">
        <f t="shared" ca="1" si="34"/>
        <v>1</v>
      </c>
      <c r="F1159" s="2" t="str" cm="1">
        <f t="array" aca="1" ref="F1159" ca="1">IF(G1159&lt;&gt;"",INDIRECT("'"&amp;G1159&amp;"'!"&amp;H1159),"")</f>
        <v/>
      </c>
      <c r="G1159" s="1533"/>
      <c r="I1159" s="4"/>
      <c r="J1159" s="4"/>
      <c r="K1159" s="4"/>
    </row>
    <row r="1160" spans="1:11" ht="14">
      <c r="A1160" s="1">
        <v>1155</v>
      </c>
      <c r="D1160" s="4"/>
      <c r="E1160" s="2" t="b">
        <f t="shared" ca="1" si="34"/>
        <v>1</v>
      </c>
      <c r="F1160" s="2" t="str" cm="1">
        <f t="array" aca="1" ref="F1160" ca="1">IF(G1160&lt;&gt;"",INDIRECT("'"&amp;G1160&amp;"'!"&amp;H1160),"")</f>
        <v/>
      </c>
      <c r="G1160" s="1533"/>
      <c r="I1160" s="4"/>
      <c r="J1160" s="4"/>
      <c r="K1160" s="4"/>
    </row>
    <row r="1161" spans="1:11" ht="14">
      <c r="A1161" s="1">
        <v>1156</v>
      </c>
      <c r="D1161" s="4"/>
      <c r="E1161" s="2" t="b">
        <f t="shared" ca="1" si="34"/>
        <v>1</v>
      </c>
      <c r="F1161" s="2" t="str" cm="1">
        <f t="array" aca="1" ref="F1161" ca="1">IF(G1161&lt;&gt;"",INDIRECT("'"&amp;G1161&amp;"'!"&amp;H1161),"")</f>
        <v/>
      </c>
      <c r="G1161" s="1533"/>
      <c r="I1161" s="4"/>
      <c r="J1161" s="4"/>
      <c r="K1161" s="4"/>
    </row>
    <row r="1162" spans="1:11" ht="14">
      <c r="A1162" s="1">
        <v>1157</v>
      </c>
      <c r="D1162" s="4"/>
      <c r="E1162" s="2" t="b">
        <f t="shared" ca="1" si="34"/>
        <v>1</v>
      </c>
      <c r="F1162" s="2" t="str" cm="1">
        <f t="array" aca="1" ref="F1162" ca="1">IF(G1162&lt;&gt;"",INDIRECT("'"&amp;G1162&amp;"'!"&amp;H1162),"")</f>
        <v/>
      </c>
      <c r="G1162" s="1533"/>
      <c r="I1162" s="4"/>
      <c r="J1162" s="4"/>
      <c r="K1162" s="4"/>
    </row>
    <row r="1163" spans="1:11" ht="14">
      <c r="A1163">
        <v>1158</v>
      </c>
      <c r="B1163" s="7">
        <f>'EstExp 12-20'!C126</f>
        <v>0</v>
      </c>
      <c r="C1163" s="3">
        <f t="shared" ref="C1163:C1223" si="35">A1163-B1163</f>
        <v>1158</v>
      </c>
      <c r="E1163" s="2" t="b">
        <f t="shared" ca="1" si="34"/>
        <v>1</v>
      </c>
      <c r="F1163" s="2" cm="1">
        <f t="array" aca="1" ref="F1163" ca="1">IF(G1163&lt;&gt;"",INDIRECT("'"&amp;G1163&amp;"'!"&amp;H1163),"")</f>
        <v>0</v>
      </c>
      <c r="G1163" s="1533" t="s">
        <v>6775</v>
      </c>
      <c r="H1163" s="2" t="s">
        <v>4620</v>
      </c>
    </row>
    <row r="1164" spans="1:11" ht="14">
      <c r="A1164">
        <v>1159</v>
      </c>
      <c r="B1164" s="7">
        <f>'EstExp 12-20'!C127</f>
        <v>0</v>
      </c>
      <c r="C1164" s="3">
        <f t="shared" si="35"/>
        <v>1159</v>
      </c>
      <c r="E1164" s="2" t="b">
        <f t="shared" ca="1" si="34"/>
        <v>1</v>
      </c>
      <c r="F1164" s="2" cm="1">
        <f t="array" aca="1" ref="F1164" ca="1">IF(G1164&lt;&gt;"",INDIRECT("'"&amp;G1164&amp;"'!"&amp;H1164),"")</f>
        <v>0</v>
      </c>
      <c r="G1164" s="1533" t="s">
        <v>6775</v>
      </c>
      <c r="H1164" s="2" t="s">
        <v>4621</v>
      </c>
    </row>
    <row r="1165" spans="1:11" ht="14">
      <c r="A1165">
        <v>1160</v>
      </c>
      <c r="B1165" s="7">
        <f>'EstExp 12-20'!C128</f>
        <v>2669850</v>
      </c>
      <c r="C1165" s="3">
        <f t="shared" si="35"/>
        <v>-2668690</v>
      </c>
      <c r="E1165" s="2" t="b">
        <f t="shared" ca="1" si="34"/>
        <v>1</v>
      </c>
      <c r="F1165" s="2" cm="1">
        <f t="array" aca="1" ref="F1165" ca="1">IF(G1165&lt;&gt;"",INDIRECT("'"&amp;G1165&amp;"'!"&amp;H1165),"")</f>
        <v>2669850</v>
      </c>
      <c r="G1165" s="1533" t="s">
        <v>6775</v>
      </c>
      <c r="H1165" s="2" t="s">
        <v>4622</v>
      </c>
    </row>
    <row r="1166" spans="1:11" ht="14">
      <c r="A1166" s="1">
        <v>1161</v>
      </c>
      <c r="D1166" s="4"/>
      <c r="E1166" s="2" t="b">
        <f t="shared" ca="1" si="34"/>
        <v>1</v>
      </c>
      <c r="F1166" s="2" t="str" cm="1">
        <f t="array" aca="1" ref="F1166" ca="1">IF(G1166&lt;&gt;"",INDIRECT("'"&amp;G1166&amp;"'!"&amp;H1166),"")</f>
        <v/>
      </c>
      <c r="G1166" s="1533"/>
      <c r="I1166" s="4"/>
      <c r="J1166" s="4"/>
      <c r="K1166" s="4"/>
    </row>
    <row r="1167" spans="1:11" ht="14">
      <c r="A1167">
        <v>1162</v>
      </c>
      <c r="B1167" s="7">
        <f>'EstExp 12-20'!C131</f>
        <v>2669850</v>
      </c>
      <c r="C1167" s="3">
        <f t="shared" si="35"/>
        <v>-2668688</v>
      </c>
      <c r="E1167" s="2" t="b">
        <f t="shared" ca="1" si="34"/>
        <v>1</v>
      </c>
      <c r="F1167" s="2" cm="1">
        <f t="array" aca="1" ref="F1167" ca="1">IF(G1167&lt;&gt;"",INDIRECT("'"&amp;G1167&amp;"'!"&amp;H1167),"")</f>
        <v>2669850</v>
      </c>
      <c r="G1167" s="1533" t="s">
        <v>6775</v>
      </c>
      <c r="H1167" s="2" t="s">
        <v>4623</v>
      </c>
    </row>
    <row r="1168" spans="1:11" ht="14">
      <c r="A1168">
        <v>1163</v>
      </c>
      <c r="B1168" s="7">
        <f>'EstExp 12-20'!C132</f>
        <v>0</v>
      </c>
      <c r="C1168" s="3">
        <f t="shared" si="35"/>
        <v>1163</v>
      </c>
      <c r="E1168" s="2" t="b">
        <f t="shared" ca="1" si="34"/>
        <v>1</v>
      </c>
      <c r="F1168" s="2" cm="1">
        <f t="array" aca="1" ref="F1168" ca="1">IF(G1168&lt;&gt;"",INDIRECT("'"&amp;G1168&amp;"'!"&amp;H1168),"")</f>
        <v>0</v>
      </c>
      <c r="G1168" s="1533" t="s">
        <v>6775</v>
      </c>
      <c r="H1168" s="2" t="s">
        <v>4624</v>
      </c>
    </row>
    <row r="1169" spans="1:11" ht="14">
      <c r="A1169">
        <v>1164</v>
      </c>
      <c r="B1169" s="7">
        <f>'EstExp 12-20'!C133</f>
        <v>2669850</v>
      </c>
      <c r="C1169" s="3">
        <f t="shared" si="35"/>
        <v>-2668686</v>
      </c>
      <c r="E1169" s="2" t="b">
        <f t="shared" ca="1" si="34"/>
        <v>1</v>
      </c>
      <c r="F1169" s="2" cm="1">
        <f t="array" aca="1" ref="F1169" ca="1">IF(G1169&lt;&gt;"",INDIRECT("'"&amp;G1169&amp;"'!"&amp;H1169),"")</f>
        <v>2669850</v>
      </c>
      <c r="G1169" s="1533" t="s">
        <v>6775</v>
      </c>
      <c r="H1169" s="2" t="s">
        <v>4625</v>
      </c>
    </row>
    <row r="1170" spans="1:11" ht="14">
      <c r="A1170">
        <v>1165</v>
      </c>
      <c r="B1170" s="7">
        <f>'EstExp 12-20'!C155</f>
        <v>2669850</v>
      </c>
      <c r="C1170" s="3">
        <f t="shared" si="35"/>
        <v>-2668685</v>
      </c>
      <c r="E1170" s="2" t="b">
        <f t="shared" ca="1" si="34"/>
        <v>1</v>
      </c>
      <c r="F1170" s="2" cm="1">
        <f t="array" aca="1" ref="F1170" ca="1">IF(G1170&lt;&gt;"",INDIRECT("'"&amp;G1170&amp;"'!"&amp;H1170),"")</f>
        <v>2669850</v>
      </c>
      <c r="G1170" s="1533" t="s">
        <v>6775</v>
      </c>
      <c r="H1170" s="2" t="s">
        <v>4626</v>
      </c>
    </row>
    <row r="1171" spans="1:11" ht="14">
      <c r="A1171">
        <v>1166</v>
      </c>
      <c r="B1171" s="7">
        <f>'EstExp 12-20'!D126</f>
        <v>0</v>
      </c>
      <c r="C1171" s="3">
        <f t="shared" si="35"/>
        <v>1166</v>
      </c>
      <c r="E1171" s="2" t="b">
        <f t="shared" ca="1" si="34"/>
        <v>1</v>
      </c>
      <c r="F1171" s="2" cm="1">
        <f t="array" aca="1" ref="F1171" ca="1">IF(G1171&lt;&gt;"",INDIRECT("'"&amp;G1171&amp;"'!"&amp;H1171),"")</f>
        <v>0</v>
      </c>
      <c r="G1171" s="1533" t="s">
        <v>6775</v>
      </c>
      <c r="H1171" s="2" t="s">
        <v>4627</v>
      </c>
    </row>
    <row r="1172" spans="1:11" ht="14">
      <c r="A1172">
        <v>1167</v>
      </c>
      <c r="B1172" s="7">
        <f>'EstExp 12-20'!D127</f>
        <v>0</v>
      </c>
      <c r="C1172" s="3">
        <f t="shared" si="35"/>
        <v>1167</v>
      </c>
      <c r="E1172" s="2" t="b">
        <f t="shared" ca="1" si="34"/>
        <v>1</v>
      </c>
      <c r="F1172" s="2" cm="1">
        <f t="array" aca="1" ref="F1172" ca="1">IF(G1172&lt;&gt;"",INDIRECT("'"&amp;G1172&amp;"'!"&amp;H1172),"")</f>
        <v>0</v>
      </c>
      <c r="G1172" s="1533" t="s">
        <v>6775</v>
      </c>
      <c r="H1172" s="2" t="s">
        <v>4628</v>
      </c>
    </row>
    <row r="1173" spans="1:11" ht="14">
      <c r="A1173">
        <v>1168</v>
      </c>
      <c r="B1173" s="7">
        <f>'EstExp 12-20'!D128</f>
        <v>565250</v>
      </c>
      <c r="C1173" s="3">
        <f t="shared" si="35"/>
        <v>-564082</v>
      </c>
      <c r="E1173" s="2" t="b">
        <f t="shared" ca="1" si="34"/>
        <v>1</v>
      </c>
      <c r="F1173" s="2" cm="1">
        <f t="array" aca="1" ref="F1173" ca="1">IF(G1173&lt;&gt;"",INDIRECT("'"&amp;G1173&amp;"'!"&amp;H1173),"")</f>
        <v>565250</v>
      </c>
      <c r="G1173" s="1533" t="s">
        <v>6775</v>
      </c>
      <c r="H1173" s="2" t="s">
        <v>4629</v>
      </c>
    </row>
    <row r="1174" spans="1:11" ht="14">
      <c r="A1174" s="1">
        <v>1169</v>
      </c>
      <c r="D1174" s="4"/>
      <c r="E1174" s="2" t="b">
        <f t="shared" ca="1" si="34"/>
        <v>1</v>
      </c>
      <c r="F1174" s="2" t="str" cm="1">
        <f t="array" aca="1" ref="F1174" ca="1">IF(G1174&lt;&gt;"",INDIRECT("'"&amp;G1174&amp;"'!"&amp;H1174),"")</f>
        <v/>
      </c>
      <c r="G1174" s="1533"/>
      <c r="I1174" s="4"/>
      <c r="J1174" s="4"/>
      <c r="K1174" s="4"/>
    </row>
    <row r="1175" spans="1:11" ht="14">
      <c r="A1175">
        <v>1170</v>
      </c>
      <c r="B1175" s="7">
        <f>'EstExp 12-20'!D131</f>
        <v>565250</v>
      </c>
      <c r="C1175" s="3">
        <f t="shared" si="35"/>
        <v>-564080</v>
      </c>
      <c r="E1175" s="2" t="b">
        <f t="shared" ca="1" si="34"/>
        <v>1</v>
      </c>
      <c r="F1175" s="2" cm="1">
        <f t="array" aca="1" ref="F1175" ca="1">IF(G1175&lt;&gt;"",INDIRECT("'"&amp;G1175&amp;"'!"&amp;H1175),"")</f>
        <v>565250</v>
      </c>
      <c r="G1175" s="1533" t="s">
        <v>6775</v>
      </c>
      <c r="H1175" s="2" t="s">
        <v>4630</v>
      </c>
    </row>
    <row r="1176" spans="1:11" ht="14">
      <c r="A1176">
        <v>1171</v>
      </c>
      <c r="B1176" s="7">
        <f>'EstExp 12-20'!D132</f>
        <v>0</v>
      </c>
      <c r="C1176" s="3">
        <f t="shared" si="35"/>
        <v>1171</v>
      </c>
      <c r="E1176" s="2" t="b">
        <f t="shared" ca="1" si="34"/>
        <v>1</v>
      </c>
      <c r="F1176" s="2" cm="1">
        <f t="array" aca="1" ref="F1176" ca="1">IF(G1176&lt;&gt;"",INDIRECT("'"&amp;G1176&amp;"'!"&amp;H1176),"")</f>
        <v>0</v>
      </c>
      <c r="G1176" s="1533" t="s">
        <v>6775</v>
      </c>
      <c r="H1176" s="2" t="s">
        <v>4631</v>
      </c>
    </row>
    <row r="1177" spans="1:11" ht="14">
      <c r="A1177">
        <v>1172</v>
      </c>
      <c r="B1177" s="7">
        <f>'EstExp 12-20'!D133</f>
        <v>565250</v>
      </c>
      <c r="C1177" s="3">
        <f t="shared" si="35"/>
        <v>-564078</v>
      </c>
      <c r="E1177" s="2" t="b">
        <f t="shared" ca="1" si="34"/>
        <v>1</v>
      </c>
      <c r="F1177" s="2" cm="1">
        <f t="array" aca="1" ref="F1177" ca="1">IF(G1177&lt;&gt;"",INDIRECT("'"&amp;G1177&amp;"'!"&amp;H1177),"")</f>
        <v>565250</v>
      </c>
      <c r="G1177" s="1533" t="s">
        <v>6775</v>
      </c>
      <c r="H1177" s="2" t="s">
        <v>4632</v>
      </c>
    </row>
    <row r="1178" spans="1:11" ht="14">
      <c r="A1178">
        <v>1173</v>
      </c>
      <c r="B1178" s="7">
        <f>'EstExp 12-20'!D155</f>
        <v>565250</v>
      </c>
      <c r="C1178" s="3">
        <f t="shared" si="35"/>
        <v>-564077</v>
      </c>
      <c r="E1178" s="2" t="b">
        <f t="shared" ca="1" si="34"/>
        <v>1</v>
      </c>
      <c r="F1178" s="2" cm="1">
        <f t="array" aca="1" ref="F1178" ca="1">IF(G1178&lt;&gt;"",INDIRECT("'"&amp;G1178&amp;"'!"&amp;H1178),"")</f>
        <v>565250</v>
      </c>
      <c r="G1178" s="1533" t="s">
        <v>6775</v>
      </c>
      <c r="H1178" s="2" t="s">
        <v>4633</v>
      </c>
    </row>
    <row r="1179" spans="1:11" ht="14">
      <c r="A1179">
        <v>1174</v>
      </c>
      <c r="B1179" s="7">
        <f>'EstExp 12-20'!E126</f>
        <v>0</v>
      </c>
      <c r="C1179" s="3">
        <f t="shared" si="35"/>
        <v>1174</v>
      </c>
      <c r="E1179" s="2" t="b">
        <f t="shared" ca="1" si="34"/>
        <v>1</v>
      </c>
      <c r="F1179" s="2" cm="1">
        <f t="array" aca="1" ref="F1179" ca="1">IF(G1179&lt;&gt;"",INDIRECT("'"&amp;G1179&amp;"'!"&amp;H1179),"")</f>
        <v>0</v>
      </c>
      <c r="G1179" s="1533" t="s">
        <v>6775</v>
      </c>
      <c r="H1179" s="2" t="s">
        <v>4634</v>
      </c>
    </row>
    <row r="1180" spans="1:11" ht="14">
      <c r="A1180">
        <v>1175</v>
      </c>
      <c r="B1180" s="7">
        <f>'EstExp 12-20'!E127</f>
        <v>0</v>
      </c>
      <c r="C1180" s="3">
        <f t="shared" si="35"/>
        <v>1175</v>
      </c>
      <c r="E1180" s="2" t="b">
        <f t="shared" ca="1" si="34"/>
        <v>1</v>
      </c>
      <c r="F1180" s="2" cm="1">
        <f t="array" aca="1" ref="F1180" ca="1">IF(G1180&lt;&gt;"",INDIRECT("'"&amp;G1180&amp;"'!"&amp;H1180),"")</f>
        <v>0</v>
      </c>
      <c r="G1180" s="1533" t="s">
        <v>6775</v>
      </c>
      <c r="H1180" s="2" t="s">
        <v>4635</v>
      </c>
    </row>
    <row r="1181" spans="1:11" ht="14">
      <c r="A1181">
        <v>1176</v>
      </c>
      <c r="B1181" s="7">
        <f>'EstExp 12-20'!E128</f>
        <v>1172490</v>
      </c>
      <c r="C1181" s="3">
        <f t="shared" si="35"/>
        <v>-1171314</v>
      </c>
      <c r="E1181" s="2" t="b">
        <f t="shared" ca="1" si="34"/>
        <v>1</v>
      </c>
      <c r="F1181" s="2" cm="1">
        <f t="array" aca="1" ref="F1181" ca="1">IF(G1181&lt;&gt;"",INDIRECT("'"&amp;G1181&amp;"'!"&amp;H1181),"")</f>
        <v>1172490</v>
      </c>
      <c r="G1181" s="1533" t="s">
        <v>6775</v>
      </c>
      <c r="H1181" s="2" t="s">
        <v>4636</v>
      </c>
    </row>
    <row r="1182" spans="1:11" ht="14">
      <c r="A1182" s="1">
        <v>1177</v>
      </c>
      <c r="D1182" s="4"/>
      <c r="E1182" s="2" t="b">
        <f t="shared" ca="1" si="34"/>
        <v>1</v>
      </c>
      <c r="F1182" s="2" t="str" cm="1">
        <f t="array" aca="1" ref="F1182" ca="1">IF(G1182&lt;&gt;"",INDIRECT("'"&amp;G1182&amp;"'!"&amp;H1182),"")</f>
        <v/>
      </c>
      <c r="G1182" s="1533"/>
      <c r="I1182" s="4"/>
      <c r="J1182" s="4"/>
      <c r="K1182" s="4"/>
    </row>
    <row r="1183" spans="1:11" ht="14">
      <c r="A1183">
        <v>1178</v>
      </c>
      <c r="B1183" s="7">
        <f>'EstExp 12-20'!E131</f>
        <v>1172490</v>
      </c>
      <c r="C1183" s="3">
        <f t="shared" si="35"/>
        <v>-1171312</v>
      </c>
      <c r="E1183" s="2" t="b">
        <f t="shared" ca="1" si="34"/>
        <v>1</v>
      </c>
      <c r="F1183" s="2" cm="1">
        <f t="array" aca="1" ref="F1183" ca="1">IF(G1183&lt;&gt;"",INDIRECT("'"&amp;G1183&amp;"'!"&amp;H1183),"")</f>
        <v>1172490</v>
      </c>
      <c r="G1183" s="1533" t="s">
        <v>6775</v>
      </c>
      <c r="H1183" s="2" t="s">
        <v>4637</v>
      </c>
    </row>
    <row r="1184" spans="1:11" ht="14">
      <c r="A1184">
        <v>1179</v>
      </c>
      <c r="B1184" s="7">
        <f>'EstExp 12-20'!E132</f>
        <v>0</v>
      </c>
      <c r="C1184" s="3">
        <f t="shared" si="35"/>
        <v>1179</v>
      </c>
      <c r="E1184" s="2" t="b">
        <f t="shared" ca="1" si="34"/>
        <v>1</v>
      </c>
      <c r="F1184" s="2" cm="1">
        <f t="array" aca="1" ref="F1184" ca="1">IF(G1184&lt;&gt;"",INDIRECT("'"&amp;G1184&amp;"'!"&amp;H1184),"")</f>
        <v>0</v>
      </c>
      <c r="G1184" s="1533" t="s">
        <v>6775</v>
      </c>
      <c r="H1184" s="2" t="s">
        <v>4638</v>
      </c>
    </row>
    <row r="1185" spans="1:11" ht="14">
      <c r="A1185">
        <v>1180</v>
      </c>
      <c r="B1185" s="7">
        <f>'EstExp 12-20'!E133</f>
        <v>1172490</v>
      </c>
      <c r="C1185" s="3">
        <f t="shared" si="35"/>
        <v>-1171310</v>
      </c>
      <c r="E1185" s="2" t="b">
        <f t="shared" ca="1" si="34"/>
        <v>1</v>
      </c>
      <c r="F1185" s="2" cm="1">
        <f t="array" aca="1" ref="F1185" ca="1">IF(G1185&lt;&gt;"",INDIRECT("'"&amp;G1185&amp;"'!"&amp;H1185),"")</f>
        <v>1172490</v>
      </c>
      <c r="G1185" s="1533" t="s">
        <v>6775</v>
      </c>
      <c r="H1185" s="2" t="s">
        <v>4639</v>
      </c>
    </row>
    <row r="1186" spans="1:11" ht="14">
      <c r="A1186">
        <v>1181</v>
      </c>
      <c r="B1186" s="7">
        <f>'EstExp 12-20'!E155</f>
        <v>1172490</v>
      </c>
      <c r="C1186" s="3">
        <f t="shared" si="35"/>
        <v>-1171309</v>
      </c>
      <c r="E1186" s="2" t="b">
        <f t="shared" ca="1" si="34"/>
        <v>1</v>
      </c>
      <c r="F1186" s="2" cm="1">
        <f t="array" aca="1" ref="F1186" ca="1">IF(G1186&lt;&gt;"",INDIRECT("'"&amp;G1186&amp;"'!"&amp;H1186),"")</f>
        <v>1172490</v>
      </c>
      <c r="G1186" s="1533" t="s">
        <v>6775</v>
      </c>
      <c r="H1186" s="2" t="s">
        <v>4640</v>
      </c>
    </row>
    <row r="1187" spans="1:11" ht="14">
      <c r="A1187">
        <v>1182</v>
      </c>
      <c r="B1187" s="7">
        <f>'EstExp 12-20'!F126</f>
        <v>0</v>
      </c>
      <c r="C1187" s="3">
        <f t="shared" si="35"/>
        <v>1182</v>
      </c>
      <c r="E1187" s="2" t="b">
        <f t="shared" ca="1" si="34"/>
        <v>1</v>
      </c>
      <c r="F1187" s="2" cm="1">
        <f t="array" aca="1" ref="F1187" ca="1">IF(G1187&lt;&gt;"",INDIRECT("'"&amp;G1187&amp;"'!"&amp;H1187),"")</f>
        <v>0</v>
      </c>
      <c r="G1187" s="1533" t="s">
        <v>6775</v>
      </c>
      <c r="H1187" s="2" t="s">
        <v>4641</v>
      </c>
    </row>
    <row r="1188" spans="1:11" ht="14">
      <c r="A1188">
        <v>1183</v>
      </c>
      <c r="B1188" s="7">
        <f>'EstExp 12-20'!F127</f>
        <v>0</v>
      </c>
      <c r="C1188" s="3">
        <f t="shared" si="35"/>
        <v>1183</v>
      </c>
      <c r="E1188" s="2" t="b">
        <f t="shared" ca="1" si="34"/>
        <v>1</v>
      </c>
      <c r="F1188" s="2" cm="1">
        <f t="array" aca="1" ref="F1188" ca="1">IF(G1188&lt;&gt;"",INDIRECT("'"&amp;G1188&amp;"'!"&amp;H1188),"")</f>
        <v>0</v>
      </c>
      <c r="G1188" s="1533" t="s">
        <v>6775</v>
      </c>
      <c r="H1188" s="2" t="s">
        <v>4642</v>
      </c>
    </row>
    <row r="1189" spans="1:11" ht="14">
      <c r="A1189">
        <v>1184</v>
      </c>
      <c r="B1189" s="7">
        <f>'EstExp 12-20'!F128</f>
        <v>1318130</v>
      </c>
      <c r="C1189" s="3">
        <f t="shared" si="35"/>
        <v>-1316946</v>
      </c>
      <c r="E1189" s="2" t="b">
        <f t="shared" ca="1" si="34"/>
        <v>1</v>
      </c>
      <c r="F1189" s="2" cm="1">
        <f t="array" aca="1" ref="F1189" ca="1">IF(G1189&lt;&gt;"",INDIRECT("'"&amp;G1189&amp;"'!"&amp;H1189),"")</f>
        <v>1318130</v>
      </c>
      <c r="G1189" s="1533" t="s">
        <v>6775</v>
      </c>
      <c r="H1189" s="2" t="s">
        <v>4643</v>
      </c>
    </row>
    <row r="1190" spans="1:11" ht="14">
      <c r="A1190" s="1">
        <v>1185</v>
      </c>
      <c r="D1190" s="4"/>
      <c r="E1190" s="2" t="b">
        <f t="shared" ca="1" si="34"/>
        <v>1</v>
      </c>
      <c r="F1190" s="2" t="str" cm="1">
        <f t="array" aca="1" ref="F1190" ca="1">IF(G1190&lt;&gt;"",INDIRECT("'"&amp;G1190&amp;"'!"&amp;H1190),"")</f>
        <v/>
      </c>
      <c r="G1190" s="1533"/>
      <c r="I1190" s="4"/>
      <c r="J1190" s="4"/>
      <c r="K1190" s="4"/>
    </row>
    <row r="1191" spans="1:11" ht="14">
      <c r="A1191">
        <v>1186</v>
      </c>
      <c r="B1191" s="7">
        <f>'EstExp 12-20'!F131</f>
        <v>1318130</v>
      </c>
      <c r="C1191" s="3">
        <f t="shared" si="35"/>
        <v>-1316944</v>
      </c>
      <c r="E1191" s="2" t="b">
        <f t="shared" ca="1" si="34"/>
        <v>1</v>
      </c>
      <c r="F1191" s="2" cm="1">
        <f t="array" aca="1" ref="F1191" ca="1">IF(G1191&lt;&gt;"",INDIRECT("'"&amp;G1191&amp;"'!"&amp;H1191),"")</f>
        <v>1318130</v>
      </c>
      <c r="G1191" s="1533" t="s">
        <v>6775</v>
      </c>
      <c r="H1191" s="2" t="s">
        <v>4644</v>
      </c>
    </row>
    <row r="1192" spans="1:11" ht="14">
      <c r="A1192">
        <v>1187</v>
      </c>
      <c r="B1192" s="7">
        <f>'EstExp 12-20'!F132</f>
        <v>0</v>
      </c>
      <c r="C1192" s="3">
        <f t="shared" si="35"/>
        <v>1187</v>
      </c>
      <c r="E1192" s="2" t="b">
        <f t="shared" ca="1" si="34"/>
        <v>1</v>
      </c>
      <c r="F1192" s="2" cm="1">
        <f t="array" aca="1" ref="F1192" ca="1">IF(G1192&lt;&gt;"",INDIRECT("'"&amp;G1192&amp;"'!"&amp;H1192),"")</f>
        <v>0</v>
      </c>
      <c r="G1192" s="1533" t="s">
        <v>6775</v>
      </c>
      <c r="H1192" s="2" t="s">
        <v>4645</v>
      </c>
    </row>
    <row r="1193" spans="1:11" ht="14">
      <c r="A1193">
        <v>1188</v>
      </c>
      <c r="B1193" s="7">
        <f>'EstExp 12-20'!F133</f>
        <v>1318130</v>
      </c>
      <c r="C1193" s="3">
        <f t="shared" si="35"/>
        <v>-1316942</v>
      </c>
      <c r="E1193" s="2" t="b">
        <f t="shared" ca="1" si="34"/>
        <v>1</v>
      </c>
      <c r="F1193" s="2" cm="1">
        <f t="array" aca="1" ref="F1193" ca="1">IF(G1193&lt;&gt;"",INDIRECT("'"&amp;G1193&amp;"'!"&amp;H1193),"")</f>
        <v>1318130</v>
      </c>
      <c r="G1193" s="1533" t="s">
        <v>6775</v>
      </c>
      <c r="H1193" s="2" t="s">
        <v>4646</v>
      </c>
    </row>
    <row r="1194" spans="1:11" ht="14">
      <c r="A1194">
        <v>1189</v>
      </c>
      <c r="B1194" s="7">
        <f>'EstExp 12-20'!F155</f>
        <v>1318130</v>
      </c>
      <c r="C1194" s="3">
        <f t="shared" si="35"/>
        <v>-1316941</v>
      </c>
      <c r="E1194" s="2" t="b">
        <f t="shared" ca="1" si="34"/>
        <v>1</v>
      </c>
      <c r="F1194" s="2" cm="1">
        <f t="array" aca="1" ref="F1194" ca="1">IF(G1194&lt;&gt;"",INDIRECT("'"&amp;G1194&amp;"'!"&amp;H1194),"")</f>
        <v>1318130</v>
      </c>
      <c r="G1194" s="1533" t="s">
        <v>6775</v>
      </c>
      <c r="H1194" s="2" t="s">
        <v>4647</v>
      </c>
    </row>
    <row r="1195" spans="1:11" ht="14">
      <c r="A1195">
        <v>1190</v>
      </c>
      <c r="B1195" s="7">
        <f>'EstExp 12-20'!G126</f>
        <v>0</v>
      </c>
      <c r="C1195" s="3">
        <f t="shared" si="35"/>
        <v>1190</v>
      </c>
      <c r="E1195" s="2" t="b">
        <f t="shared" ca="1" si="34"/>
        <v>1</v>
      </c>
      <c r="F1195" s="2" cm="1">
        <f t="array" aca="1" ref="F1195" ca="1">IF(G1195&lt;&gt;"",INDIRECT("'"&amp;G1195&amp;"'!"&amp;H1195),"")</f>
        <v>0</v>
      </c>
      <c r="G1195" s="1533" t="s">
        <v>6775</v>
      </c>
      <c r="H1195" s="2" t="s">
        <v>4648</v>
      </c>
    </row>
    <row r="1196" spans="1:11" ht="14">
      <c r="A1196">
        <v>1191</v>
      </c>
      <c r="B1196" s="7">
        <f>'EstExp 12-20'!G127</f>
        <v>1438000</v>
      </c>
      <c r="C1196" s="3">
        <f t="shared" si="35"/>
        <v>-1436809</v>
      </c>
      <c r="E1196" s="2" t="b">
        <f t="shared" ca="1" si="34"/>
        <v>1</v>
      </c>
      <c r="F1196" s="2" cm="1">
        <f t="array" aca="1" ref="F1196" ca="1">IF(G1196&lt;&gt;"",INDIRECT("'"&amp;G1196&amp;"'!"&amp;H1196),"")</f>
        <v>1438000</v>
      </c>
      <c r="G1196" s="1533" t="s">
        <v>6775</v>
      </c>
      <c r="H1196" s="2" t="s">
        <v>4649</v>
      </c>
    </row>
    <row r="1197" spans="1:11" ht="14">
      <c r="A1197">
        <v>1192</v>
      </c>
      <c r="B1197" s="7">
        <f>'EstExp 12-20'!G128</f>
        <v>15000</v>
      </c>
      <c r="C1197" s="3">
        <f t="shared" si="35"/>
        <v>-13808</v>
      </c>
      <c r="E1197" s="2" t="b">
        <f t="shared" ca="1" si="34"/>
        <v>1</v>
      </c>
      <c r="F1197" s="2" cm="1">
        <f t="array" aca="1" ref="F1197" ca="1">IF(G1197&lt;&gt;"",INDIRECT("'"&amp;G1197&amp;"'!"&amp;H1197),"")</f>
        <v>15000</v>
      </c>
      <c r="G1197" s="1533" t="s">
        <v>6775</v>
      </c>
      <c r="H1197" s="2" t="s">
        <v>4650</v>
      </c>
    </row>
    <row r="1198" spans="1:11" ht="14">
      <c r="A1198">
        <v>1193</v>
      </c>
      <c r="B1198" s="7">
        <f>'EstExp 12-20'!G130</f>
        <v>0</v>
      </c>
      <c r="C1198" s="3">
        <f t="shared" si="35"/>
        <v>1193</v>
      </c>
      <c r="E1198" s="2" t="b">
        <f t="shared" ca="1" si="34"/>
        <v>1</v>
      </c>
      <c r="F1198" s="2" cm="1">
        <f t="array" aca="1" ref="F1198" ca="1">IF(G1198&lt;&gt;"",INDIRECT("'"&amp;G1198&amp;"'!"&amp;H1198),"")</f>
        <v>0</v>
      </c>
      <c r="G1198" s="1533" t="s">
        <v>6775</v>
      </c>
      <c r="H1198" s="2" t="s">
        <v>4651</v>
      </c>
    </row>
    <row r="1199" spans="1:11" ht="14">
      <c r="A1199" s="1">
        <v>1194</v>
      </c>
      <c r="D1199" s="4"/>
      <c r="E1199" s="2" t="b">
        <f t="shared" ca="1" si="34"/>
        <v>1</v>
      </c>
      <c r="F1199" s="2" t="str" cm="1">
        <f t="array" aca="1" ref="F1199" ca="1">IF(G1199&lt;&gt;"",INDIRECT("'"&amp;G1199&amp;"'!"&amp;H1199),"")</f>
        <v/>
      </c>
      <c r="G1199" s="1533"/>
      <c r="I1199" s="4"/>
      <c r="J1199" s="4"/>
      <c r="K1199" s="4"/>
    </row>
    <row r="1200" spans="1:11" ht="14">
      <c r="A1200">
        <v>1195</v>
      </c>
      <c r="B1200" s="7">
        <f>'EstExp 12-20'!G131</f>
        <v>1453000</v>
      </c>
      <c r="C1200" s="3">
        <f t="shared" si="35"/>
        <v>-1451805</v>
      </c>
      <c r="E1200" s="2" t="b">
        <f t="shared" ca="1" si="34"/>
        <v>1</v>
      </c>
      <c r="F1200" s="2" cm="1">
        <f t="array" aca="1" ref="F1200" ca="1">IF(G1200&lt;&gt;"",INDIRECT("'"&amp;G1200&amp;"'!"&amp;H1200),"")</f>
        <v>1453000</v>
      </c>
      <c r="G1200" s="1533" t="s">
        <v>6775</v>
      </c>
      <c r="H1200" s="2" t="s">
        <v>4652</v>
      </c>
    </row>
    <row r="1201" spans="1:11" ht="14">
      <c r="A1201">
        <v>1196</v>
      </c>
      <c r="B1201" s="7">
        <f>'EstExp 12-20'!G132</f>
        <v>0</v>
      </c>
      <c r="C1201" s="3">
        <f t="shared" si="35"/>
        <v>1196</v>
      </c>
      <c r="E1201" s="2" t="b">
        <f t="shared" ca="1" si="34"/>
        <v>1</v>
      </c>
      <c r="F1201" s="2" cm="1">
        <f t="array" aca="1" ref="F1201" ca="1">IF(G1201&lt;&gt;"",INDIRECT("'"&amp;G1201&amp;"'!"&amp;H1201),"")</f>
        <v>0</v>
      </c>
      <c r="G1201" s="1533" t="s">
        <v>6775</v>
      </c>
      <c r="H1201" s="2" t="s">
        <v>4653</v>
      </c>
    </row>
    <row r="1202" spans="1:11" ht="14">
      <c r="A1202">
        <v>1197</v>
      </c>
      <c r="B1202" s="7">
        <f>'EstExp 12-20'!G133</f>
        <v>1453000</v>
      </c>
      <c r="C1202" s="3">
        <f t="shared" si="35"/>
        <v>-1451803</v>
      </c>
      <c r="E1202" s="2" t="b">
        <f t="shared" ca="1" si="34"/>
        <v>1</v>
      </c>
      <c r="F1202" s="2" cm="1">
        <f t="array" aca="1" ref="F1202" ca="1">IF(G1202&lt;&gt;"",INDIRECT("'"&amp;G1202&amp;"'!"&amp;H1202),"")</f>
        <v>1453000</v>
      </c>
      <c r="G1202" s="1533" t="s">
        <v>6775</v>
      </c>
      <c r="H1202" s="2" t="s">
        <v>4654</v>
      </c>
    </row>
    <row r="1203" spans="1:11" ht="14">
      <c r="A1203">
        <v>1198</v>
      </c>
      <c r="B1203" s="7">
        <f>'EstExp 12-20'!G155</f>
        <v>1453000</v>
      </c>
      <c r="C1203" s="3">
        <f t="shared" si="35"/>
        <v>-1451802</v>
      </c>
      <c r="E1203" s="2" t="b">
        <f t="shared" ca="1" si="34"/>
        <v>1</v>
      </c>
      <c r="F1203" s="2" cm="1">
        <f t="array" aca="1" ref="F1203" ca="1">IF(G1203&lt;&gt;"",INDIRECT("'"&amp;G1203&amp;"'!"&amp;H1203),"")</f>
        <v>1453000</v>
      </c>
      <c r="G1203" s="1533" t="s">
        <v>6775</v>
      </c>
      <c r="H1203" s="2" t="s">
        <v>4655</v>
      </c>
    </row>
    <row r="1204" spans="1:11" ht="14">
      <c r="A1204">
        <v>1199</v>
      </c>
      <c r="B1204" s="7">
        <f>'EstExp 12-20'!H126</f>
        <v>0</v>
      </c>
      <c r="C1204" s="3">
        <f t="shared" si="35"/>
        <v>1199</v>
      </c>
      <c r="E1204" s="2" t="b">
        <f t="shared" ca="1" si="34"/>
        <v>1</v>
      </c>
      <c r="F1204" s="2" cm="1">
        <f t="array" aca="1" ref="F1204" ca="1">IF(G1204&lt;&gt;"",INDIRECT("'"&amp;G1204&amp;"'!"&amp;H1204),"")</f>
        <v>0</v>
      </c>
      <c r="G1204" s="1533" t="s">
        <v>6775</v>
      </c>
      <c r="H1204" s="2" t="s">
        <v>4656</v>
      </c>
    </row>
    <row r="1205" spans="1:11" ht="14">
      <c r="A1205">
        <v>1200</v>
      </c>
      <c r="B1205" s="7">
        <f>'EstExp 12-20'!H127</f>
        <v>0</v>
      </c>
      <c r="C1205" s="3">
        <f t="shared" si="35"/>
        <v>1200</v>
      </c>
      <c r="E1205" s="2" t="b">
        <f t="shared" ca="1" si="34"/>
        <v>1</v>
      </c>
      <c r="F1205" s="2" cm="1">
        <f t="array" aca="1" ref="F1205" ca="1">IF(G1205&lt;&gt;"",INDIRECT("'"&amp;G1205&amp;"'!"&amp;H1205),"")</f>
        <v>0</v>
      </c>
      <c r="G1205" s="1533" t="s">
        <v>6775</v>
      </c>
      <c r="H1205" s="2" t="s">
        <v>4657</v>
      </c>
    </row>
    <row r="1206" spans="1:11" ht="14">
      <c r="A1206">
        <v>1201</v>
      </c>
      <c r="B1206" s="7">
        <f>'EstExp 12-20'!H128</f>
        <v>2000</v>
      </c>
      <c r="C1206" s="3">
        <f t="shared" si="35"/>
        <v>-799</v>
      </c>
      <c r="E1206" s="2" t="b">
        <f t="shared" ca="1" si="34"/>
        <v>1</v>
      </c>
      <c r="F1206" s="2" cm="1">
        <f t="array" aca="1" ref="F1206" ca="1">IF(G1206&lt;&gt;"",INDIRECT("'"&amp;G1206&amp;"'!"&amp;H1206),"")</f>
        <v>2000</v>
      </c>
      <c r="G1206" s="1533" t="s">
        <v>6775</v>
      </c>
      <c r="H1206" s="2" t="s">
        <v>4658</v>
      </c>
    </row>
    <row r="1207" spans="1:11" ht="14">
      <c r="A1207" s="1">
        <v>1202</v>
      </c>
      <c r="D1207" s="4"/>
      <c r="E1207" s="2" t="b">
        <f t="shared" ca="1" si="34"/>
        <v>1</v>
      </c>
      <c r="F1207" s="2" t="str" cm="1">
        <f t="array" aca="1" ref="F1207" ca="1">IF(G1207&lt;&gt;"",INDIRECT("'"&amp;G1207&amp;"'!"&amp;H1207),"")</f>
        <v/>
      </c>
      <c r="G1207" s="1533"/>
      <c r="I1207" s="4"/>
      <c r="J1207" s="4"/>
      <c r="K1207" s="4"/>
    </row>
    <row r="1208" spans="1:11" ht="14">
      <c r="A1208">
        <v>1203</v>
      </c>
      <c r="B1208" s="7">
        <f>'EstExp 12-20'!H131</f>
        <v>2000</v>
      </c>
      <c r="C1208" s="3">
        <f t="shared" si="35"/>
        <v>-797</v>
      </c>
      <c r="E1208" s="2" t="b">
        <f t="shared" ca="1" si="34"/>
        <v>1</v>
      </c>
      <c r="F1208" s="2" cm="1">
        <f t="array" aca="1" ref="F1208" ca="1">IF(G1208&lt;&gt;"",INDIRECT("'"&amp;G1208&amp;"'!"&amp;H1208),"")</f>
        <v>2000</v>
      </c>
      <c r="G1208" s="1533" t="s">
        <v>6775</v>
      </c>
      <c r="H1208" s="2" t="s">
        <v>4659</v>
      </c>
    </row>
    <row r="1209" spans="1:11" ht="14">
      <c r="A1209">
        <v>1204</v>
      </c>
      <c r="B1209" s="7">
        <f>'EstExp 12-20'!H132</f>
        <v>0</v>
      </c>
      <c r="C1209" s="3">
        <f t="shared" si="35"/>
        <v>1204</v>
      </c>
      <c r="E1209" s="2" t="b">
        <f t="shared" ca="1" si="34"/>
        <v>1</v>
      </c>
      <c r="F1209" s="2" cm="1">
        <f t="array" aca="1" ref="F1209" ca="1">IF(G1209&lt;&gt;"",INDIRECT("'"&amp;G1209&amp;"'!"&amp;H1209),"")</f>
        <v>0</v>
      </c>
      <c r="G1209" s="1533" t="s">
        <v>6775</v>
      </c>
      <c r="H1209" s="2" t="s">
        <v>4660</v>
      </c>
    </row>
    <row r="1210" spans="1:11" ht="14">
      <c r="A1210">
        <v>1205</v>
      </c>
      <c r="B1210" s="7">
        <f>'EstExp 12-20'!H133</f>
        <v>2000</v>
      </c>
      <c r="C1210" s="3">
        <f t="shared" si="35"/>
        <v>-795</v>
      </c>
      <c r="E1210" s="2" t="b">
        <f t="shared" ca="1" si="34"/>
        <v>1</v>
      </c>
      <c r="F1210" s="2" cm="1">
        <f t="array" aca="1" ref="F1210" ca="1">IF(G1210&lt;&gt;"",INDIRECT("'"&amp;G1210&amp;"'!"&amp;H1210),"")</f>
        <v>2000</v>
      </c>
      <c r="G1210" s="1533" t="s">
        <v>6775</v>
      </c>
      <c r="H1210" s="2" t="s">
        <v>4661</v>
      </c>
    </row>
    <row r="1211" spans="1:11" ht="14">
      <c r="A1211">
        <v>1206</v>
      </c>
      <c r="B1211" s="7">
        <f>'EstExp 12-20'!H143</f>
        <v>0</v>
      </c>
      <c r="C1211" s="3">
        <f t="shared" si="35"/>
        <v>1206</v>
      </c>
      <c r="E1211" s="2" t="b">
        <f t="shared" ca="1" si="34"/>
        <v>1</v>
      </c>
      <c r="F1211" s="2" cm="1">
        <f t="array" aca="1" ref="F1211" ca="1">IF(G1211&lt;&gt;"",INDIRECT("'"&amp;G1211&amp;"'!"&amp;H1211),"")</f>
        <v>0</v>
      </c>
      <c r="G1211" s="1533" t="s">
        <v>6775</v>
      </c>
      <c r="H1211" s="2" t="s">
        <v>4662</v>
      </c>
    </row>
    <row r="1212" spans="1:11" ht="14">
      <c r="A1212">
        <v>1207</v>
      </c>
      <c r="B1212" s="7">
        <f>'EstExp 12-20'!H146</f>
        <v>0</v>
      </c>
      <c r="C1212" s="3">
        <f t="shared" si="35"/>
        <v>1207</v>
      </c>
      <c r="E1212" s="2" t="b">
        <f t="shared" ca="1" si="34"/>
        <v>1</v>
      </c>
      <c r="F1212" s="2" cm="1">
        <f t="array" aca="1" ref="F1212" ca="1">IF(G1212&lt;&gt;"",INDIRECT("'"&amp;G1212&amp;"'!"&amp;H1212),"")</f>
        <v>0</v>
      </c>
      <c r="G1212" s="1533" t="s">
        <v>6775</v>
      </c>
      <c r="H1212" s="2" t="s">
        <v>4663</v>
      </c>
    </row>
    <row r="1213" spans="1:11" ht="14">
      <c r="A1213">
        <v>1208</v>
      </c>
      <c r="B1213" s="7">
        <f>'EstExp 12-20'!H147</f>
        <v>0</v>
      </c>
      <c r="C1213" s="3">
        <f t="shared" si="35"/>
        <v>1208</v>
      </c>
      <c r="E1213" s="2" t="b">
        <f t="shared" ca="1" si="34"/>
        <v>1</v>
      </c>
      <c r="F1213" s="2" cm="1">
        <f t="array" aca="1" ref="F1213" ca="1">IF(G1213&lt;&gt;"",INDIRECT("'"&amp;G1213&amp;"'!"&amp;H1213),"")</f>
        <v>0</v>
      </c>
      <c r="G1213" s="1533" t="s">
        <v>6775</v>
      </c>
      <c r="H1213" s="2" t="s">
        <v>4664</v>
      </c>
    </row>
    <row r="1214" spans="1:11" ht="14">
      <c r="A1214">
        <v>1209</v>
      </c>
      <c r="B1214" s="7">
        <f>'EstExp 12-20'!H150</f>
        <v>0</v>
      </c>
      <c r="C1214" s="3">
        <f t="shared" si="35"/>
        <v>1209</v>
      </c>
      <c r="E1214" s="2" t="b">
        <f t="shared" ca="1" si="34"/>
        <v>1</v>
      </c>
      <c r="F1214" s="2" cm="1">
        <f t="array" aca="1" ref="F1214" ca="1">IF(G1214&lt;&gt;"",INDIRECT("'"&amp;G1214&amp;"'!"&amp;H1214),"")</f>
        <v>0</v>
      </c>
      <c r="G1214" s="1533" t="s">
        <v>6775</v>
      </c>
      <c r="H1214" s="2" t="s">
        <v>4665</v>
      </c>
    </row>
    <row r="1215" spans="1:11" ht="14">
      <c r="A1215" s="1">
        <v>1210</v>
      </c>
      <c r="D1215" s="4"/>
      <c r="E1215" s="2" t="b">
        <f t="shared" ca="1" si="34"/>
        <v>1</v>
      </c>
      <c r="F1215" s="2" t="str" cm="1">
        <f t="array" aca="1" ref="F1215" ca="1">IF(G1215&lt;&gt;"",INDIRECT("'"&amp;G1215&amp;"'!"&amp;H1215),"")</f>
        <v/>
      </c>
      <c r="G1215" s="1533"/>
      <c r="I1215" s="4"/>
      <c r="J1215" s="4"/>
      <c r="K1215" s="4"/>
    </row>
    <row r="1216" spans="1:11" ht="14">
      <c r="A1216">
        <v>1211</v>
      </c>
      <c r="B1216" s="7">
        <f>'EstExp 12-20'!H153</f>
        <v>0</v>
      </c>
      <c r="C1216" s="3">
        <f t="shared" si="35"/>
        <v>1211</v>
      </c>
      <c r="E1216" s="2" t="b">
        <f t="shared" ca="1" si="34"/>
        <v>1</v>
      </c>
      <c r="F1216" s="2" cm="1">
        <f t="array" aca="1" ref="F1216" ca="1">IF(G1216&lt;&gt;"",INDIRECT("'"&amp;G1216&amp;"'!"&amp;H1216),"")</f>
        <v>0</v>
      </c>
      <c r="G1216" s="1533" t="s">
        <v>6775</v>
      </c>
      <c r="H1216" s="2" t="s">
        <v>4666</v>
      </c>
    </row>
    <row r="1217" spans="1:11" ht="14">
      <c r="A1217">
        <v>1212</v>
      </c>
      <c r="B1217" s="7">
        <f>'EstExp 12-20'!H155</f>
        <v>2000</v>
      </c>
      <c r="C1217" s="3">
        <f t="shared" si="35"/>
        <v>-788</v>
      </c>
      <c r="E1217" s="2" t="b">
        <f t="shared" ca="1" si="34"/>
        <v>1</v>
      </c>
      <c r="F1217" s="2" cm="1">
        <f t="array" aca="1" ref="F1217" ca="1">IF(G1217&lt;&gt;"",INDIRECT("'"&amp;G1217&amp;"'!"&amp;H1217),"")</f>
        <v>2000</v>
      </c>
      <c r="G1217" s="1533" t="s">
        <v>6775</v>
      </c>
      <c r="H1217" s="2" t="s">
        <v>4667</v>
      </c>
    </row>
    <row r="1218" spans="1:11" ht="14">
      <c r="A1218">
        <v>1213</v>
      </c>
      <c r="B1218" s="7">
        <f>'EstExp 12-20'!K126</f>
        <v>0</v>
      </c>
      <c r="C1218" s="3">
        <f t="shared" si="35"/>
        <v>1213</v>
      </c>
      <c r="E1218" s="2" t="b">
        <f t="shared" ref="E1218:E1281" ca="1" si="36">F1218=B1218</f>
        <v>1</v>
      </c>
      <c r="F1218" s="2" cm="1">
        <f t="array" aca="1" ref="F1218" ca="1">IF(G1218&lt;&gt;"",INDIRECT("'"&amp;G1218&amp;"'!"&amp;H1218),"")</f>
        <v>0</v>
      </c>
      <c r="G1218" s="1533" t="s">
        <v>6775</v>
      </c>
      <c r="H1218" s="2" t="s">
        <v>4668</v>
      </c>
    </row>
    <row r="1219" spans="1:11" ht="14">
      <c r="A1219">
        <v>1214</v>
      </c>
      <c r="B1219" s="7">
        <f>'EstExp 12-20'!K127</f>
        <v>1438000</v>
      </c>
      <c r="C1219" s="3">
        <f t="shared" si="35"/>
        <v>-1436786</v>
      </c>
      <c r="E1219" s="2" t="b">
        <f t="shared" ca="1" si="36"/>
        <v>1</v>
      </c>
      <c r="F1219" s="2" cm="1">
        <f t="array" aca="1" ref="F1219" ca="1">IF(G1219&lt;&gt;"",INDIRECT("'"&amp;G1219&amp;"'!"&amp;H1219),"")</f>
        <v>1438000</v>
      </c>
      <c r="G1219" s="1533" t="s">
        <v>6775</v>
      </c>
      <c r="H1219" s="2" t="s">
        <v>4669</v>
      </c>
    </row>
    <row r="1220" spans="1:11" ht="14">
      <c r="A1220">
        <v>1215</v>
      </c>
      <c r="B1220" s="7">
        <f>'EstExp 12-20'!K128</f>
        <v>5752720</v>
      </c>
      <c r="C1220" s="3">
        <f t="shared" si="35"/>
        <v>-5751505</v>
      </c>
      <c r="E1220" s="2" t="b">
        <f t="shared" ca="1" si="36"/>
        <v>1</v>
      </c>
      <c r="F1220" s="2" cm="1">
        <f t="array" aca="1" ref="F1220" ca="1">IF(G1220&lt;&gt;"",INDIRECT("'"&amp;G1220&amp;"'!"&amp;H1220),"")</f>
        <v>5752720</v>
      </c>
      <c r="G1220" s="1533" t="s">
        <v>6775</v>
      </c>
      <c r="H1220" s="2" t="s">
        <v>4670</v>
      </c>
    </row>
    <row r="1221" spans="1:11" ht="14">
      <c r="A1221">
        <v>1216</v>
      </c>
      <c r="B1221" s="7">
        <f>'EstExp 12-20'!K130</f>
        <v>0</v>
      </c>
      <c r="C1221" s="3">
        <f t="shared" si="35"/>
        <v>1216</v>
      </c>
      <c r="E1221" s="2" t="b">
        <f t="shared" ca="1" si="36"/>
        <v>1</v>
      </c>
      <c r="F1221" s="2" cm="1">
        <f t="array" aca="1" ref="F1221" ca="1">IF(G1221&lt;&gt;"",INDIRECT("'"&amp;G1221&amp;"'!"&amp;H1221),"")</f>
        <v>0</v>
      </c>
      <c r="G1221" s="1533" t="s">
        <v>6775</v>
      </c>
      <c r="H1221" s="2" t="s">
        <v>4671</v>
      </c>
    </row>
    <row r="1222" spans="1:11" ht="14">
      <c r="A1222" s="1">
        <v>1217</v>
      </c>
      <c r="D1222" s="4"/>
      <c r="E1222" s="2" t="b">
        <f t="shared" ca="1" si="36"/>
        <v>1</v>
      </c>
      <c r="F1222" s="2" t="str" cm="1">
        <f t="array" aca="1" ref="F1222" ca="1">IF(G1222&lt;&gt;"",INDIRECT("'"&amp;G1222&amp;"'!"&amp;H1222),"")</f>
        <v/>
      </c>
      <c r="G1222" s="1533"/>
      <c r="I1222" s="4"/>
      <c r="J1222" s="4"/>
      <c r="K1222" s="4"/>
    </row>
    <row r="1223" spans="1:11" ht="14">
      <c r="A1223">
        <v>1218</v>
      </c>
      <c r="B1223" s="7">
        <f>'EstExp 12-20'!K131</f>
        <v>7190720</v>
      </c>
      <c r="C1223" s="3">
        <f t="shared" si="35"/>
        <v>-7189502</v>
      </c>
      <c r="E1223" s="2" t="b">
        <f t="shared" ca="1" si="36"/>
        <v>1</v>
      </c>
      <c r="F1223" s="2" cm="1">
        <f t="array" aca="1" ref="F1223" ca="1">IF(G1223&lt;&gt;"",INDIRECT("'"&amp;G1223&amp;"'!"&amp;H1223),"")</f>
        <v>7190720</v>
      </c>
      <c r="G1223" s="1533" t="s">
        <v>6775</v>
      </c>
      <c r="H1223" s="2" t="s">
        <v>4672</v>
      </c>
    </row>
    <row r="1224" spans="1:11" ht="14">
      <c r="A1224">
        <v>1219</v>
      </c>
      <c r="B1224" s="7">
        <f>'EstExp 12-20'!K132</f>
        <v>0</v>
      </c>
      <c r="C1224" s="3">
        <f t="shared" ref="C1224:C1285" si="37">A1224-B1224</f>
        <v>1219</v>
      </c>
      <c r="E1224" s="2" t="b">
        <f t="shared" ca="1" si="36"/>
        <v>1</v>
      </c>
      <c r="F1224" s="2" cm="1">
        <f t="array" aca="1" ref="F1224" ca="1">IF(G1224&lt;&gt;"",INDIRECT("'"&amp;G1224&amp;"'!"&amp;H1224),"")</f>
        <v>0</v>
      </c>
      <c r="G1224" s="1533" t="s">
        <v>6775</v>
      </c>
      <c r="H1224" s="2" t="s">
        <v>4673</v>
      </c>
    </row>
    <row r="1225" spans="1:11" ht="14">
      <c r="A1225">
        <v>1220</v>
      </c>
      <c r="B1225" s="7">
        <f>'EstExp 12-20'!K133</f>
        <v>7190720</v>
      </c>
      <c r="C1225" s="3">
        <f t="shared" si="37"/>
        <v>-7189500</v>
      </c>
      <c r="E1225" s="2" t="b">
        <f t="shared" ca="1" si="36"/>
        <v>1</v>
      </c>
      <c r="F1225" s="2" cm="1">
        <f t="array" aca="1" ref="F1225" ca="1">IF(G1225&lt;&gt;"",INDIRECT("'"&amp;G1225&amp;"'!"&amp;H1225),"")</f>
        <v>7190720</v>
      </c>
      <c r="G1225" s="1533" t="s">
        <v>6775</v>
      </c>
      <c r="H1225" s="2" t="s">
        <v>4674</v>
      </c>
    </row>
    <row r="1226" spans="1:11" ht="14">
      <c r="A1226">
        <v>1221</v>
      </c>
      <c r="B1226" s="7">
        <f>'EstExp 12-20'!K143</f>
        <v>0</v>
      </c>
      <c r="C1226" s="3">
        <f t="shared" si="37"/>
        <v>1221</v>
      </c>
      <c r="E1226" s="2" t="b">
        <f t="shared" ca="1" si="36"/>
        <v>1</v>
      </c>
      <c r="F1226" s="2" cm="1">
        <f t="array" aca="1" ref="F1226" ca="1">IF(G1226&lt;&gt;"",INDIRECT("'"&amp;G1226&amp;"'!"&amp;H1226),"")</f>
        <v>0</v>
      </c>
      <c r="G1226" s="1533" t="s">
        <v>6775</v>
      </c>
      <c r="H1226" s="2" t="s">
        <v>4675</v>
      </c>
    </row>
    <row r="1227" spans="1:11" ht="14">
      <c r="A1227">
        <v>1222</v>
      </c>
      <c r="B1227" s="7">
        <f>'EstExp 12-20'!K146</f>
        <v>0</v>
      </c>
      <c r="C1227" s="3">
        <f t="shared" si="37"/>
        <v>1222</v>
      </c>
      <c r="E1227" s="2" t="b">
        <f t="shared" ca="1" si="36"/>
        <v>1</v>
      </c>
      <c r="F1227" s="2" cm="1">
        <f t="array" aca="1" ref="F1227" ca="1">IF(G1227&lt;&gt;"",INDIRECT("'"&amp;G1227&amp;"'!"&amp;H1227),"")</f>
        <v>0</v>
      </c>
      <c r="G1227" s="1533" t="s">
        <v>6775</v>
      </c>
      <c r="H1227" s="2" t="s">
        <v>4676</v>
      </c>
    </row>
    <row r="1228" spans="1:11" ht="14">
      <c r="A1228">
        <v>1223</v>
      </c>
      <c r="B1228" s="7">
        <f>'EstExp 12-20'!K147</f>
        <v>0</v>
      </c>
      <c r="C1228" s="3">
        <f t="shared" si="37"/>
        <v>1223</v>
      </c>
      <c r="E1228" s="2" t="b">
        <f t="shared" ca="1" si="36"/>
        <v>1</v>
      </c>
      <c r="F1228" s="2" cm="1">
        <f t="array" aca="1" ref="F1228" ca="1">IF(G1228&lt;&gt;"",INDIRECT("'"&amp;G1228&amp;"'!"&amp;H1228),"")</f>
        <v>0</v>
      </c>
      <c r="G1228" s="1533" t="s">
        <v>6775</v>
      </c>
      <c r="H1228" s="2" t="s">
        <v>4677</v>
      </c>
    </row>
    <row r="1229" spans="1:11" ht="14">
      <c r="A1229">
        <v>1224</v>
      </c>
      <c r="B1229" s="7">
        <f>'EstExp 12-20'!K150</f>
        <v>0</v>
      </c>
      <c r="C1229" s="3">
        <f t="shared" si="37"/>
        <v>1224</v>
      </c>
      <c r="E1229" s="2" t="b">
        <f t="shared" ca="1" si="36"/>
        <v>1</v>
      </c>
      <c r="F1229" s="2" cm="1">
        <f t="array" aca="1" ref="F1229" ca="1">IF(G1229&lt;&gt;"",INDIRECT("'"&amp;G1229&amp;"'!"&amp;H1229),"")</f>
        <v>0</v>
      </c>
      <c r="G1229" s="1533" t="s">
        <v>6775</v>
      </c>
      <c r="H1229" s="2" t="s">
        <v>4678</v>
      </c>
    </row>
    <row r="1230" spans="1:11" ht="14">
      <c r="A1230" s="1">
        <v>1225</v>
      </c>
      <c r="D1230" s="4"/>
      <c r="E1230" s="2" t="b">
        <f t="shared" ca="1" si="36"/>
        <v>1</v>
      </c>
      <c r="F1230" s="2" t="str" cm="1">
        <f t="array" aca="1" ref="F1230" ca="1">IF(G1230&lt;&gt;"",INDIRECT("'"&amp;G1230&amp;"'!"&amp;H1230),"")</f>
        <v/>
      </c>
      <c r="G1230" s="1533"/>
      <c r="I1230" s="4"/>
      <c r="J1230" s="4"/>
      <c r="K1230" s="4"/>
    </row>
    <row r="1231" spans="1:11" ht="14">
      <c r="A1231">
        <v>1226</v>
      </c>
      <c r="B1231" s="7">
        <f>'EstExp 12-20'!K153</f>
        <v>0</v>
      </c>
      <c r="C1231" s="3">
        <f t="shared" si="37"/>
        <v>1226</v>
      </c>
      <c r="E1231" s="2" t="b">
        <f t="shared" ca="1" si="36"/>
        <v>1</v>
      </c>
      <c r="F1231" s="2" cm="1">
        <f t="array" aca="1" ref="F1231" ca="1">IF(G1231&lt;&gt;"",INDIRECT("'"&amp;G1231&amp;"'!"&amp;H1231),"")</f>
        <v>0</v>
      </c>
      <c r="G1231" s="1533" t="s">
        <v>6775</v>
      </c>
      <c r="H1231" s="2" t="s">
        <v>4679</v>
      </c>
    </row>
    <row r="1232" spans="1:11" ht="14">
      <c r="A1232">
        <v>1227</v>
      </c>
      <c r="B1232" s="7">
        <f>'EstExp 12-20'!K155</f>
        <v>7190720</v>
      </c>
      <c r="C1232" s="3">
        <f t="shared" si="37"/>
        <v>-7189493</v>
      </c>
      <c r="E1232" s="2" t="b">
        <f t="shared" ca="1" si="36"/>
        <v>1</v>
      </c>
      <c r="F1232" s="2" cm="1">
        <f t="array" aca="1" ref="F1232" ca="1">IF(G1232&lt;&gt;"",INDIRECT("'"&amp;G1232&amp;"'!"&amp;H1232),"")</f>
        <v>7190720</v>
      </c>
      <c r="G1232" s="1533" t="s">
        <v>6775</v>
      </c>
      <c r="H1232" s="2" t="s">
        <v>4680</v>
      </c>
    </row>
    <row r="1233" spans="1:11" ht="14">
      <c r="A1233">
        <v>1228</v>
      </c>
      <c r="B1233" s="7">
        <f>'EstExp 12-20'!K156</f>
        <v>-963520</v>
      </c>
      <c r="C1233" s="3">
        <f t="shared" si="37"/>
        <v>964748</v>
      </c>
      <c r="E1233" s="2" t="b">
        <f t="shared" ca="1" si="36"/>
        <v>1</v>
      </c>
      <c r="F1233" s="2" cm="1">
        <f t="array" aca="1" ref="F1233" ca="1">IF(G1233&lt;&gt;"",INDIRECT("'"&amp;G1233&amp;"'!"&amp;H1233),"")</f>
        <v>-963520</v>
      </c>
      <c r="G1233" s="1533" t="s">
        <v>6775</v>
      </c>
      <c r="H1233" s="2" t="s">
        <v>4681</v>
      </c>
    </row>
    <row r="1234" spans="1:11" ht="14">
      <c r="A1234" s="1">
        <v>1229</v>
      </c>
      <c r="D1234" s="4"/>
      <c r="E1234" s="2" t="b">
        <f t="shared" ca="1" si="36"/>
        <v>1</v>
      </c>
      <c r="F1234" s="2" t="str" cm="1">
        <f t="array" aca="1" ref="F1234" ca="1">IF(G1234&lt;&gt;"",INDIRECT("'"&amp;G1234&amp;"'!"&amp;H1234),"")</f>
        <v/>
      </c>
      <c r="G1234" s="1533"/>
      <c r="I1234" s="4"/>
      <c r="J1234" s="4"/>
      <c r="K1234" s="4"/>
    </row>
    <row r="1235" spans="1:11" ht="14">
      <c r="A1235" s="1">
        <v>1230</v>
      </c>
      <c r="D1235" s="4"/>
      <c r="E1235" s="2" t="b">
        <f t="shared" ca="1" si="36"/>
        <v>1</v>
      </c>
      <c r="F1235" s="2" t="str" cm="1">
        <f t="array" aca="1" ref="F1235" ca="1">IF(G1235&lt;&gt;"",INDIRECT("'"&amp;G1235&amp;"'!"&amp;H1235),"")</f>
        <v/>
      </c>
      <c r="G1235" s="1533"/>
      <c r="I1235" s="4"/>
      <c r="J1235" s="4"/>
      <c r="K1235" s="4"/>
    </row>
    <row r="1236" spans="1:11" ht="14">
      <c r="A1236" s="1">
        <v>1231</v>
      </c>
      <c r="D1236" s="4"/>
      <c r="E1236" s="2" t="b">
        <f t="shared" ca="1" si="36"/>
        <v>1</v>
      </c>
      <c r="F1236" s="2" t="str" cm="1">
        <f t="array" aca="1" ref="F1236" ca="1">IF(G1236&lt;&gt;"",INDIRECT("'"&amp;G1236&amp;"'!"&amp;H1236),"")</f>
        <v/>
      </c>
      <c r="G1236" s="1533"/>
      <c r="I1236" s="4"/>
      <c r="J1236" s="4"/>
      <c r="K1236" s="4"/>
    </row>
    <row r="1237" spans="1:11" ht="14">
      <c r="A1237" s="1">
        <v>1232</v>
      </c>
      <c r="D1237" s="4"/>
      <c r="E1237" s="2" t="b">
        <f t="shared" ca="1" si="36"/>
        <v>1</v>
      </c>
      <c r="F1237" s="2" t="str" cm="1">
        <f t="array" aca="1" ref="F1237" ca="1">IF(G1237&lt;&gt;"",INDIRECT("'"&amp;G1237&amp;"'!"&amp;H1237),"")</f>
        <v/>
      </c>
      <c r="G1237" s="1533"/>
      <c r="I1237" s="4"/>
      <c r="J1237" s="4"/>
      <c r="K1237" s="4"/>
    </row>
    <row r="1238" spans="1:11" ht="14">
      <c r="A1238" s="1">
        <v>1233</v>
      </c>
      <c r="D1238" s="4"/>
      <c r="E1238" s="2" t="b">
        <f t="shared" ca="1" si="36"/>
        <v>1</v>
      </c>
      <c r="F1238" s="2" t="str" cm="1">
        <f t="array" aca="1" ref="F1238" ca="1">IF(G1238&lt;&gt;"",INDIRECT("'"&amp;G1238&amp;"'!"&amp;H1238),"")</f>
        <v/>
      </c>
      <c r="G1238" s="1533"/>
      <c r="I1238" s="4"/>
      <c r="J1238" s="4"/>
      <c r="K1238" s="4"/>
    </row>
    <row r="1239" spans="1:11" ht="14">
      <c r="A1239" s="1">
        <v>1234</v>
      </c>
      <c r="D1239" s="4"/>
      <c r="E1239" s="2" t="b">
        <f t="shared" ca="1" si="36"/>
        <v>1</v>
      </c>
      <c r="F1239" s="2" t="str" cm="1">
        <f t="array" aca="1" ref="F1239" ca="1">IF(G1239&lt;&gt;"",INDIRECT("'"&amp;G1239&amp;"'!"&amp;H1239),"")</f>
        <v/>
      </c>
      <c r="G1239" s="1533"/>
      <c r="I1239" s="4"/>
      <c r="J1239" s="4"/>
      <c r="K1239" s="4"/>
    </row>
    <row r="1240" spans="1:11" ht="14">
      <c r="A1240" s="1">
        <v>1235</v>
      </c>
      <c r="D1240" s="4"/>
      <c r="E1240" s="2" t="b">
        <f t="shared" ca="1" si="36"/>
        <v>1</v>
      </c>
      <c r="F1240" s="2" t="str" cm="1">
        <f t="array" aca="1" ref="F1240" ca="1">IF(G1240&lt;&gt;"",INDIRECT("'"&amp;G1240&amp;"'!"&amp;H1240),"")</f>
        <v/>
      </c>
      <c r="G1240" s="1533"/>
      <c r="I1240" s="4"/>
      <c r="J1240" s="4"/>
      <c r="K1240" s="4"/>
    </row>
    <row r="1241" spans="1:11" ht="14">
      <c r="A1241" s="1">
        <v>1236</v>
      </c>
      <c r="D1241" s="4"/>
      <c r="E1241" s="2" t="b">
        <f t="shared" ca="1" si="36"/>
        <v>1</v>
      </c>
      <c r="F1241" s="2" t="str" cm="1">
        <f t="array" aca="1" ref="F1241" ca="1">IF(G1241&lt;&gt;"",INDIRECT("'"&amp;G1241&amp;"'!"&amp;H1241),"")</f>
        <v/>
      </c>
      <c r="G1241" s="1533"/>
      <c r="I1241" s="4"/>
      <c r="J1241" s="4"/>
      <c r="K1241" s="4"/>
    </row>
    <row r="1242" spans="1:11" ht="14">
      <c r="A1242" s="1">
        <v>1237</v>
      </c>
      <c r="D1242" s="4"/>
      <c r="E1242" s="2" t="b">
        <f t="shared" ca="1" si="36"/>
        <v>1</v>
      </c>
      <c r="F1242" s="2" t="str" cm="1">
        <f t="array" aca="1" ref="F1242" ca="1">IF(G1242&lt;&gt;"",INDIRECT("'"&amp;G1242&amp;"'!"&amp;H1242),"")</f>
        <v/>
      </c>
      <c r="G1242" s="1533"/>
      <c r="I1242" s="4"/>
      <c r="J1242" s="4"/>
      <c r="K1242" s="4"/>
    </row>
    <row r="1243" spans="1:11" ht="14">
      <c r="A1243" s="1">
        <v>1238</v>
      </c>
      <c r="D1243" s="4"/>
      <c r="E1243" s="2" t="b">
        <f t="shared" ca="1" si="36"/>
        <v>1</v>
      </c>
      <c r="F1243" s="2" t="str" cm="1">
        <f t="array" aca="1" ref="F1243" ca="1">IF(G1243&lt;&gt;"",INDIRECT("'"&amp;G1243&amp;"'!"&amp;H1243),"")</f>
        <v/>
      </c>
      <c r="G1243" s="1533"/>
      <c r="I1243" s="4"/>
      <c r="J1243" s="4"/>
      <c r="K1243" s="4"/>
    </row>
    <row r="1244" spans="1:11" ht="14">
      <c r="A1244" s="1">
        <v>1239</v>
      </c>
      <c r="D1244" s="4"/>
      <c r="E1244" s="2" t="b">
        <f t="shared" ca="1" si="36"/>
        <v>1</v>
      </c>
      <c r="F1244" s="2" t="str" cm="1">
        <f t="array" aca="1" ref="F1244" ca="1">IF(G1244&lt;&gt;"",INDIRECT("'"&amp;G1244&amp;"'!"&amp;H1244),"")</f>
        <v/>
      </c>
      <c r="G1244" s="1533"/>
      <c r="I1244" s="4"/>
      <c r="J1244" s="4"/>
      <c r="K1244" s="4"/>
    </row>
    <row r="1245" spans="1:11" ht="14">
      <c r="A1245" s="1">
        <v>1240</v>
      </c>
      <c r="D1245" s="4"/>
      <c r="E1245" s="2" t="b">
        <f t="shared" ca="1" si="36"/>
        <v>1</v>
      </c>
      <c r="F1245" s="2" t="str" cm="1">
        <f t="array" aca="1" ref="F1245" ca="1">IF(G1245&lt;&gt;"",INDIRECT("'"&amp;G1245&amp;"'!"&amp;H1245),"")</f>
        <v/>
      </c>
      <c r="G1245" s="1533"/>
      <c r="I1245" s="4"/>
      <c r="J1245" s="4"/>
      <c r="K1245" s="4"/>
    </row>
    <row r="1246" spans="1:11" ht="14">
      <c r="A1246" s="1">
        <v>1241</v>
      </c>
      <c r="D1246" s="4"/>
      <c r="E1246" s="2" t="b">
        <f t="shared" ca="1" si="36"/>
        <v>1</v>
      </c>
      <c r="F1246" s="2" t="str" cm="1">
        <f t="array" aca="1" ref="F1246" ca="1">IF(G1246&lt;&gt;"",INDIRECT("'"&amp;G1246&amp;"'!"&amp;H1246),"")</f>
        <v/>
      </c>
      <c r="G1246" s="1533"/>
      <c r="I1246" s="4"/>
      <c r="J1246" s="4"/>
      <c r="K1246" s="4"/>
    </row>
    <row r="1247" spans="1:11" ht="14">
      <c r="A1247" s="1">
        <v>1242</v>
      </c>
      <c r="D1247" s="4"/>
      <c r="E1247" s="2" t="b">
        <f t="shared" ca="1" si="36"/>
        <v>1</v>
      </c>
      <c r="F1247" s="2" t="str" cm="1">
        <f t="array" aca="1" ref="F1247" ca="1">IF(G1247&lt;&gt;"",INDIRECT("'"&amp;G1247&amp;"'!"&amp;H1247),"")</f>
        <v/>
      </c>
      <c r="G1247" s="1533"/>
      <c r="I1247" s="4"/>
      <c r="J1247" s="4"/>
      <c r="K1247" s="4"/>
    </row>
    <row r="1248" spans="1:11" ht="14">
      <c r="A1248" s="1">
        <v>1243</v>
      </c>
      <c r="D1248" s="4"/>
      <c r="E1248" s="2" t="b">
        <f t="shared" ca="1" si="36"/>
        <v>1</v>
      </c>
      <c r="F1248" s="2" t="str" cm="1">
        <f t="array" aca="1" ref="F1248" ca="1">IF(G1248&lt;&gt;"",INDIRECT("'"&amp;G1248&amp;"'!"&amp;H1248),"")</f>
        <v/>
      </c>
      <c r="G1248" s="1533"/>
      <c r="I1248" s="4"/>
      <c r="J1248" s="4"/>
      <c r="K1248" s="4"/>
    </row>
    <row r="1249" spans="1:11" ht="14">
      <c r="A1249" s="1">
        <v>1244</v>
      </c>
      <c r="D1249" s="4"/>
      <c r="E1249" s="2" t="b">
        <f t="shared" ca="1" si="36"/>
        <v>1</v>
      </c>
      <c r="F1249" s="2" t="str" cm="1">
        <f t="array" aca="1" ref="F1249" ca="1">IF(G1249&lt;&gt;"",INDIRECT("'"&amp;G1249&amp;"'!"&amp;H1249),"")</f>
        <v/>
      </c>
      <c r="G1249" s="1533"/>
      <c r="I1249" s="4"/>
      <c r="J1249" s="4"/>
      <c r="K1249" s="4"/>
    </row>
    <row r="1250" spans="1:11" ht="14">
      <c r="A1250" s="1">
        <v>1245</v>
      </c>
      <c r="D1250" s="4"/>
      <c r="E1250" s="2" t="b">
        <f t="shared" ca="1" si="36"/>
        <v>1</v>
      </c>
      <c r="F1250" s="2" t="str" cm="1">
        <f t="array" aca="1" ref="F1250" ca="1">IF(G1250&lt;&gt;"",INDIRECT("'"&amp;G1250&amp;"'!"&amp;H1250),"")</f>
        <v/>
      </c>
      <c r="G1250" s="1533"/>
      <c r="I1250" s="4"/>
      <c r="J1250" s="4"/>
      <c r="K1250" s="4"/>
    </row>
    <row r="1251" spans="1:11" ht="14">
      <c r="A1251">
        <v>1246</v>
      </c>
      <c r="B1251" s="7">
        <f>'EstExp 12-20'!E175</f>
        <v>0</v>
      </c>
      <c r="C1251" s="3">
        <f t="shared" si="37"/>
        <v>1246</v>
      </c>
      <c r="E1251" s="2" t="b">
        <f t="shared" ca="1" si="36"/>
        <v>1</v>
      </c>
      <c r="F1251" s="2" cm="1">
        <f t="array" aca="1" ref="F1251" ca="1">IF(G1251&lt;&gt;"",INDIRECT("'"&amp;G1251&amp;"'!"&amp;H1251),"")</f>
        <v>0</v>
      </c>
      <c r="G1251" s="1533" t="s">
        <v>6775</v>
      </c>
      <c r="H1251" s="2" t="s">
        <v>4682</v>
      </c>
    </row>
    <row r="1252" spans="1:11" ht="14">
      <c r="A1252">
        <v>1247</v>
      </c>
      <c r="B1252" s="7">
        <f>'EstExp 12-20'!E176</f>
        <v>0</v>
      </c>
      <c r="C1252" s="3">
        <f t="shared" si="37"/>
        <v>1247</v>
      </c>
      <c r="E1252" s="2" t="b">
        <f t="shared" ca="1" si="36"/>
        <v>1</v>
      </c>
      <c r="F1252" s="2" cm="1">
        <f t="array" aca="1" ref="F1252" ca="1">IF(G1252&lt;&gt;"",INDIRECT("'"&amp;G1252&amp;"'!"&amp;H1252),"")</f>
        <v>0</v>
      </c>
      <c r="G1252" s="1533" t="s">
        <v>6775</v>
      </c>
      <c r="H1252" s="2" t="s">
        <v>4683</v>
      </c>
    </row>
    <row r="1253" spans="1:11" ht="14">
      <c r="A1253">
        <v>1248</v>
      </c>
      <c r="B1253" s="7">
        <f>'EstExp 12-20'!E178</f>
        <v>0</v>
      </c>
      <c r="C1253" s="3">
        <f t="shared" si="37"/>
        <v>1248</v>
      </c>
      <c r="E1253" s="2" t="b">
        <f t="shared" ca="1" si="36"/>
        <v>1</v>
      </c>
      <c r="F1253" s="2" cm="1">
        <f t="array" aca="1" ref="F1253" ca="1">IF(G1253&lt;&gt;"",INDIRECT("'"&amp;G1253&amp;"'!"&amp;H1253),"")</f>
        <v>0</v>
      </c>
      <c r="G1253" s="1533" t="s">
        <v>6775</v>
      </c>
      <c r="H1253" s="2" t="s">
        <v>4684</v>
      </c>
    </row>
    <row r="1254" spans="1:11" ht="14">
      <c r="A1254">
        <v>1249</v>
      </c>
      <c r="B1254" s="7">
        <f>'EstExp 12-20'!H167</f>
        <v>0</v>
      </c>
      <c r="C1254" s="3">
        <f t="shared" si="37"/>
        <v>1249</v>
      </c>
      <c r="E1254" s="2" t="b">
        <f t="shared" ca="1" si="36"/>
        <v>1</v>
      </c>
      <c r="F1254" s="2" cm="1">
        <f t="array" aca="1" ref="F1254" ca="1">IF(G1254&lt;&gt;"",INDIRECT("'"&amp;G1254&amp;"'!"&amp;H1254),"")</f>
        <v>0</v>
      </c>
      <c r="G1254" s="1533" t="s">
        <v>6775</v>
      </c>
      <c r="H1254" s="2" t="s">
        <v>4685</v>
      </c>
    </row>
    <row r="1255" spans="1:11" ht="14">
      <c r="A1255">
        <v>1250</v>
      </c>
      <c r="B1255" s="7">
        <f>'EstExp 12-20'!H168</f>
        <v>0</v>
      </c>
      <c r="C1255" s="3">
        <f t="shared" si="37"/>
        <v>1250</v>
      </c>
      <c r="E1255" s="2" t="b">
        <f t="shared" ca="1" si="36"/>
        <v>1</v>
      </c>
      <c r="F1255" s="2" cm="1">
        <f t="array" aca="1" ref="F1255" ca="1">IF(G1255&lt;&gt;"",INDIRECT("'"&amp;G1255&amp;"'!"&amp;H1255),"")</f>
        <v>0</v>
      </c>
      <c r="G1255" s="1533" t="s">
        <v>6775</v>
      </c>
      <c r="H1255" s="2" t="s">
        <v>4686</v>
      </c>
    </row>
    <row r="1256" spans="1:11" ht="14">
      <c r="A1256">
        <v>1251</v>
      </c>
      <c r="B1256" s="7">
        <f>'EstExp 12-20'!H173</f>
        <v>222470</v>
      </c>
      <c r="C1256" s="3">
        <f t="shared" si="37"/>
        <v>-221219</v>
      </c>
      <c r="E1256" s="2" t="b">
        <f t="shared" ca="1" si="36"/>
        <v>1</v>
      </c>
      <c r="F1256" s="2" cm="1">
        <f t="array" aca="1" ref="F1256" ca="1">IF(G1256&lt;&gt;"",INDIRECT("'"&amp;G1256&amp;"'!"&amp;H1256),"")</f>
        <v>222470</v>
      </c>
      <c r="G1256" s="1533" t="s">
        <v>6775</v>
      </c>
      <c r="H1256" s="2" t="s">
        <v>4687</v>
      </c>
    </row>
    <row r="1257" spans="1:11" ht="14">
      <c r="A1257">
        <v>1252</v>
      </c>
      <c r="B1257" s="7">
        <f>'EstExp 12-20'!H171</f>
        <v>0</v>
      </c>
      <c r="C1257" s="3">
        <f t="shared" si="37"/>
        <v>1252</v>
      </c>
      <c r="E1257" s="2" t="b">
        <f t="shared" ca="1" si="36"/>
        <v>1</v>
      </c>
      <c r="F1257" s="2" cm="1">
        <f t="array" aca="1" ref="F1257" ca="1">IF(G1257&lt;&gt;"",INDIRECT("'"&amp;G1257&amp;"'!"&amp;H1257),"")</f>
        <v>0</v>
      </c>
      <c r="G1257" s="1533" t="s">
        <v>6775</v>
      </c>
      <c r="H1257" s="2" t="s">
        <v>4688</v>
      </c>
    </row>
    <row r="1258" spans="1:11" ht="14">
      <c r="A1258">
        <v>1253</v>
      </c>
      <c r="B1258" s="7">
        <f>'EstExp 12-20'!H172</f>
        <v>0</v>
      </c>
      <c r="C1258" s="3">
        <f t="shared" si="37"/>
        <v>1253</v>
      </c>
      <c r="E1258" s="2" t="b">
        <f t="shared" ca="1" si="36"/>
        <v>1</v>
      </c>
      <c r="F1258" s="2" cm="1">
        <f t="array" aca="1" ref="F1258" ca="1">IF(G1258&lt;&gt;"",INDIRECT("'"&amp;G1258&amp;"'!"&amp;H1258),"")</f>
        <v>0</v>
      </c>
      <c r="G1258" s="1533" t="s">
        <v>6775</v>
      </c>
      <c r="H1258" s="2" t="s">
        <v>4689</v>
      </c>
    </row>
    <row r="1259" spans="1:11" ht="14">
      <c r="A1259">
        <v>1254</v>
      </c>
      <c r="B1259" s="7">
        <f>'EstExp 12-20'!H174</f>
        <v>1853300</v>
      </c>
      <c r="C1259" s="3">
        <f t="shared" si="37"/>
        <v>-1852046</v>
      </c>
      <c r="E1259" s="2" t="b">
        <f t="shared" ca="1" si="36"/>
        <v>1</v>
      </c>
      <c r="F1259" s="2" cm="1">
        <f t="array" aca="1" ref="F1259" ca="1">IF(G1259&lt;&gt;"",INDIRECT("'"&amp;G1259&amp;"'!"&amp;H1259),"")</f>
        <v>1853300</v>
      </c>
      <c r="G1259" s="1533" t="s">
        <v>6775</v>
      </c>
      <c r="H1259" s="2" t="s">
        <v>4690</v>
      </c>
    </row>
    <row r="1260" spans="1:11" ht="14">
      <c r="A1260">
        <v>1255</v>
      </c>
      <c r="B1260" s="7">
        <f>'EstExp 12-20'!H175</f>
        <v>2000</v>
      </c>
      <c r="C1260" s="3">
        <f t="shared" si="37"/>
        <v>-745</v>
      </c>
      <c r="E1260" s="2" t="b">
        <f t="shared" ca="1" si="36"/>
        <v>1</v>
      </c>
      <c r="F1260" s="2" cm="1">
        <f t="array" aca="1" ref="F1260" ca="1">IF(G1260&lt;&gt;"",INDIRECT("'"&amp;G1260&amp;"'!"&amp;H1260),"")</f>
        <v>2000</v>
      </c>
      <c r="G1260" s="1533" t="s">
        <v>6775</v>
      </c>
      <c r="H1260" s="2" t="s">
        <v>4691</v>
      </c>
    </row>
    <row r="1261" spans="1:11" ht="14">
      <c r="A1261">
        <v>1256</v>
      </c>
      <c r="B1261" s="7">
        <f>'EstExp 12-20'!H176</f>
        <v>2077770</v>
      </c>
      <c r="C1261" s="3">
        <f t="shared" si="37"/>
        <v>-2076514</v>
      </c>
      <c r="E1261" s="2" t="b">
        <f t="shared" ca="1" si="36"/>
        <v>1</v>
      </c>
      <c r="F1261" s="2" cm="1">
        <f t="array" aca="1" ref="F1261" ca="1">IF(G1261&lt;&gt;"",INDIRECT("'"&amp;G1261&amp;"'!"&amp;H1261),"")</f>
        <v>2077770</v>
      </c>
      <c r="G1261" s="1533" t="s">
        <v>6775</v>
      </c>
      <c r="H1261" s="2" t="s">
        <v>4692</v>
      </c>
    </row>
    <row r="1262" spans="1:11" ht="14">
      <c r="A1262">
        <v>1257</v>
      </c>
      <c r="B1262" s="7">
        <f>'EstExp 12-20'!H178</f>
        <v>2077770</v>
      </c>
      <c r="C1262" s="3">
        <f t="shared" si="37"/>
        <v>-2076513</v>
      </c>
      <c r="E1262" s="2" t="b">
        <f t="shared" ca="1" si="36"/>
        <v>1</v>
      </c>
      <c r="F1262" s="2" cm="1">
        <f t="array" aca="1" ref="F1262" ca="1">IF(G1262&lt;&gt;"",INDIRECT("'"&amp;G1262&amp;"'!"&amp;H1262),"")</f>
        <v>2077770</v>
      </c>
      <c r="G1262" s="1533" t="s">
        <v>6775</v>
      </c>
      <c r="H1262" s="2" t="s">
        <v>4693</v>
      </c>
    </row>
    <row r="1263" spans="1:11" ht="14">
      <c r="A1263" s="1">
        <v>1258</v>
      </c>
      <c r="D1263" s="3" t="s">
        <v>299</v>
      </c>
      <c r="E1263" s="2" t="b">
        <f t="shared" ca="1" si="36"/>
        <v>1</v>
      </c>
      <c r="F1263" s="2" t="str" cm="1">
        <f t="array" aca="1" ref="F1263" ca="1">IF(G1263&lt;&gt;"",INDIRECT("'"&amp;G1263&amp;"'!"&amp;H1263),"")</f>
        <v/>
      </c>
      <c r="G1263" s="1533"/>
    </row>
    <row r="1264" spans="1:11" ht="14">
      <c r="A1264" s="1">
        <v>1259</v>
      </c>
      <c r="D1264" s="3" t="s">
        <v>299</v>
      </c>
      <c r="E1264" s="2" t="b">
        <f t="shared" ca="1" si="36"/>
        <v>1</v>
      </c>
      <c r="F1264" s="2" t="str" cm="1">
        <f t="array" aca="1" ref="F1264" ca="1">IF(G1264&lt;&gt;"",INDIRECT("'"&amp;G1264&amp;"'!"&amp;H1264),"")</f>
        <v/>
      </c>
      <c r="G1264" s="1533"/>
    </row>
    <row r="1265" spans="1:11" ht="14">
      <c r="A1265" s="1">
        <v>1260</v>
      </c>
      <c r="D1265" s="3" t="s">
        <v>299</v>
      </c>
      <c r="E1265" s="2" t="b">
        <f t="shared" ca="1" si="36"/>
        <v>1</v>
      </c>
      <c r="F1265" s="2" t="str" cm="1">
        <f t="array" aca="1" ref="F1265" ca="1">IF(G1265&lt;&gt;"",INDIRECT("'"&amp;G1265&amp;"'!"&amp;H1265),"")</f>
        <v/>
      </c>
      <c r="G1265" s="1533"/>
    </row>
    <row r="1266" spans="1:11" ht="14">
      <c r="A1266" s="1">
        <v>1261</v>
      </c>
      <c r="D1266" s="3" t="s">
        <v>299</v>
      </c>
      <c r="E1266" s="2" t="b">
        <f t="shared" ca="1" si="36"/>
        <v>1</v>
      </c>
      <c r="F1266" s="2" t="str" cm="1">
        <f t="array" aca="1" ref="F1266" ca="1">IF(G1266&lt;&gt;"",INDIRECT("'"&amp;G1266&amp;"'!"&amp;H1266),"")</f>
        <v/>
      </c>
      <c r="G1266" s="1533"/>
    </row>
    <row r="1267" spans="1:11" ht="14">
      <c r="A1267" s="1">
        <v>1262</v>
      </c>
      <c r="D1267" s="3" t="s">
        <v>794</v>
      </c>
      <c r="E1267" s="2" t="b">
        <f t="shared" ca="1" si="36"/>
        <v>1</v>
      </c>
      <c r="F1267" s="2" t="str" cm="1">
        <f t="array" aca="1" ref="F1267" ca="1">IF(G1267&lt;&gt;"",INDIRECT("'"&amp;G1267&amp;"'!"&amp;H1267),"")</f>
        <v/>
      </c>
      <c r="G1267" s="1533"/>
    </row>
    <row r="1268" spans="1:11" ht="14">
      <c r="A1268">
        <v>1263</v>
      </c>
      <c r="B1268" s="7">
        <f>'EstExp 12-20'!K167</f>
        <v>0</v>
      </c>
      <c r="C1268" s="3">
        <f t="shared" si="37"/>
        <v>1263</v>
      </c>
      <c r="E1268" s="2" t="b">
        <f t="shared" ca="1" si="36"/>
        <v>1</v>
      </c>
      <c r="F1268" s="2" cm="1">
        <f t="array" aca="1" ref="F1268" ca="1">IF(G1268&lt;&gt;"",INDIRECT("'"&amp;G1268&amp;"'!"&amp;H1268),"")</f>
        <v>0</v>
      </c>
      <c r="G1268" s="1533" t="s">
        <v>6775</v>
      </c>
      <c r="H1268" s="2" t="s">
        <v>4694</v>
      </c>
    </row>
    <row r="1269" spans="1:11" ht="14">
      <c r="A1269">
        <v>1264</v>
      </c>
      <c r="B1269" s="7">
        <f>'EstExp 12-20'!K168</f>
        <v>0</v>
      </c>
      <c r="C1269" s="3">
        <f t="shared" si="37"/>
        <v>1264</v>
      </c>
      <c r="E1269" s="2" t="b">
        <f t="shared" ca="1" si="36"/>
        <v>1</v>
      </c>
      <c r="F1269" s="2" cm="1">
        <f t="array" aca="1" ref="F1269" ca="1">IF(G1269&lt;&gt;"",INDIRECT("'"&amp;G1269&amp;"'!"&amp;H1269),"")</f>
        <v>0</v>
      </c>
      <c r="G1269" s="1533" t="s">
        <v>6775</v>
      </c>
      <c r="H1269" s="2" t="s">
        <v>4695</v>
      </c>
    </row>
    <row r="1270" spans="1:11" ht="14">
      <c r="A1270">
        <v>1265</v>
      </c>
      <c r="B1270" s="7">
        <f>'EstExp 12-20'!K173</f>
        <v>222470</v>
      </c>
      <c r="C1270" s="3">
        <f t="shared" si="37"/>
        <v>-221205</v>
      </c>
      <c r="E1270" s="2" t="b">
        <f t="shared" ca="1" si="36"/>
        <v>1</v>
      </c>
      <c r="F1270" s="2" cm="1">
        <f t="array" aca="1" ref="F1270" ca="1">IF(G1270&lt;&gt;"",INDIRECT("'"&amp;G1270&amp;"'!"&amp;H1270),"")</f>
        <v>222470</v>
      </c>
      <c r="G1270" s="1533" t="s">
        <v>6775</v>
      </c>
      <c r="H1270" s="2" t="s">
        <v>4696</v>
      </c>
    </row>
    <row r="1271" spans="1:11" ht="14">
      <c r="A1271">
        <v>1266</v>
      </c>
      <c r="B1271" s="7">
        <f>'EstExp 12-20'!K171</f>
        <v>0</v>
      </c>
      <c r="C1271" s="3">
        <f t="shared" si="37"/>
        <v>1266</v>
      </c>
      <c r="E1271" s="2" t="b">
        <f t="shared" ca="1" si="36"/>
        <v>1</v>
      </c>
      <c r="F1271" s="2" cm="1">
        <f t="array" aca="1" ref="F1271" ca="1">IF(G1271&lt;&gt;"",INDIRECT("'"&amp;G1271&amp;"'!"&amp;H1271),"")</f>
        <v>0</v>
      </c>
      <c r="G1271" s="1533" t="s">
        <v>6775</v>
      </c>
      <c r="H1271" s="2" t="s">
        <v>4697</v>
      </c>
    </row>
    <row r="1272" spans="1:11" ht="14">
      <c r="A1272">
        <v>1267</v>
      </c>
      <c r="B1272" s="7">
        <f>'EstExp 12-20'!K172</f>
        <v>0</v>
      </c>
      <c r="C1272" s="3">
        <f t="shared" si="37"/>
        <v>1267</v>
      </c>
      <c r="E1272" s="2" t="b">
        <f t="shared" ca="1" si="36"/>
        <v>1</v>
      </c>
      <c r="F1272" s="2" cm="1">
        <f t="array" aca="1" ref="F1272" ca="1">IF(G1272&lt;&gt;"",INDIRECT("'"&amp;G1272&amp;"'!"&amp;H1272),"")</f>
        <v>0</v>
      </c>
      <c r="G1272" s="1533" t="s">
        <v>6775</v>
      </c>
      <c r="H1272" s="2" t="s">
        <v>4698</v>
      </c>
    </row>
    <row r="1273" spans="1:11" ht="14">
      <c r="A1273">
        <v>1268</v>
      </c>
      <c r="B1273" s="7">
        <f>'EstExp 12-20'!K174</f>
        <v>1853300</v>
      </c>
      <c r="C1273" s="3">
        <f t="shared" si="37"/>
        <v>-1852032</v>
      </c>
      <c r="E1273" s="2" t="b">
        <f t="shared" ca="1" si="36"/>
        <v>1</v>
      </c>
      <c r="F1273" s="2" cm="1">
        <f t="array" aca="1" ref="F1273" ca="1">IF(G1273&lt;&gt;"",INDIRECT("'"&amp;G1273&amp;"'!"&amp;H1273),"")</f>
        <v>1853300</v>
      </c>
      <c r="G1273" s="1533" t="s">
        <v>6775</v>
      </c>
      <c r="H1273" s="2" t="s">
        <v>4699</v>
      </c>
    </row>
    <row r="1274" spans="1:11" ht="14">
      <c r="A1274">
        <v>1269</v>
      </c>
      <c r="B1274" s="7">
        <f>'EstExp 12-20'!K175</f>
        <v>2000</v>
      </c>
      <c r="C1274" s="3">
        <f t="shared" si="37"/>
        <v>-731</v>
      </c>
      <c r="E1274" s="2" t="b">
        <f t="shared" ca="1" si="36"/>
        <v>1</v>
      </c>
      <c r="F1274" s="2" cm="1">
        <f t="array" aca="1" ref="F1274" ca="1">IF(G1274&lt;&gt;"",INDIRECT("'"&amp;G1274&amp;"'!"&amp;H1274),"")</f>
        <v>2000</v>
      </c>
      <c r="G1274" s="1533" t="s">
        <v>6775</v>
      </c>
      <c r="H1274" s="2" t="s">
        <v>4700</v>
      </c>
    </row>
    <row r="1275" spans="1:11" ht="14">
      <c r="A1275">
        <v>1270</v>
      </c>
      <c r="B1275" s="7">
        <f>'EstExp 12-20'!K176</f>
        <v>2077770</v>
      </c>
      <c r="C1275" s="3">
        <f t="shared" si="37"/>
        <v>-2076500</v>
      </c>
      <c r="E1275" s="2" t="b">
        <f t="shared" ca="1" si="36"/>
        <v>1</v>
      </c>
      <c r="F1275" s="2" cm="1">
        <f t="array" aca="1" ref="F1275" ca="1">IF(G1275&lt;&gt;"",INDIRECT("'"&amp;G1275&amp;"'!"&amp;H1275),"")</f>
        <v>2077770</v>
      </c>
      <c r="G1275" s="1533" t="s">
        <v>6775</v>
      </c>
      <c r="H1275" s="2" t="s">
        <v>4701</v>
      </c>
    </row>
    <row r="1276" spans="1:11" ht="14">
      <c r="A1276">
        <v>1271</v>
      </c>
      <c r="B1276" s="7">
        <f>'EstExp 12-20'!K178</f>
        <v>2077770</v>
      </c>
      <c r="C1276" s="3">
        <f t="shared" si="37"/>
        <v>-2076499</v>
      </c>
      <c r="E1276" s="2" t="b">
        <f t="shared" ca="1" si="36"/>
        <v>1</v>
      </c>
      <c r="F1276" s="2" cm="1">
        <f t="array" aca="1" ref="F1276" ca="1">IF(G1276&lt;&gt;"",INDIRECT("'"&amp;G1276&amp;"'!"&amp;H1276),"")</f>
        <v>2077770</v>
      </c>
      <c r="G1276" s="1533" t="s">
        <v>6775</v>
      </c>
      <c r="H1276" s="2" t="s">
        <v>4702</v>
      </c>
    </row>
    <row r="1277" spans="1:11" ht="14">
      <c r="A1277">
        <v>1272</v>
      </c>
      <c r="B1277" s="7">
        <f>'EstExp 12-20'!K179</f>
        <v>-1342770</v>
      </c>
      <c r="C1277" s="3">
        <f t="shared" si="37"/>
        <v>1344042</v>
      </c>
      <c r="E1277" s="2" t="b">
        <f t="shared" ca="1" si="36"/>
        <v>1</v>
      </c>
      <c r="F1277" s="2" cm="1">
        <f t="array" aca="1" ref="F1277" ca="1">IF(G1277&lt;&gt;"",INDIRECT("'"&amp;G1277&amp;"'!"&amp;H1277),"")</f>
        <v>-1342770</v>
      </c>
      <c r="G1277" s="1533" t="s">
        <v>6775</v>
      </c>
      <c r="H1277" s="2" t="s">
        <v>4703</v>
      </c>
    </row>
    <row r="1278" spans="1:11" ht="14">
      <c r="A1278" s="1">
        <v>1273</v>
      </c>
      <c r="D1278" s="4"/>
      <c r="E1278" s="2" t="b">
        <f t="shared" ca="1" si="36"/>
        <v>1</v>
      </c>
      <c r="F1278" s="2" t="str" cm="1">
        <f t="array" aca="1" ref="F1278" ca="1">IF(G1278&lt;&gt;"",INDIRECT("'"&amp;G1278&amp;"'!"&amp;H1278),"")</f>
        <v/>
      </c>
      <c r="G1278" s="1533"/>
      <c r="I1278" s="4"/>
      <c r="J1278" s="4"/>
      <c r="K1278" s="4"/>
    </row>
    <row r="1279" spans="1:11" ht="14">
      <c r="A1279">
        <v>1274</v>
      </c>
      <c r="B1279" s="7">
        <f>'EstExp 12-20'!C186</f>
        <v>50000</v>
      </c>
      <c r="C1279" s="3">
        <f t="shared" si="37"/>
        <v>-48726</v>
      </c>
      <c r="E1279" s="2" t="b">
        <f t="shared" ca="1" si="36"/>
        <v>1</v>
      </c>
      <c r="F1279" s="2" cm="1">
        <f t="array" aca="1" ref="F1279" ca="1">IF(G1279&lt;&gt;"",INDIRECT("'"&amp;G1279&amp;"'!"&amp;H1279),"")</f>
        <v>50000</v>
      </c>
      <c r="G1279" s="1533" t="s">
        <v>6775</v>
      </c>
      <c r="H1279" s="2" t="s">
        <v>4704</v>
      </c>
    </row>
    <row r="1280" spans="1:11" ht="14">
      <c r="A1280" s="1">
        <v>1275</v>
      </c>
      <c r="E1280" s="2" t="b">
        <f t="shared" ca="1" si="36"/>
        <v>1</v>
      </c>
      <c r="F1280" s="2" t="str" cm="1">
        <f t="array" aca="1" ref="F1280" ca="1">IF(G1280&lt;&gt;"",INDIRECT("'"&amp;G1280&amp;"'!"&amp;H1280),"")</f>
        <v/>
      </c>
      <c r="G1280" s="1533"/>
    </row>
    <row r="1281" spans="1:11" ht="14">
      <c r="A1281" s="1">
        <v>1276</v>
      </c>
      <c r="D1281" s="4"/>
      <c r="E1281" s="2" t="b">
        <f t="shared" ca="1" si="36"/>
        <v>1</v>
      </c>
      <c r="F1281" s="2" t="str" cm="1">
        <f t="array" aca="1" ref="F1281" ca="1">IF(G1281&lt;&gt;"",INDIRECT("'"&amp;G1281&amp;"'!"&amp;H1281),"")</f>
        <v/>
      </c>
      <c r="G1281" s="1533"/>
      <c r="I1281" s="4"/>
      <c r="J1281" s="4"/>
      <c r="K1281" s="4"/>
    </row>
    <row r="1282" spans="1:11" ht="14">
      <c r="A1282">
        <v>1277</v>
      </c>
      <c r="B1282" s="7">
        <f>'EstExp 12-20'!C187</f>
        <v>0</v>
      </c>
      <c r="C1282" s="3">
        <f t="shared" si="37"/>
        <v>1277</v>
      </c>
      <c r="E1282" s="2" t="b">
        <f t="shared" ref="E1282:E1345" ca="1" si="38">F1282=B1282</f>
        <v>1</v>
      </c>
      <c r="F1282" s="2" cm="1">
        <f t="array" aca="1" ref="F1282" ca="1">IF(G1282&lt;&gt;"",INDIRECT("'"&amp;G1282&amp;"'!"&amp;H1282),"")</f>
        <v>0</v>
      </c>
      <c r="G1282" s="1533" t="s">
        <v>6775</v>
      </c>
      <c r="H1282" s="2" t="s">
        <v>4705</v>
      </c>
    </row>
    <row r="1283" spans="1:11" ht="14">
      <c r="A1283">
        <v>1278</v>
      </c>
      <c r="B1283" s="7">
        <f>'EstExp 12-20'!C188</f>
        <v>50000</v>
      </c>
      <c r="C1283" s="3">
        <f t="shared" si="37"/>
        <v>-48722</v>
      </c>
      <c r="E1283" s="2" t="b">
        <f t="shared" ca="1" si="38"/>
        <v>1</v>
      </c>
      <c r="F1283" s="2" cm="1">
        <f t="array" aca="1" ref="F1283" ca="1">IF(G1283&lt;&gt;"",INDIRECT("'"&amp;G1283&amp;"'!"&amp;H1283),"")</f>
        <v>50000</v>
      </c>
      <c r="G1283" s="1533" t="s">
        <v>6775</v>
      </c>
      <c r="H1283" s="2" t="s">
        <v>4706</v>
      </c>
    </row>
    <row r="1284" spans="1:11" ht="14">
      <c r="A1284">
        <v>1279</v>
      </c>
      <c r="B1284" s="7">
        <f>'EstExp 12-20'!C214</f>
        <v>50000</v>
      </c>
      <c r="C1284" s="3">
        <f t="shared" si="37"/>
        <v>-48721</v>
      </c>
      <c r="E1284" s="2" t="b">
        <f t="shared" ca="1" si="38"/>
        <v>1</v>
      </c>
      <c r="F1284" s="2" cm="1">
        <f t="array" aca="1" ref="F1284" ca="1">IF(G1284&lt;&gt;"",INDIRECT("'"&amp;G1284&amp;"'!"&amp;H1284),"")</f>
        <v>50000</v>
      </c>
      <c r="G1284" s="1533" t="s">
        <v>6775</v>
      </c>
      <c r="H1284" s="2" t="s">
        <v>4707</v>
      </c>
    </row>
    <row r="1285" spans="1:11" ht="14">
      <c r="A1285">
        <v>1280</v>
      </c>
      <c r="B1285" s="7">
        <f>'EstExp 12-20'!D186</f>
        <v>0</v>
      </c>
      <c r="C1285" s="3">
        <f t="shared" si="37"/>
        <v>1280</v>
      </c>
      <c r="E1285" s="2" t="b">
        <f t="shared" ca="1" si="38"/>
        <v>1</v>
      </c>
      <c r="F1285" s="2" cm="1">
        <f t="array" aca="1" ref="F1285" ca="1">IF(G1285&lt;&gt;"",INDIRECT("'"&amp;G1285&amp;"'!"&amp;H1285),"")</f>
        <v>0</v>
      </c>
      <c r="G1285" s="1533" t="s">
        <v>6775</v>
      </c>
      <c r="H1285" s="2" t="s">
        <v>4708</v>
      </c>
    </row>
    <row r="1286" spans="1:11" ht="14">
      <c r="A1286" s="1">
        <v>1281</v>
      </c>
      <c r="D1286" s="4"/>
      <c r="E1286" s="2" t="b">
        <f t="shared" ca="1" si="38"/>
        <v>1</v>
      </c>
      <c r="F1286" s="2" t="str" cm="1">
        <f t="array" aca="1" ref="F1286" ca="1">IF(G1286&lt;&gt;"",INDIRECT("'"&amp;G1286&amp;"'!"&amp;H1286),"")</f>
        <v/>
      </c>
      <c r="G1286" s="1533"/>
      <c r="I1286" s="4"/>
      <c r="J1286" s="4"/>
      <c r="K1286" s="4"/>
    </row>
    <row r="1287" spans="1:11" ht="14">
      <c r="A1287" s="1">
        <v>1282</v>
      </c>
      <c r="D1287" s="4"/>
      <c r="E1287" s="2" t="b">
        <f t="shared" ca="1" si="38"/>
        <v>1</v>
      </c>
      <c r="F1287" s="2" t="str" cm="1">
        <f t="array" aca="1" ref="F1287" ca="1">IF(G1287&lt;&gt;"",INDIRECT("'"&amp;G1287&amp;"'!"&amp;H1287),"")</f>
        <v/>
      </c>
      <c r="G1287" s="1533"/>
      <c r="I1287" s="4"/>
      <c r="J1287" s="4"/>
      <c r="K1287" s="4"/>
    </row>
    <row r="1288" spans="1:11" ht="14">
      <c r="A1288">
        <v>1283</v>
      </c>
      <c r="B1288" s="7">
        <f>'EstExp 12-20'!D187</f>
        <v>0</v>
      </c>
      <c r="C1288" s="3">
        <f t="shared" ref="C1288:C1351" si="39">A1288-B1288</f>
        <v>1283</v>
      </c>
      <c r="E1288" s="2" t="b">
        <f t="shared" ca="1" si="38"/>
        <v>1</v>
      </c>
      <c r="F1288" s="2" cm="1">
        <f t="array" aca="1" ref="F1288" ca="1">IF(G1288&lt;&gt;"",INDIRECT("'"&amp;G1288&amp;"'!"&amp;H1288),"")</f>
        <v>0</v>
      </c>
      <c r="G1288" s="1533" t="s">
        <v>6775</v>
      </c>
      <c r="H1288" s="2" t="s">
        <v>4709</v>
      </c>
    </row>
    <row r="1289" spans="1:11" ht="14">
      <c r="A1289">
        <v>1284</v>
      </c>
      <c r="B1289" s="7">
        <f>'EstExp 12-20'!D188</f>
        <v>0</v>
      </c>
      <c r="C1289" s="3">
        <f t="shared" si="39"/>
        <v>1284</v>
      </c>
      <c r="E1289" s="2" t="b">
        <f t="shared" ca="1" si="38"/>
        <v>1</v>
      </c>
      <c r="F1289" s="2" cm="1">
        <f t="array" aca="1" ref="F1289" ca="1">IF(G1289&lt;&gt;"",INDIRECT("'"&amp;G1289&amp;"'!"&amp;H1289),"")</f>
        <v>0</v>
      </c>
      <c r="G1289" s="1533" t="s">
        <v>6775</v>
      </c>
      <c r="H1289" s="2" t="s">
        <v>4710</v>
      </c>
    </row>
    <row r="1290" spans="1:11" ht="14">
      <c r="A1290">
        <v>1285</v>
      </c>
      <c r="B1290" s="7">
        <f>'EstExp 12-20'!D214</f>
        <v>0</v>
      </c>
      <c r="C1290" s="3">
        <f t="shared" si="39"/>
        <v>1285</v>
      </c>
      <c r="E1290" s="2" t="b">
        <f t="shared" ca="1" si="38"/>
        <v>1</v>
      </c>
      <c r="F1290" s="2" cm="1">
        <f t="array" aca="1" ref="F1290" ca="1">IF(G1290&lt;&gt;"",INDIRECT("'"&amp;G1290&amp;"'!"&amp;H1290),"")</f>
        <v>0</v>
      </c>
      <c r="G1290" s="1533" t="s">
        <v>6775</v>
      </c>
      <c r="H1290" s="2" t="s">
        <v>4711</v>
      </c>
    </row>
    <row r="1291" spans="1:11" ht="14">
      <c r="A1291">
        <v>1286</v>
      </c>
      <c r="B1291" s="7">
        <f>'EstExp 12-20'!E186</f>
        <v>4912500</v>
      </c>
      <c r="C1291" s="3">
        <f t="shared" si="39"/>
        <v>-4911214</v>
      </c>
      <c r="E1291" s="2" t="b">
        <f t="shared" ca="1" si="38"/>
        <v>1</v>
      </c>
      <c r="F1291" s="2" cm="1">
        <f t="array" aca="1" ref="F1291" ca="1">IF(G1291&lt;&gt;"",INDIRECT("'"&amp;G1291&amp;"'!"&amp;H1291),"")</f>
        <v>4912500</v>
      </c>
      <c r="G1291" s="1533" t="s">
        <v>6775</v>
      </c>
      <c r="H1291" s="2" t="s">
        <v>4712</v>
      </c>
    </row>
    <row r="1292" spans="1:11" ht="14">
      <c r="A1292" s="1">
        <v>1287</v>
      </c>
      <c r="D1292" s="4"/>
      <c r="E1292" s="2" t="b">
        <f t="shared" ca="1" si="38"/>
        <v>1</v>
      </c>
      <c r="F1292" s="2" t="str" cm="1">
        <f t="array" aca="1" ref="F1292" ca="1">IF(G1292&lt;&gt;"",INDIRECT("'"&amp;G1292&amp;"'!"&amp;H1292),"")</f>
        <v/>
      </c>
      <c r="G1292" s="1533"/>
      <c r="I1292" s="4"/>
      <c r="J1292" s="4"/>
      <c r="K1292" s="4"/>
    </row>
    <row r="1293" spans="1:11" ht="14">
      <c r="A1293" s="1">
        <v>1288</v>
      </c>
      <c r="D1293" s="4"/>
      <c r="E1293" s="2" t="b">
        <f t="shared" ca="1" si="38"/>
        <v>1</v>
      </c>
      <c r="F1293" s="2" t="str" cm="1">
        <f t="array" aca="1" ref="F1293" ca="1">IF(G1293&lt;&gt;"",INDIRECT("'"&amp;G1293&amp;"'!"&amp;H1293),"")</f>
        <v/>
      </c>
      <c r="G1293" s="1533"/>
      <c r="I1293" s="4"/>
      <c r="J1293" s="4"/>
      <c r="K1293" s="4"/>
    </row>
    <row r="1294" spans="1:11" ht="14">
      <c r="A1294">
        <v>1289</v>
      </c>
      <c r="B1294" s="7">
        <f>'EstExp 12-20'!E187</f>
        <v>0</v>
      </c>
      <c r="C1294" s="3">
        <f t="shared" si="39"/>
        <v>1289</v>
      </c>
      <c r="E1294" s="2" t="b">
        <f t="shared" ca="1" si="38"/>
        <v>1</v>
      </c>
      <c r="F1294" s="2" cm="1">
        <f t="array" aca="1" ref="F1294" ca="1">IF(G1294&lt;&gt;"",INDIRECT("'"&amp;G1294&amp;"'!"&amp;H1294),"")</f>
        <v>0</v>
      </c>
      <c r="G1294" s="1533" t="s">
        <v>6775</v>
      </c>
      <c r="H1294" s="2" t="s">
        <v>4713</v>
      </c>
    </row>
    <row r="1295" spans="1:11" ht="14">
      <c r="A1295">
        <v>1290</v>
      </c>
      <c r="B1295" s="7">
        <f>'EstExp 12-20'!E188</f>
        <v>4912500</v>
      </c>
      <c r="C1295" s="3">
        <f t="shared" si="39"/>
        <v>-4911210</v>
      </c>
      <c r="E1295" s="2" t="b">
        <f t="shared" ca="1" si="38"/>
        <v>1</v>
      </c>
      <c r="F1295" s="2" cm="1">
        <f t="array" aca="1" ref="F1295" ca="1">IF(G1295&lt;&gt;"",INDIRECT("'"&amp;G1295&amp;"'!"&amp;H1295),"")</f>
        <v>4912500</v>
      </c>
      <c r="G1295" s="1533" t="s">
        <v>6775</v>
      </c>
      <c r="H1295" s="2" t="s">
        <v>4714</v>
      </c>
    </row>
    <row r="1296" spans="1:11" ht="14">
      <c r="A1296">
        <v>1291</v>
      </c>
      <c r="B1296" s="7">
        <f>'EstExp 12-20'!E200</f>
        <v>0</v>
      </c>
      <c r="C1296" s="3">
        <f t="shared" si="39"/>
        <v>1291</v>
      </c>
      <c r="E1296" s="2" t="b">
        <f t="shared" ca="1" si="38"/>
        <v>1</v>
      </c>
      <c r="F1296" s="2" cm="1">
        <f t="array" aca="1" ref="F1296" ca="1">IF(G1296&lt;&gt;"",INDIRECT("'"&amp;G1296&amp;"'!"&amp;H1296),"")</f>
        <v>0</v>
      </c>
      <c r="G1296" s="1533" t="s">
        <v>6775</v>
      </c>
      <c r="H1296" s="2" t="s">
        <v>4715</v>
      </c>
    </row>
    <row r="1297" spans="1:11" ht="14">
      <c r="A1297">
        <v>1292</v>
      </c>
      <c r="B1297" s="7">
        <f>'EstExp 12-20'!E214</f>
        <v>4912500</v>
      </c>
      <c r="C1297" s="3">
        <f t="shared" si="39"/>
        <v>-4911208</v>
      </c>
      <c r="E1297" s="2" t="b">
        <f t="shared" ca="1" si="38"/>
        <v>1</v>
      </c>
      <c r="F1297" s="2" cm="1">
        <f t="array" aca="1" ref="F1297" ca="1">IF(G1297&lt;&gt;"",INDIRECT("'"&amp;G1297&amp;"'!"&amp;H1297),"")</f>
        <v>4912500</v>
      </c>
      <c r="G1297" s="1533" t="s">
        <v>6775</v>
      </c>
      <c r="H1297" s="2" t="s">
        <v>4716</v>
      </c>
    </row>
    <row r="1298" spans="1:11" ht="14">
      <c r="A1298">
        <v>1293</v>
      </c>
      <c r="B1298" s="7">
        <f>'EstExp 12-20'!F186</f>
        <v>0</v>
      </c>
      <c r="C1298" s="3">
        <f t="shared" si="39"/>
        <v>1293</v>
      </c>
      <c r="E1298" s="2" t="b">
        <f t="shared" ca="1" si="38"/>
        <v>1</v>
      </c>
      <c r="F1298" s="2" cm="1">
        <f t="array" aca="1" ref="F1298" ca="1">IF(G1298&lt;&gt;"",INDIRECT("'"&amp;G1298&amp;"'!"&amp;H1298),"")</f>
        <v>0</v>
      </c>
      <c r="G1298" s="1533" t="s">
        <v>6775</v>
      </c>
      <c r="H1298" s="2" t="s">
        <v>4717</v>
      </c>
    </row>
    <row r="1299" spans="1:11" ht="14">
      <c r="A1299" s="1">
        <v>1294</v>
      </c>
      <c r="D1299" s="4"/>
      <c r="E1299" s="2" t="b">
        <f t="shared" ca="1" si="38"/>
        <v>1</v>
      </c>
      <c r="F1299" s="2" t="str" cm="1">
        <f t="array" aca="1" ref="F1299" ca="1">IF(G1299&lt;&gt;"",INDIRECT("'"&amp;G1299&amp;"'!"&amp;H1299),"")</f>
        <v/>
      </c>
      <c r="G1299" s="1533"/>
      <c r="I1299" s="4"/>
      <c r="J1299" s="4"/>
      <c r="K1299" s="4"/>
    </row>
    <row r="1300" spans="1:11" ht="14">
      <c r="A1300" s="1">
        <v>1295</v>
      </c>
      <c r="D1300" s="4"/>
      <c r="E1300" s="2" t="b">
        <f t="shared" ca="1" si="38"/>
        <v>1</v>
      </c>
      <c r="F1300" s="2" t="str" cm="1">
        <f t="array" aca="1" ref="F1300" ca="1">IF(G1300&lt;&gt;"",INDIRECT("'"&amp;G1300&amp;"'!"&amp;H1300),"")</f>
        <v/>
      </c>
      <c r="G1300" s="1533"/>
      <c r="I1300" s="4"/>
      <c r="J1300" s="4"/>
      <c r="K1300" s="4"/>
    </row>
    <row r="1301" spans="1:11" ht="14">
      <c r="A1301">
        <v>1296</v>
      </c>
      <c r="B1301" s="7">
        <f>'EstExp 12-20'!F187</f>
        <v>0</v>
      </c>
      <c r="C1301" s="3">
        <f t="shared" si="39"/>
        <v>1296</v>
      </c>
      <c r="E1301" s="2" t="b">
        <f t="shared" ca="1" si="38"/>
        <v>1</v>
      </c>
      <c r="F1301" s="2" cm="1">
        <f t="array" aca="1" ref="F1301" ca="1">IF(G1301&lt;&gt;"",INDIRECT("'"&amp;G1301&amp;"'!"&amp;H1301),"")</f>
        <v>0</v>
      </c>
      <c r="G1301" s="1533" t="s">
        <v>6775</v>
      </c>
      <c r="H1301" s="2" t="s">
        <v>4718</v>
      </c>
    </row>
    <row r="1302" spans="1:11" ht="14">
      <c r="A1302">
        <v>1297</v>
      </c>
      <c r="B1302" s="7">
        <f>'EstExp 12-20'!F188</f>
        <v>0</v>
      </c>
      <c r="C1302" s="3">
        <f t="shared" si="39"/>
        <v>1297</v>
      </c>
      <c r="E1302" s="2" t="b">
        <f t="shared" ca="1" si="38"/>
        <v>1</v>
      </c>
      <c r="F1302" s="2" cm="1">
        <f t="array" aca="1" ref="F1302" ca="1">IF(G1302&lt;&gt;"",INDIRECT("'"&amp;G1302&amp;"'!"&amp;H1302),"")</f>
        <v>0</v>
      </c>
      <c r="G1302" s="1533" t="s">
        <v>6775</v>
      </c>
      <c r="H1302" s="2" t="s">
        <v>4719</v>
      </c>
    </row>
    <row r="1303" spans="1:11" ht="14">
      <c r="A1303">
        <v>1298</v>
      </c>
      <c r="B1303" s="7">
        <f>'EstExp 12-20'!F214</f>
        <v>0</v>
      </c>
      <c r="C1303" s="3">
        <f t="shared" si="39"/>
        <v>1298</v>
      </c>
      <c r="E1303" s="2" t="b">
        <f t="shared" ca="1" si="38"/>
        <v>1</v>
      </c>
      <c r="F1303" s="2" cm="1">
        <f t="array" aca="1" ref="F1303" ca="1">IF(G1303&lt;&gt;"",INDIRECT("'"&amp;G1303&amp;"'!"&amp;H1303),"")</f>
        <v>0</v>
      </c>
      <c r="G1303" s="1533" t="s">
        <v>6775</v>
      </c>
      <c r="H1303" s="2" t="s">
        <v>4720</v>
      </c>
    </row>
    <row r="1304" spans="1:11" ht="14">
      <c r="A1304">
        <v>1299</v>
      </c>
      <c r="B1304" s="7">
        <f>'EstExp 12-20'!G186</f>
        <v>0</v>
      </c>
      <c r="C1304" s="3">
        <f t="shared" si="39"/>
        <v>1299</v>
      </c>
      <c r="E1304" s="2" t="b">
        <f t="shared" ca="1" si="38"/>
        <v>1</v>
      </c>
      <c r="F1304" s="2" cm="1">
        <f t="array" aca="1" ref="F1304" ca="1">IF(G1304&lt;&gt;"",INDIRECT("'"&amp;G1304&amp;"'!"&amp;H1304),"")</f>
        <v>0</v>
      </c>
      <c r="G1304" s="1533" t="s">
        <v>6775</v>
      </c>
      <c r="H1304" s="2" t="s">
        <v>4721</v>
      </c>
    </row>
    <row r="1305" spans="1:11" ht="14">
      <c r="A1305" s="1">
        <v>1300</v>
      </c>
      <c r="D1305" s="4"/>
      <c r="E1305" s="2" t="b">
        <f t="shared" ca="1" si="38"/>
        <v>1</v>
      </c>
      <c r="F1305" s="2" t="str" cm="1">
        <f t="array" aca="1" ref="F1305" ca="1">IF(G1305&lt;&gt;"",INDIRECT("'"&amp;G1305&amp;"'!"&amp;H1305),"")</f>
        <v/>
      </c>
      <c r="G1305" s="1533"/>
      <c r="I1305" s="4"/>
      <c r="J1305" s="4"/>
      <c r="K1305" s="4"/>
    </row>
    <row r="1306" spans="1:11" ht="14">
      <c r="A1306" s="1">
        <v>1301</v>
      </c>
      <c r="D1306" s="4"/>
      <c r="E1306" s="2" t="b">
        <f t="shared" ca="1" si="38"/>
        <v>1</v>
      </c>
      <c r="F1306" s="2" t="str" cm="1">
        <f t="array" aca="1" ref="F1306" ca="1">IF(G1306&lt;&gt;"",INDIRECT("'"&amp;G1306&amp;"'!"&amp;H1306),"")</f>
        <v/>
      </c>
      <c r="G1306" s="1533"/>
      <c r="I1306" s="4"/>
      <c r="J1306" s="4"/>
      <c r="K1306" s="4"/>
    </row>
    <row r="1307" spans="1:11" ht="14">
      <c r="A1307">
        <v>1302</v>
      </c>
      <c r="B1307" s="7">
        <f>'EstExp 12-20'!G187</f>
        <v>0</v>
      </c>
      <c r="C1307" s="3">
        <f t="shared" si="39"/>
        <v>1302</v>
      </c>
      <c r="E1307" s="2" t="b">
        <f t="shared" ca="1" si="38"/>
        <v>1</v>
      </c>
      <c r="F1307" s="2" cm="1">
        <f t="array" aca="1" ref="F1307" ca="1">IF(G1307&lt;&gt;"",INDIRECT("'"&amp;G1307&amp;"'!"&amp;H1307),"")</f>
        <v>0</v>
      </c>
      <c r="G1307" s="1533" t="s">
        <v>6775</v>
      </c>
      <c r="H1307" s="2" t="s">
        <v>4722</v>
      </c>
    </row>
    <row r="1308" spans="1:11" ht="14">
      <c r="A1308">
        <v>1303</v>
      </c>
      <c r="B1308" s="7">
        <f>'EstExp 12-20'!G188</f>
        <v>0</v>
      </c>
      <c r="C1308" s="3">
        <f t="shared" si="39"/>
        <v>1303</v>
      </c>
      <c r="E1308" s="2" t="b">
        <f t="shared" ca="1" si="38"/>
        <v>1</v>
      </c>
      <c r="F1308" s="2" cm="1">
        <f t="array" aca="1" ref="F1308" ca="1">IF(G1308&lt;&gt;"",INDIRECT("'"&amp;G1308&amp;"'!"&amp;H1308),"")</f>
        <v>0</v>
      </c>
      <c r="G1308" s="1533" t="s">
        <v>6775</v>
      </c>
      <c r="H1308" s="2" t="s">
        <v>4723</v>
      </c>
    </row>
    <row r="1309" spans="1:11" ht="14">
      <c r="A1309">
        <v>1304</v>
      </c>
      <c r="B1309" s="7">
        <f>'EstExp 12-20'!G214</f>
        <v>0</v>
      </c>
      <c r="C1309" s="3">
        <f t="shared" si="39"/>
        <v>1304</v>
      </c>
      <c r="E1309" s="2" t="b">
        <f t="shared" ca="1" si="38"/>
        <v>1</v>
      </c>
      <c r="F1309" s="2" cm="1">
        <f t="array" aca="1" ref="F1309" ca="1">IF(G1309&lt;&gt;"",INDIRECT("'"&amp;G1309&amp;"'!"&amp;H1309),"")</f>
        <v>0</v>
      </c>
      <c r="G1309" s="1533" t="s">
        <v>6775</v>
      </c>
      <c r="H1309" s="2" t="s">
        <v>4724</v>
      </c>
    </row>
    <row r="1310" spans="1:11" ht="14">
      <c r="A1310">
        <v>1305</v>
      </c>
      <c r="B1310" s="7">
        <f>'EstExp 12-20'!H186</f>
        <v>0</v>
      </c>
      <c r="C1310" s="3">
        <f t="shared" si="39"/>
        <v>1305</v>
      </c>
      <c r="E1310" s="2" t="b">
        <f t="shared" ca="1" si="38"/>
        <v>1</v>
      </c>
      <c r="F1310" s="2" cm="1">
        <f t="array" aca="1" ref="F1310" ca="1">IF(G1310&lt;&gt;"",INDIRECT("'"&amp;G1310&amp;"'!"&amp;H1310),"")</f>
        <v>0</v>
      </c>
      <c r="G1310" s="1533" t="s">
        <v>6775</v>
      </c>
      <c r="H1310" s="2" t="s">
        <v>4725</v>
      </c>
    </row>
    <row r="1311" spans="1:11" ht="14">
      <c r="A1311" s="1">
        <v>1306</v>
      </c>
      <c r="D1311" s="4"/>
      <c r="E1311" s="2" t="b">
        <f t="shared" ca="1" si="38"/>
        <v>1</v>
      </c>
      <c r="F1311" s="2" t="str" cm="1">
        <f t="array" aca="1" ref="F1311" ca="1">IF(G1311&lt;&gt;"",INDIRECT("'"&amp;G1311&amp;"'!"&amp;H1311),"")</f>
        <v/>
      </c>
      <c r="G1311" s="1533"/>
      <c r="I1311" s="4"/>
      <c r="J1311" s="4"/>
      <c r="K1311" s="4"/>
    </row>
    <row r="1312" spans="1:11" ht="14">
      <c r="A1312" s="1">
        <v>1307</v>
      </c>
      <c r="D1312" s="4"/>
      <c r="E1312" s="2" t="b">
        <f t="shared" ca="1" si="38"/>
        <v>1</v>
      </c>
      <c r="F1312" s="2" t="str" cm="1">
        <f t="array" aca="1" ref="F1312" ca="1">IF(G1312&lt;&gt;"",INDIRECT("'"&amp;G1312&amp;"'!"&amp;H1312),"")</f>
        <v/>
      </c>
      <c r="G1312" s="1533"/>
      <c r="I1312" s="4"/>
      <c r="J1312" s="4"/>
      <c r="K1312" s="4"/>
    </row>
    <row r="1313" spans="1:11" ht="14">
      <c r="A1313">
        <v>1308</v>
      </c>
      <c r="B1313" s="7">
        <f>'EstExp 12-20'!H187</f>
        <v>0</v>
      </c>
      <c r="C1313" s="3">
        <f t="shared" si="39"/>
        <v>1308</v>
      </c>
      <c r="E1313" s="2" t="b">
        <f t="shared" ca="1" si="38"/>
        <v>1</v>
      </c>
      <c r="F1313" s="2" cm="1">
        <f t="array" aca="1" ref="F1313" ca="1">IF(G1313&lt;&gt;"",INDIRECT("'"&amp;G1313&amp;"'!"&amp;H1313),"")</f>
        <v>0</v>
      </c>
      <c r="G1313" s="1533" t="s">
        <v>6775</v>
      </c>
      <c r="H1313" s="2" t="s">
        <v>4726</v>
      </c>
    </row>
    <row r="1314" spans="1:11" ht="14">
      <c r="A1314">
        <v>1309</v>
      </c>
      <c r="B1314" s="7">
        <f>'EstExp 12-20'!H188</f>
        <v>0</v>
      </c>
      <c r="C1314" s="3">
        <f t="shared" si="39"/>
        <v>1309</v>
      </c>
      <c r="E1314" s="2" t="b">
        <f t="shared" ca="1" si="38"/>
        <v>1</v>
      </c>
      <c r="F1314" s="2" cm="1">
        <f t="array" aca="1" ref="F1314" ca="1">IF(G1314&lt;&gt;"",INDIRECT("'"&amp;G1314&amp;"'!"&amp;H1314),"")</f>
        <v>0</v>
      </c>
      <c r="G1314" s="1533" t="s">
        <v>6775</v>
      </c>
      <c r="H1314" s="2" t="s">
        <v>4727</v>
      </c>
    </row>
    <row r="1315" spans="1:11" ht="14">
      <c r="A1315">
        <v>1310</v>
      </c>
      <c r="B1315" s="7">
        <f>'EstExp 12-20'!H203</f>
        <v>0</v>
      </c>
      <c r="C1315" s="3">
        <f t="shared" si="39"/>
        <v>1310</v>
      </c>
      <c r="E1315" s="2" t="b">
        <f t="shared" ca="1" si="38"/>
        <v>1</v>
      </c>
      <c r="F1315" s="2" cm="1">
        <f t="array" aca="1" ref="F1315" ca="1">IF(G1315&lt;&gt;"",INDIRECT("'"&amp;G1315&amp;"'!"&amp;H1315),"")</f>
        <v>0</v>
      </c>
      <c r="G1315" s="1533" t="s">
        <v>6775</v>
      </c>
      <c r="H1315" s="2" t="s">
        <v>4728</v>
      </c>
    </row>
    <row r="1316" spans="1:11" ht="14">
      <c r="A1316">
        <v>1311</v>
      </c>
      <c r="B1316" s="7">
        <f>'EstExp 12-20'!H204</f>
        <v>0</v>
      </c>
      <c r="C1316" s="3">
        <f t="shared" si="39"/>
        <v>1311</v>
      </c>
      <c r="E1316" s="2" t="b">
        <f t="shared" ca="1" si="38"/>
        <v>1</v>
      </c>
      <c r="F1316" s="2" cm="1">
        <f t="array" aca="1" ref="F1316" ca="1">IF(G1316&lt;&gt;"",INDIRECT("'"&amp;G1316&amp;"'!"&amp;H1316),"")</f>
        <v>0</v>
      </c>
      <c r="G1316" s="1533" t="s">
        <v>6775</v>
      </c>
      <c r="H1316" s="2" t="s">
        <v>4729</v>
      </c>
    </row>
    <row r="1317" spans="1:11" ht="14">
      <c r="A1317">
        <v>1312</v>
      </c>
      <c r="B1317" s="7">
        <f>'EstExp 12-20'!H207</f>
        <v>0</v>
      </c>
      <c r="C1317" s="3">
        <f t="shared" si="39"/>
        <v>1312</v>
      </c>
      <c r="E1317" s="2" t="b">
        <f t="shared" ca="1" si="38"/>
        <v>1</v>
      </c>
      <c r="F1317" s="2" cm="1">
        <f t="array" aca="1" ref="F1317" ca="1">IF(G1317&lt;&gt;"",INDIRECT("'"&amp;G1317&amp;"'!"&amp;H1317),"")</f>
        <v>0</v>
      </c>
      <c r="G1317" s="1533" t="s">
        <v>6775</v>
      </c>
      <c r="H1317" s="2" t="s">
        <v>4730</v>
      </c>
    </row>
    <row r="1318" spans="1:11" ht="14">
      <c r="A1318" s="1">
        <v>1313</v>
      </c>
      <c r="D1318" s="4"/>
      <c r="E1318" s="2" t="b">
        <f t="shared" ca="1" si="38"/>
        <v>1</v>
      </c>
      <c r="F1318" s="2" t="str" cm="1">
        <f t="array" aca="1" ref="F1318" ca="1">IF(G1318&lt;&gt;"",INDIRECT("'"&amp;G1318&amp;"'!"&amp;H1318),"")</f>
        <v/>
      </c>
      <c r="G1318" s="1533"/>
      <c r="I1318" s="4"/>
      <c r="J1318" s="4"/>
      <c r="K1318" s="4"/>
    </row>
    <row r="1319" spans="1:11" ht="14">
      <c r="A1319">
        <v>1314</v>
      </c>
      <c r="B1319" s="7">
        <f>'EstExp 12-20'!H212</f>
        <v>0</v>
      </c>
      <c r="C1319" s="3">
        <f t="shared" si="39"/>
        <v>1314</v>
      </c>
      <c r="E1319" s="2" t="b">
        <f t="shared" ca="1" si="38"/>
        <v>1</v>
      </c>
      <c r="F1319" s="2" cm="1">
        <f t="array" aca="1" ref="F1319" ca="1">IF(G1319&lt;&gt;"",INDIRECT("'"&amp;G1319&amp;"'!"&amp;H1319),"")</f>
        <v>0</v>
      </c>
      <c r="G1319" s="1533" t="s">
        <v>6775</v>
      </c>
      <c r="H1319" s="2" t="s">
        <v>4731</v>
      </c>
    </row>
    <row r="1320" spans="1:11" ht="14">
      <c r="A1320">
        <v>1315</v>
      </c>
      <c r="B1320" s="7">
        <f>'EstExp 12-20'!H214</f>
        <v>0</v>
      </c>
      <c r="C1320" s="3">
        <f t="shared" si="39"/>
        <v>1315</v>
      </c>
      <c r="E1320" s="2" t="b">
        <f t="shared" ca="1" si="38"/>
        <v>1</v>
      </c>
      <c r="F1320" s="2" cm="1">
        <f t="array" aca="1" ref="F1320" ca="1">IF(G1320&lt;&gt;"",INDIRECT("'"&amp;G1320&amp;"'!"&amp;H1320),"")</f>
        <v>0</v>
      </c>
      <c r="G1320" s="1533" t="s">
        <v>6775</v>
      </c>
      <c r="H1320" s="2" t="s">
        <v>4732</v>
      </c>
    </row>
    <row r="1321" spans="1:11" ht="14">
      <c r="A1321">
        <v>1316</v>
      </c>
      <c r="B1321" s="7">
        <f>'EstExp 12-20'!K186</f>
        <v>4962500</v>
      </c>
      <c r="C1321" s="3">
        <f t="shared" si="39"/>
        <v>-4961184</v>
      </c>
      <c r="E1321" s="2" t="b">
        <f t="shared" ca="1" si="38"/>
        <v>1</v>
      </c>
      <c r="F1321" s="2" cm="1">
        <f t="array" aca="1" ref="F1321" ca="1">IF(G1321&lt;&gt;"",INDIRECT("'"&amp;G1321&amp;"'!"&amp;H1321),"")</f>
        <v>4962500</v>
      </c>
      <c r="G1321" s="1533" t="s">
        <v>6775</v>
      </c>
      <c r="H1321" s="2" t="s">
        <v>4733</v>
      </c>
    </row>
    <row r="1322" spans="1:11" ht="14">
      <c r="A1322" s="1">
        <v>1317</v>
      </c>
      <c r="D1322" s="4"/>
      <c r="E1322" s="2" t="b">
        <f t="shared" ca="1" si="38"/>
        <v>1</v>
      </c>
      <c r="F1322" s="2" t="str" cm="1">
        <f t="array" aca="1" ref="F1322" ca="1">IF(G1322&lt;&gt;"",INDIRECT("'"&amp;G1322&amp;"'!"&amp;H1322),"")</f>
        <v/>
      </c>
      <c r="G1322" s="1533"/>
      <c r="I1322" s="4"/>
      <c r="J1322" s="4"/>
      <c r="K1322" s="4"/>
    </row>
    <row r="1323" spans="1:11" ht="14">
      <c r="A1323" s="1">
        <v>1318</v>
      </c>
      <c r="D1323" s="4"/>
      <c r="E1323" s="2" t="b">
        <f t="shared" ca="1" si="38"/>
        <v>1</v>
      </c>
      <c r="F1323" s="2" t="str" cm="1">
        <f t="array" aca="1" ref="F1323" ca="1">IF(G1323&lt;&gt;"",INDIRECT("'"&amp;G1323&amp;"'!"&amp;H1323),"")</f>
        <v/>
      </c>
      <c r="G1323" s="1533"/>
      <c r="I1323" s="4"/>
      <c r="J1323" s="4"/>
      <c r="K1323" s="4"/>
    </row>
    <row r="1324" spans="1:11" ht="14">
      <c r="A1324">
        <v>1319</v>
      </c>
      <c r="B1324" s="7">
        <f>'EstExp 12-20'!K187</f>
        <v>0</v>
      </c>
      <c r="C1324" s="3">
        <f t="shared" si="39"/>
        <v>1319</v>
      </c>
      <c r="E1324" s="2" t="b">
        <f t="shared" ca="1" si="38"/>
        <v>1</v>
      </c>
      <c r="F1324" s="2" cm="1">
        <f t="array" aca="1" ref="F1324" ca="1">IF(G1324&lt;&gt;"",INDIRECT("'"&amp;G1324&amp;"'!"&amp;H1324),"")</f>
        <v>0</v>
      </c>
      <c r="G1324" s="1533" t="s">
        <v>6775</v>
      </c>
      <c r="H1324" s="2" t="s">
        <v>4734</v>
      </c>
    </row>
    <row r="1325" spans="1:11" ht="14">
      <c r="A1325">
        <v>1320</v>
      </c>
      <c r="B1325" s="7">
        <f>'EstExp 12-20'!K188</f>
        <v>4962500</v>
      </c>
      <c r="C1325" s="3">
        <f t="shared" si="39"/>
        <v>-4961180</v>
      </c>
      <c r="E1325" s="2" t="b">
        <f t="shared" ca="1" si="38"/>
        <v>1</v>
      </c>
      <c r="F1325" s="2" cm="1">
        <f t="array" aca="1" ref="F1325" ca="1">IF(G1325&lt;&gt;"",INDIRECT("'"&amp;G1325&amp;"'!"&amp;H1325),"")</f>
        <v>4962500</v>
      </c>
      <c r="G1325" s="1533" t="s">
        <v>6775</v>
      </c>
      <c r="H1325" s="2" t="s">
        <v>4735</v>
      </c>
    </row>
    <row r="1326" spans="1:11" ht="14">
      <c r="A1326">
        <v>1321</v>
      </c>
      <c r="B1326" s="7">
        <f>'EstExp 12-20'!K200</f>
        <v>0</v>
      </c>
      <c r="C1326" s="3">
        <f t="shared" si="39"/>
        <v>1321</v>
      </c>
      <c r="E1326" s="2" t="b">
        <f t="shared" ca="1" si="38"/>
        <v>1</v>
      </c>
      <c r="F1326" s="2" cm="1">
        <f t="array" aca="1" ref="F1326" ca="1">IF(G1326&lt;&gt;"",INDIRECT("'"&amp;G1326&amp;"'!"&amp;H1326),"")</f>
        <v>0</v>
      </c>
      <c r="G1326" s="1533" t="s">
        <v>6775</v>
      </c>
      <c r="H1326" s="2" t="s">
        <v>4736</v>
      </c>
    </row>
    <row r="1327" spans="1:11" ht="14">
      <c r="A1327">
        <v>1322</v>
      </c>
      <c r="B1327" s="7">
        <f>'EstExp 12-20'!K203</f>
        <v>0</v>
      </c>
      <c r="C1327" s="3">
        <f t="shared" si="39"/>
        <v>1322</v>
      </c>
      <c r="E1327" s="2" t="b">
        <f t="shared" ca="1" si="38"/>
        <v>1</v>
      </c>
      <c r="F1327" s="2" cm="1">
        <f t="array" aca="1" ref="F1327" ca="1">IF(G1327&lt;&gt;"",INDIRECT("'"&amp;G1327&amp;"'!"&amp;H1327),"")</f>
        <v>0</v>
      </c>
      <c r="G1327" s="1533" t="s">
        <v>6775</v>
      </c>
      <c r="H1327" s="2" t="s">
        <v>4737</v>
      </c>
    </row>
    <row r="1328" spans="1:11" ht="14">
      <c r="A1328">
        <v>1323</v>
      </c>
      <c r="B1328" s="7">
        <f>'EstExp 12-20'!K204</f>
        <v>0</v>
      </c>
      <c r="C1328" s="3">
        <f t="shared" si="39"/>
        <v>1323</v>
      </c>
      <c r="E1328" s="2" t="b">
        <f t="shared" ca="1" si="38"/>
        <v>1</v>
      </c>
      <c r="F1328" s="2" cm="1">
        <f t="array" aca="1" ref="F1328" ca="1">IF(G1328&lt;&gt;"",INDIRECT("'"&amp;G1328&amp;"'!"&amp;H1328),"")</f>
        <v>0</v>
      </c>
      <c r="G1328" s="1533" t="s">
        <v>6775</v>
      </c>
      <c r="H1328" s="2" t="s">
        <v>4738</v>
      </c>
    </row>
    <row r="1329" spans="1:11" ht="14">
      <c r="A1329">
        <v>1324</v>
      </c>
      <c r="B1329" s="7">
        <f>'EstExp 12-20'!K207</f>
        <v>0</v>
      </c>
      <c r="C1329" s="3">
        <f t="shared" si="39"/>
        <v>1324</v>
      </c>
      <c r="E1329" s="2" t="b">
        <f t="shared" ca="1" si="38"/>
        <v>1</v>
      </c>
      <c r="F1329" s="2" cm="1">
        <f t="array" aca="1" ref="F1329" ca="1">IF(G1329&lt;&gt;"",INDIRECT("'"&amp;G1329&amp;"'!"&amp;H1329),"")</f>
        <v>0</v>
      </c>
      <c r="G1329" s="1533" t="s">
        <v>6775</v>
      </c>
      <c r="H1329" s="2" t="s">
        <v>4739</v>
      </c>
    </row>
    <row r="1330" spans="1:11" ht="14">
      <c r="A1330" s="1">
        <v>1325</v>
      </c>
      <c r="D1330" s="4"/>
      <c r="E1330" s="2" t="b">
        <f t="shared" ca="1" si="38"/>
        <v>1</v>
      </c>
      <c r="F1330" s="2" t="str" cm="1">
        <f t="array" aca="1" ref="F1330" ca="1">IF(G1330&lt;&gt;"",INDIRECT("'"&amp;G1330&amp;"'!"&amp;H1330),"")</f>
        <v/>
      </c>
      <c r="G1330" s="1533"/>
      <c r="I1330" s="4"/>
      <c r="J1330" s="4"/>
      <c r="K1330" s="4"/>
    </row>
    <row r="1331" spans="1:11" ht="14">
      <c r="A1331">
        <v>1326</v>
      </c>
      <c r="B1331" s="7">
        <f>'EstExp 12-20'!K212</f>
        <v>0</v>
      </c>
      <c r="C1331" s="3">
        <f t="shared" si="39"/>
        <v>1326</v>
      </c>
      <c r="E1331" s="2" t="b">
        <f t="shared" ca="1" si="38"/>
        <v>1</v>
      </c>
      <c r="F1331" s="2" cm="1">
        <f t="array" aca="1" ref="F1331" ca="1">IF(G1331&lt;&gt;"",INDIRECT("'"&amp;G1331&amp;"'!"&amp;H1331),"")</f>
        <v>0</v>
      </c>
      <c r="G1331" s="1533" t="s">
        <v>6775</v>
      </c>
      <c r="H1331" s="2" t="s">
        <v>4740</v>
      </c>
    </row>
    <row r="1332" spans="1:11" ht="14">
      <c r="A1332">
        <v>1327</v>
      </c>
      <c r="B1332" s="7">
        <f>'EstExp 12-20'!K214</f>
        <v>4962500</v>
      </c>
      <c r="C1332" s="3">
        <f t="shared" si="39"/>
        <v>-4961173</v>
      </c>
      <c r="E1332" s="2" t="b">
        <f t="shared" ca="1" si="38"/>
        <v>1</v>
      </c>
      <c r="F1332" s="2" cm="1">
        <f t="array" aca="1" ref="F1332" ca="1">IF(G1332&lt;&gt;"",INDIRECT("'"&amp;G1332&amp;"'!"&amp;H1332),"")</f>
        <v>4962500</v>
      </c>
      <c r="G1332" s="1533" t="s">
        <v>6775</v>
      </c>
      <c r="H1332" s="2" t="s">
        <v>4741</v>
      </c>
    </row>
    <row r="1333" spans="1:11" ht="14">
      <c r="A1333">
        <v>1328</v>
      </c>
      <c r="B1333" s="7">
        <f>'EstExp 12-20'!K215</f>
        <v>-634600</v>
      </c>
      <c r="C1333" s="3">
        <f t="shared" si="39"/>
        <v>635928</v>
      </c>
      <c r="E1333" s="2" t="b">
        <f t="shared" ca="1" si="38"/>
        <v>1</v>
      </c>
      <c r="F1333" s="2" cm="1">
        <f t="array" aca="1" ref="F1333" ca="1">IF(G1333&lt;&gt;"",INDIRECT("'"&amp;G1333&amp;"'!"&amp;H1333),"")</f>
        <v>-634600</v>
      </c>
      <c r="G1333" s="1533" t="s">
        <v>6775</v>
      </c>
      <c r="H1333" s="2" t="s">
        <v>4742</v>
      </c>
    </row>
    <row r="1334" spans="1:11" ht="14">
      <c r="A1334" s="1">
        <v>1329</v>
      </c>
      <c r="D1334" s="4"/>
      <c r="E1334" s="2" t="b">
        <f t="shared" ca="1" si="38"/>
        <v>1</v>
      </c>
      <c r="F1334" s="2" t="str" cm="1">
        <f t="array" aca="1" ref="F1334" ca="1">IF(G1334&lt;&gt;"",INDIRECT("'"&amp;G1334&amp;"'!"&amp;H1334),"")</f>
        <v/>
      </c>
      <c r="G1334" s="1533"/>
      <c r="I1334" s="4"/>
      <c r="J1334" s="4"/>
      <c r="K1334" s="4"/>
    </row>
    <row r="1335" spans="1:11" ht="14">
      <c r="A1335" s="1">
        <v>1330</v>
      </c>
      <c r="D1335" s="4"/>
      <c r="E1335" s="2" t="b">
        <f t="shared" ca="1" si="38"/>
        <v>1</v>
      </c>
      <c r="F1335" s="2" t="str" cm="1">
        <f t="array" aca="1" ref="F1335" ca="1">IF(G1335&lt;&gt;"",INDIRECT("'"&amp;G1335&amp;"'!"&amp;H1335),"")</f>
        <v/>
      </c>
      <c r="G1335" s="1533"/>
      <c r="I1335" s="4"/>
      <c r="J1335" s="4"/>
      <c r="K1335" s="4"/>
    </row>
    <row r="1336" spans="1:11" ht="14">
      <c r="A1336" s="1">
        <v>1331</v>
      </c>
      <c r="D1336" s="4"/>
      <c r="E1336" s="2" t="b">
        <f t="shared" ca="1" si="38"/>
        <v>1</v>
      </c>
      <c r="F1336" s="2" t="str" cm="1">
        <f t="array" aca="1" ref="F1336" ca="1">IF(G1336&lt;&gt;"",INDIRECT("'"&amp;G1336&amp;"'!"&amp;H1336),"")</f>
        <v/>
      </c>
      <c r="G1336" s="1533"/>
      <c r="I1336" s="4"/>
      <c r="J1336" s="4"/>
      <c r="K1336" s="4"/>
    </row>
    <row r="1337" spans="1:11" ht="14">
      <c r="A1337" s="1">
        <v>1332</v>
      </c>
      <c r="D1337" s="4"/>
      <c r="E1337" s="2" t="b">
        <f t="shared" ca="1" si="38"/>
        <v>1</v>
      </c>
      <c r="F1337" s="2" t="str" cm="1">
        <f t="array" aca="1" ref="F1337" ca="1">IF(G1337&lt;&gt;"",INDIRECT("'"&amp;G1337&amp;"'!"&amp;H1337),"")</f>
        <v/>
      </c>
      <c r="G1337" s="1533"/>
      <c r="I1337" s="4"/>
      <c r="J1337" s="4"/>
      <c r="K1337" s="4"/>
    </row>
    <row r="1338" spans="1:11" ht="14">
      <c r="A1338" s="1">
        <v>1333</v>
      </c>
      <c r="D1338" s="4"/>
      <c r="E1338" s="2" t="b">
        <f t="shared" ca="1" si="38"/>
        <v>1</v>
      </c>
      <c r="F1338" s="2" t="str" cm="1">
        <f t="array" aca="1" ref="F1338" ca="1">IF(G1338&lt;&gt;"",INDIRECT("'"&amp;G1338&amp;"'!"&amp;H1338),"")</f>
        <v/>
      </c>
      <c r="G1338" s="1533"/>
      <c r="I1338" s="4"/>
      <c r="J1338" s="4"/>
      <c r="K1338" s="4"/>
    </row>
    <row r="1339" spans="1:11" ht="14">
      <c r="A1339" s="1">
        <v>1334</v>
      </c>
      <c r="D1339" s="4"/>
      <c r="E1339" s="2" t="b">
        <f t="shared" ca="1" si="38"/>
        <v>1</v>
      </c>
      <c r="F1339" s="2" t="str" cm="1">
        <f t="array" aca="1" ref="F1339" ca="1">IF(G1339&lt;&gt;"",INDIRECT("'"&amp;G1339&amp;"'!"&amp;H1339),"")</f>
        <v/>
      </c>
      <c r="G1339" s="1533"/>
      <c r="I1339" s="4"/>
      <c r="J1339" s="4"/>
      <c r="K1339" s="4"/>
    </row>
    <row r="1340" spans="1:11" ht="14">
      <c r="A1340">
        <v>1335</v>
      </c>
      <c r="B1340" s="7">
        <f>'EstExp 12-20'!D229</f>
        <v>2880</v>
      </c>
      <c r="C1340" s="3">
        <f t="shared" si="39"/>
        <v>-1545</v>
      </c>
      <c r="E1340" s="2" t="b">
        <f t="shared" ca="1" si="38"/>
        <v>1</v>
      </c>
      <c r="F1340" s="2" cm="1">
        <f t="array" aca="1" ref="F1340" ca="1">IF(G1340&lt;&gt;"",INDIRECT("'"&amp;G1340&amp;"'!"&amp;H1340),"")</f>
        <v>2880</v>
      </c>
      <c r="G1340" s="1533" t="s">
        <v>6775</v>
      </c>
      <c r="H1340" s="2" t="s">
        <v>4743</v>
      </c>
    </row>
    <row r="1341" spans="1:11" ht="14">
      <c r="A1341" s="1">
        <v>1336</v>
      </c>
      <c r="D1341" s="4"/>
      <c r="E1341" s="2" t="b">
        <f t="shared" ca="1" si="38"/>
        <v>1</v>
      </c>
      <c r="F1341" s="2" t="str" cm="1">
        <f t="array" aca="1" ref="F1341" ca="1">IF(G1341&lt;&gt;"",INDIRECT("'"&amp;G1341&amp;"'!"&amp;H1341),"")</f>
        <v/>
      </c>
      <c r="G1341" s="1533"/>
      <c r="I1341" s="4"/>
      <c r="J1341" s="4"/>
      <c r="K1341" s="4"/>
    </row>
    <row r="1342" spans="1:11" ht="14">
      <c r="A1342" s="1">
        <v>1337</v>
      </c>
      <c r="D1342" s="4"/>
      <c r="E1342" s="2" t="b">
        <f t="shared" ca="1" si="38"/>
        <v>1</v>
      </c>
      <c r="F1342" s="2" t="str" cm="1">
        <f t="array" aca="1" ref="F1342" ca="1">IF(G1342&lt;&gt;"",INDIRECT("'"&amp;G1342&amp;"'!"&amp;H1342),"")</f>
        <v/>
      </c>
      <c r="G1342" s="1533"/>
      <c r="I1342" s="4"/>
      <c r="J1342" s="4"/>
      <c r="K1342" s="4"/>
    </row>
    <row r="1343" spans="1:11" ht="14">
      <c r="A1343" s="1">
        <v>1338</v>
      </c>
      <c r="D1343" s="4"/>
      <c r="E1343" s="2" t="b">
        <f t="shared" ca="1" si="38"/>
        <v>1</v>
      </c>
      <c r="F1343" s="2" t="str" cm="1">
        <f t="array" aca="1" ref="F1343" ca="1">IF(G1343&lt;&gt;"",INDIRECT("'"&amp;G1343&amp;"'!"&amp;H1343),"")</f>
        <v/>
      </c>
      <c r="G1343" s="1533"/>
      <c r="I1343" s="4"/>
      <c r="J1343" s="4"/>
      <c r="K1343" s="4"/>
    </row>
    <row r="1344" spans="1:11" ht="14">
      <c r="A1344" s="1">
        <v>1339</v>
      </c>
      <c r="D1344" s="4"/>
      <c r="E1344" s="2" t="b">
        <f t="shared" ca="1" si="38"/>
        <v>1</v>
      </c>
      <c r="F1344" s="2" t="str" cm="1">
        <f t="array" aca="1" ref="F1344" ca="1">IF(G1344&lt;&gt;"",INDIRECT("'"&amp;G1344&amp;"'!"&amp;H1344),"")</f>
        <v/>
      </c>
      <c r="G1344" s="1533"/>
      <c r="I1344" s="4"/>
      <c r="J1344" s="4"/>
      <c r="K1344" s="4"/>
    </row>
    <row r="1345" spans="1:11" ht="14">
      <c r="A1345" s="1">
        <v>1340</v>
      </c>
      <c r="D1345" s="4"/>
      <c r="E1345" s="2" t="b">
        <f t="shared" ca="1" si="38"/>
        <v>1</v>
      </c>
      <c r="F1345" s="2" t="str" cm="1">
        <f t="array" aca="1" ref="F1345" ca="1">IF(G1345&lt;&gt;"",INDIRECT("'"&amp;G1345&amp;"'!"&amp;H1345),"")</f>
        <v/>
      </c>
      <c r="G1345" s="1533"/>
      <c r="I1345" s="4"/>
      <c r="J1345" s="4"/>
      <c r="K1345" s="4"/>
    </row>
    <row r="1346" spans="1:11" ht="14">
      <c r="A1346">
        <v>1341</v>
      </c>
      <c r="B1346" s="7">
        <f>'EstExp 12-20'!D231</f>
        <v>107700</v>
      </c>
      <c r="C1346" s="3">
        <f t="shared" si="39"/>
        <v>-106359</v>
      </c>
      <c r="E1346" s="2" t="b">
        <f t="shared" ref="E1346:E1409" ca="1" si="40">F1346=B1346</f>
        <v>1</v>
      </c>
      <c r="F1346" s="2" cm="1">
        <f t="array" aca="1" ref="F1346" ca="1">IF(G1346&lt;&gt;"",INDIRECT("'"&amp;G1346&amp;"'!"&amp;H1346),"")</f>
        <v>107700</v>
      </c>
      <c r="G1346" s="1533" t="s">
        <v>6775</v>
      </c>
      <c r="H1346" s="2" t="s">
        <v>4744</v>
      </c>
    </row>
    <row r="1347" spans="1:11" ht="14">
      <c r="A1347" s="1">
        <v>1342</v>
      </c>
      <c r="D1347" s="4"/>
      <c r="E1347" s="2" t="b">
        <f t="shared" ca="1" si="40"/>
        <v>1</v>
      </c>
      <c r="F1347" s="2" t="str" cm="1">
        <f t="array" aca="1" ref="F1347" ca="1">IF(G1347&lt;&gt;"",INDIRECT("'"&amp;G1347&amp;"'!"&amp;H1347),"")</f>
        <v/>
      </c>
      <c r="G1347" s="1533"/>
      <c r="I1347" s="4"/>
      <c r="J1347" s="4"/>
      <c r="K1347" s="4"/>
    </row>
    <row r="1348" spans="1:11" ht="14">
      <c r="A1348" s="1">
        <v>1343</v>
      </c>
      <c r="D1348" s="4"/>
      <c r="E1348" s="2" t="b">
        <f t="shared" ca="1" si="40"/>
        <v>1</v>
      </c>
      <c r="F1348" s="2" t="str" cm="1">
        <f t="array" aca="1" ref="F1348" ca="1">IF(G1348&lt;&gt;"",INDIRECT("'"&amp;G1348&amp;"'!"&amp;H1348),"")</f>
        <v/>
      </c>
      <c r="G1348" s="1533"/>
      <c r="I1348" s="4"/>
      <c r="J1348" s="4"/>
      <c r="K1348" s="4"/>
    </row>
    <row r="1349" spans="1:11" ht="14">
      <c r="A1349" s="1">
        <v>1344</v>
      </c>
      <c r="D1349" s="4"/>
      <c r="E1349" s="2" t="b">
        <f t="shared" ca="1" si="40"/>
        <v>1</v>
      </c>
      <c r="F1349" s="2" t="str" cm="1">
        <f t="array" aca="1" ref="F1349" ca="1">IF(G1349&lt;&gt;"",INDIRECT("'"&amp;G1349&amp;"'!"&amp;H1349),"")</f>
        <v/>
      </c>
      <c r="G1349" s="1533"/>
      <c r="I1349" s="4"/>
      <c r="J1349" s="4"/>
      <c r="K1349" s="4"/>
    </row>
    <row r="1350" spans="1:11" ht="14">
      <c r="A1350">
        <v>1345</v>
      </c>
      <c r="B1350" s="7">
        <f>'EstExp 12-20'!D225</f>
        <v>0</v>
      </c>
      <c r="C1350" s="3">
        <f t="shared" si="39"/>
        <v>1345</v>
      </c>
      <c r="E1350" s="2" t="b">
        <f t="shared" ca="1" si="40"/>
        <v>1</v>
      </c>
      <c r="F1350" s="2" cm="1">
        <f t="array" aca="1" ref="F1350" ca="1">IF(G1350&lt;&gt;"",INDIRECT("'"&amp;G1350&amp;"'!"&amp;H1350),"")</f>
        <v>0</v>
      </c>
      <c r="G1350" s="1533" t="s">
        <v>6775</v>
      </c>
      <c r="H1350" s="2" t="s">
        <v>4745</v>
      </c>
    </row>
    <row r="1351" spans="1:11" ht="14">
      <c r="A1351">
        <v>1346</v>
      </c>
      <c r="B1351" s="7">
        <f>'EstExp 12-20'!D226</f>
        <v>0</v>
      </c>
      <c r="C1351" s="3">
        <f t="shared" si="39"/>
        <v>1346</v>
      </c>
      <c r="E1351" s="2" t="b">
        <f t="shared" ca="1" si="40"/>
        <v>1</v>
      </c>
      <c r="F1351" s="2" cm="1">
        <f t="array" aca="1" ref="F1351" ca="1">IF(G1351&lt;&gt;"",INDIRECT("'"&amp;G1351&amp;"'!"&amp;H1351),"")</f>
        <v>0</v>
      </c>
      <c r="G1351" s="1533" t="s">
        <v>6775</v>
      </c>
      <c r="H1351" s="2" t="s">
        <v>4746</v>
      </c>
    </row>
    <row r="1352" spans="1:11" ht="14">
      <c r="A1352">
        <v>1347</v>
      </c>
      <c r="B1352" s="7">
        <f>'EstExp 12-20'!D227</f>
        <v>5750</v>
      </c>
      <c r="C1352" s="3">
        <f t="shared" ref="C1352:C1415" si="41">A1352-B1352</f>
        <v>-4403</v>
      </c>
      <c r="E1352" s="2" t="b">
        <f t="shared" ca="1" si="40"/>
        <v>1</v>
      </c>
      <c r="F1352" s="2" cm="1">
        <f t="array" aca="1" ref="F1352" ca="1">IF(G1352&lt;&gt;"",INDIRECT("'"&amp;G1352&amp;"'!"&amp;H1352),"")</f>
        <v>5750</v>
      </c>
      <c r="G1352" s="1533" t="s">
        <v>6775</v>
      </c>
      <c r="H1352" s="2" t="s">
        <v>4747</v>
      </c>
    </row>
    <row r="1353" spans="1:11" ht="14">
      <c r="A1353">
        <v>1348</v>
      </c>
      <c r="B1353" s="7">
        <f>'EstExp 12-20'!D228</f>
        <v>1650</v>
      </c>
      <c r="C1353" s="3">
        <f t="shared" si="41"/>
        <v>-302</v>
      </c>
      <c r="E1353" s="2" t="b">
        <f t="shared" ca="1" si="40"/>
        <v>1</v>
      </c>
      <c r="F1353" s="2" cm="1">
        <f t="array" aca="1" ref="F1353" ca="1">IF(G1353&lt;&gt;"",INDIRECT("'"&amp;G1353&amp;"'!"&amp;H1353),"")</f>
        <v>1650</v>
      </c>
      <c r="G1353" s="1533" t="s">
        <v>6775</v>
      </c>
      <c r="H1353" s="2" t="s">
        <v>4748</v>
      </c>
    </row>
    <row r="1354" spans="1:11" ht="14">
      <c r="A1354">
        <v>1349</v>
      </c>
      <c r="B1354" s="7">
        <f>'EstExp 12-20'!D233</f>
        <v>951070</v>
      </c>
      <c r="C1354" s="3">
        <f t="shared" si="41"/>
        <v>-949721</v>
      </c>
      <c r="E1354" s="2" t="b">
        <f t="shared" ca="1" si="40"/>
        <v>1</v>
      </c>
      <c r="F1354" s="2" cm="1">
        <f t="array" aca="1" ref="F1354" ca="1">IF(G1354&lt;&gt;"",INDIRECT("'"&amp;G1354&amp;"'!"&amp;H1354),"")</f>
        <v>951070</v>
      </c>
      <c r="G1354" s="1533" t="s">
        <v>6775</v>
      </c>
      <c r="H1354" s="2" t="s">
        <v>4749</v>
      </c>
    </row>
    <row r="1355" spans="1:11" ht="14">
      <c r="A1355">
        <v>1350</v>
      </c>
      <c r="B1355" s="7">
        <f>'EstExp 12-20'!D236</f>
        <v>17900</v>
      </c>
      <c r="C1355" s="3">
        <f t="shared" si="41"/>
        <v>-16550</v>
      </c>
      <c r="E1355" s="2" t="b">
        <f t="shared" ca="1" si="40"/>
        <v>1</v>
      </c>
      <c r="F1355" s="2" cm="1">
        <f t="array" aca="1" ref="F1355" ca="1">IF(G1355&lt;&gt;"",INDIRECT("'"&amp;G1355&amp;"'!"&amp;H1355),"")</f>
        <v>17900</v>
      </c>
      <c r="G1355" s="1533" t="s">
        <v>6775</v>
      </c>
      <c r="H1355" s="2" t="s">
        <v>4750</v>
      </c>
    </row>
    <row r="1356" spans="1:11" ht="14">
      <c r="A1356">
        <v>1351</v>
      </c>
      <c r="B1356" s="7">
        <f>'EstExp 12-20'!D237</f>
        <v>3670</v>
      </c>
      <c r="C1356" s="3">
        <f t="shared" si="41"/>
        <v>-2319</v>
      </c>
      <c r="E1356" s="2" t="b">
        <f t="shared" ca="1" si="40"/>
        <v>1</v>
      </c>
      <c r="F1356" s="2" cm="1">
        <f t="array" aca="1" ref="F1356" ca="1">IF(G1356&lt;&gt;"",INDIRECT("'"&amp;G1356&amp;"'!"&amp;H1356),"")</f>
        <v>3670</v>
      </c>
      <c r="G1356" s="1533" t="s">
        <v>6775</v>
      </c>
      <c r="H1356" s="2" t="s">
        <v>4751</v>
      </c>
    </row>
    <row r="1357" spans="1:11" ht="14">
      <c r="A1357">
        <v>1352</v>
      </c>
      <c r="B1357" s="7">
        <f>'EstExp 12-20'!D238</f>
        <v>70330</v>
      </c>
      <c r="C1357" s="3">
        <f t="shared" si="41"/>
        <v>-68978</v>
      </c>
      <c r="E1357" s="2" t="b">
        <f t="shared" ca="1" si="40"/>
        <v>1</v>
      </c>
      <c r="F1357" s="2" cm="1">
        <f t="array" aca="1" ref="F1357" ca="1">IF(G1357&lt;&gt;"",INDIRECT("'"&amp;G1357&amp;"'!"&amp;H1357),"")</f>
        <v>70330</v>
      </c>
      <c r="G1357" s="1533" t="s">
        <v>6775</v>
      </c>
      <c r="H1357" s="2" t="s">
        <v>4752</v>
      </c>
    </row>
    <row r="1358" spans="1:11" ht="14">
      <c r="A1358">
        <v>1353</v>
      </c>
      <c r="B1358" s="7">
        <f>'EstExp 12-20'!D239</f>
        <v>6040</v>
      </c>
      <c r="C1358" s="3">
        <f t="shared" si="41"/>
        <v>-4687</v>
      </c>
      <c r="E1358" s="2" t="b">
        <f t="shared" ca="1" si="40"/>
        <v>1</v>
      </c>
      <c r="F1358" s="2" cm="1">
        <f t="array" aca="1" ref="F1358" ca="1">IF(G1358&lt;&gt;"",INDIRECT("'"&amp;G1358&amp;"'!"&amp;H1358),"")</f>
        <v>6040</v>
      </c>
      <c r="G1358" s="1533" t="s">
        <v>6775</v>
      </c>
      <c r="H1358" s="2" t="s">
        <v>4753</v>
      </c>
    </row>
    <row r="1359" spans="1:11" ht="14">
      <c r="A1359">
        <v>1354</v>
      </c>
      <c r="B1359" s="7">
        <f>'EstExp 12-20'!D240</f>
        <v>13700</v>
      </c>
      <c r="C1359" s="3">
        <f t="shared" si="41"/>
        <v>-12346</v>
      </c>
      <c r="E1359" s="2" t="b">
        <f t="shared" ca="1" si="40"/>
        <v>1</v>
      </c>
      <c r="F1359" s="2" cm="1">
        <f t="array" aca="1" ref="F1359" ca="1">IF(G1359&lt;&gt;"",INDIRECT("'"&amp;G1359&amp;"'!"&amp;H1359),"")</f>
        <v>13700</v>
      </c>
      <c r="G1359" s="1533" t="s">
        <v>6775</v>
      </c>
      <c r="H1359" s="2" t="s">
        <v>4754</v>
      </c>
    </row>
    <row r="1360" spans="1:11" ht="14">
      <c r="A1360">
        <v>1355</v>
      </c>
      <c r="B1360" s="7">
        <f>'EstExp 12-20'!D241</f>
        <v>0</v>
      </c>
      <c r="C1360" s="3">
        <f t="shared" si="41"/>
        <v>1355</v>
      </c>
      <c r="E1360" s="2" t="b">
        <f t="shared" ca="1" si="40"/>
        <v>1</v>
      </c>
      <c r="F1360" s="2" cm="1">
        <f t="array" aca="1" ref="F1360" ca="1">IF(G1360&lt;&gt;"",INDIRECT("'"&amp;G1360&amp;"'!"&amp;H1360),"")</f>
        <v>0</v>
      </c>
      <c r="G1360" s="1533" t="s">
        <v>6775</v>
      </c>
      <c r="H1360" s="2" t="s">
        <v>4755</v>
      </c>
    </row>
    <row r="1361" spans="1:8" ht="14">
      <c r="A1361">
        <v>1356</v>
      </c>
      <c r="B1361" s="7">
        <f>'EstExp 12-20'!D242</f>
        <v>111640</v>
      </c>
      <c r="C1361" s="3">
        <f t="shared" si="41"/>
        <v>-110284</v>
      </c>
      <c r="E1361" s="2" t="b">
        <f t="shared" ca="1" si="40"/>
        <v>1</v>
      </c>
      <c r="F1361" s="2" cm="1">
        <f t="array" aca="1" ref="F1361" ca="1">IF(G1361&lt;&gt;"",INDIRECT("'"&amp;G1361&amp;"'!"&amp;H1361),"")</f>
        <v>111640</v>
      </c>
      <c r="G1361" s="1533" t="s">
        <v>6775</v>
      </c>
      <c r="H1361" s="2" t="s">
        <v>4756</v>
      </c>
    </row>
    <row r="1362" spans="1:8" ht="14">
      <c r="A1362">
        <v>1357</v>
      </c>
      <c r="B1362" s="7">
        <f>'EstExp 12-20'!D244</f>
        <v>0</v>
      </c>
      <c r="C1362" s="3">
        <f t="shared" si="41"/>
        <v>1357</v>
      </c>
      <c r="E1362" s="2" t="b">
        <f t="shared" ca="1" si="40"/>
        <v>1</v>
      </c>
      <c r="F1362" s="2" cm="1">
        <f t="array" aca="1" ref="F1362" ca="1">IF(G1362&lt;&gt;"",INDIRECT("'"&amp;G1362&amp;"'!"&amp;H1362),"")</f>
        <v>0</v>
      </c>
      <c r="G1362" s="1533" t="s">
        <v>6775</v>
      </c>
      <c r="H1362" s="2" t="s">
        <v>4757</v>
      </c>
    </row>
    <row r="1363" spans="1:8" ht="14">
      <c r="A1363">
        <v>1358</v>
      </c>
      <c r="B1363" s="7">
        <f>'EstExp 12-20'!D245</f>
        <v>97200</v>
      </c>
      <c r="C1363" s="3">
        <f t="shared" si="41"/>
        <v>-95842</v>
      </c>
      <c r="E1363" s="2" t="b">
        <f t="shared" ca="1" si="40"/>
        <v>1</v>
      </c>
      <c r="F1363" s="2" cm="1">
        <f t="array" aca="1" ref="F1363" ca="1">IF(G1363&lt;&gt;"",INDIRECT("'"&amp;G1363&amp;"'!"&amp;H1363),"")</f>
        <v>97200</v>
      </c>
      <c r="G1363" s="1533" t="s">
        <v>6775</v>
      </c>
      <c r="H1363" s="2" t="s">
        <v>4758</v>
      </c>
    </row>
    <row r="1364" spans="1:8" ht="14">
      <c r="A1364">
        <v>1359</v>
      </c>
      <c r="B1364" s="7">
        <f>'EstExp 12-20'!D246</f>
        <v>0</v>
      </c>
      <c r="C1364" s="3">
        <f t="shared" si="41"/>
        <v>1359</v>
      </c>
      <c r="E1364" s="2" t="b">
        <f t="shared" ca="1" si="40"/>
        <v>1</v>
      </c>
      <c r="F1364" s="2" cm="1">
        <f t="array" aca="1" ref="F1364" ca="1">IF(G1364&lt;&gt;"",INDIRECT("'"&amp;G1364&amp;"'!"&amp;H1364),"")</f>
        <v>0</v>
      </c>
      <c r="G1364" s="1533" t="s">
        <v>6775</v>
      </c>
      <c r="H1364" s="2" t="s">
        <v>4759</v>
      </c>
    </row>
    <row r="1365" spans="1:8" ht="14">
      <c r="A1365">
        <v>1360</v>
      </c>
      <c r="B1365" s="7">
        <f>'EstExp 12-20'!D247</f>
        <v>97200</v>
      </c>
      <c r="C1365" s="3">
        <f t="shared" si="41"/>
        <v>-95840</v>
      </c>
      <c r="E1365" s="2" t="b">
        <f t="shared" ca="1" si="40"/>
        <v>1</v>
      </c>
      <c r="F1365" s="2" cm="1">
        <f t="array" aca="1" ref="F1365" ca="1">IF(G1365&lt;&gt;"",INDIRECT("'"&amp;G1365&amp;"'!"&amp;H1365),"")</f>
        <v>97200</v>
      </c>
      <c r="G1365" s="1533" t="s">
        <v>6775</v>
      </c>
      <c r="H1365" s="2" t="s">
        <v>4760</v>
      </c>
    </row>
    <row r="1366" spans="1:8" ht="14">
      <c r="A1366">
        <v>1361</v>
      </c>
      <c r="B1366" s="7">
        <f>'EstExp 12-20'!D249</f>
        <v>0</v>
      </c>
      <c r="C1366" s="3">
        <f t="shared" si="41"/>
        <v>1361</v>
      </c>
      <c r="E1366" s="2" t="b">
        <f t="shared" ca="1" si="40"/>
        <v>1</v>
      </c>
      <c r="F1366" s="2" cm="1">
        <f t="array" aca="1" ref="F1366" ca="1">IF(G1366&lt;&gt;"",INDIRECT("'"&amp;G1366&amp;"'!"&amp;H1366),"")</f>
        <v>0</v>
      </c>
      <c r="G1366" s="1533" t="s">
        <v>6775</v>
      </c>
      <c r="H1366" s="2" t="s">
        <v>4761</v>
      </c>
    </row>
    <row r="1367" spans="1:8" ht="14">
      <c r="A1367">
        <v>1362</v>
      </c>
      <c r="B1367" s="7">
        <f>'EstExp 12-20'!D250</f>
        <v>19020</v>
      </c>
      <c r="C1367" s="3">
        <f t="shared" si="41"/>
        <v>-17658</v>
      </c>
      <c r="E1367" s="2" t="b">
        <f t="shared" ca="1" si="40"/>
        <v>1</v>
      </c>
      <c r="F1367" s="2" cm="1">
        <f t="array" aca="1" ref="F1367" ca="1">IF(G1367&lt;&gt;"",INDIRECT("'"&amp;G1367&amp;"'!"&amp;H1367),"")</f>
        <v>19020</v>
      </c>
      <c r="G1367" s="1533" t="s">
        <v>6775</v>
      </c>
      <c r="H1367" s="2" t="s">
        <v>4762</v>
      </c>
    </row>
    <row r="1368" spans="1:8" ht="14">
      <c r="A1368">
        <v>1363</v>
      </c>
      <c r="B1368" s="7">
        <f>'EstExp 12-20'!D254</f>
        <v>19020</v>
      </c>
      <c r="C1368" s="3">
        <f t="shared" si="41"/>
        <v>-17657</v>
      </c>
      <c r="E1368" s="2" t="b">
        <f t="shared" ca="1" si="40"/>
        <v>1</v>
      </c>
      <c r="F1368" s="2" cm="1">
        <f t="array" aca="1" ref="F1368" ca="1">IF(G1368&lt;&gt;"",INDIRECT("'"&amp;G1368&amp;"'!"&amp;H1368),"")</f>
        <v>19020</v>
      </c>
      <c r="G1368" s="1533" t="s">
        <v>6775</v>
      </c>
      <c r="H1368" s="2" t="s">
        <v>4763</v>
      </c>
    </row>
    <row r="1369" spans="1:8" ht="14">
      <c r="A1369">
        <v>1364</v>
      </c>
      <c r="B1369" s="7">
        <f>'EstExp 12-20'!D256</f>
        <v>146040</v>
      </c>
      <c r="C1369" s="3">
        <f t="shared" si="41"/>
        <v>-144676</v>
      </c>
      <c r="E1369" s="2" t="b">
        <f t="shared" ca="1" si="40"/>
        <v>1</v>
      </c>
      <c r="F1369" s="2" cm="1">
        <f t="array" aca="1" ref="F1369" ca="1">IF(G1369&lt;&gt;"",INDIRECT("'"&amp;G1369&amp;"'!"&amp;H1369),"")</f>
        <v>146040</v>
      </c>
      <c r="G1369" s="1533" t="s">
        <v>6775</v>
      </c>
      <c r="H1369" s="2" t="s">
        <v>4764</v>
      </c>
    </row>
    <row r="1370" spans="1:8" ht="14">
      <c r="A1370">
        <v>1365</v>
      </c>
      <c r="B1370" s="7">
        <f>'EstExp 12-20'!D257</f>
        <v>0</v>
      </c>
      <c r="C1370" s="3">
        <f t="shared" si="41"/>
        <v>1365</v>
      </c>
      <c r="E1370" s="2" t="b">
        <f t="shared" ca="1" si="40"/>
        <v>1</v>
      </c>
      <c r="F1370" s="2" cm="1">
        <f t="array" aca="1" ref="F1370" ca="1">IF(G1370&lt;&gt;"",INDIRECT("'"&amp;G1370&amp;"'!"&amp;H1370),"")</f>
        <v>0</v>
      </c>
      <c r="G1370" s="1533" t="s">
        <v>6775</v>
      </c>
      <c r="H1370" s="2" t="s">
        <v>4765</v>
      </c>
    </row>
    <row r="1371" spans="1:8" ht="14">
      <c r="A1371">
        <v>1366</v>
      </c>
      <c r="B1371" s="7">
        <f>'EstExp 12-20'!D258</f>
        <v>146040</v>
      </c>
      <c r="C1371" s="3">
        <f t="shared" si="41"/>
        <v>-144674</v>
      </c>
      <c r="E1371" s="2" t="b">
        <f t="shared" ca="1" si="40"/>
        <v>1</v>
      </c>
      <c r="F1371" s="2" cm="1">
        <f t="array" aca="1" ref="F1371" ca="1">IF(G1371&lt;&gt;"",INDIRECT("'"&amp;G1371&amp;"'!"&amp;H1371),"")</f>
        <v>146040</v>
      </c>
      <c r="G1371" s="1533" t="s">
        <v>6775</v>
      </c>
      <c r="H1371" s="2" t="s">
        <v>4766</v>
      </c>
    </row>
    <row r="1372" spans="1:8" ht="14">
      <c r="A1372">
        <v>1367</v>
      </c>
      <c r="B1372" s="7">
        <f>'EstExp 12-20'!D260</f>
        <v>13100</v>
      </c>
      <c r="C1372" s="3">
        <f t="shared" si="41"/>
        <v>-11733</v>
      </c>
      <c r="E1372" s="2" t="b">
        <f t="shared" ca="1" si="40"/>
        <v>1</v>
      </c>
      <c r="F1372" s="2" cm="1">
        <f t="array" aca="1" ref="F1372" ca="1">IF(G1372&lt;&gt;"",INDIRECT("'"&amp;G1372&amp;"'!"&amp;H1372),"")</f>
        <v>13100</v>
      </c>
      <c r="G1372" s="1533" t="s">
        <v>6775</v>
      </c>
      <c r="H1372" s="2" t="s">
        <v>4767</v>
      </c>
    </row>
    <row r="1373" spans="1:8" ht="14">
      <c r="A1373">
        <v>1368</v>
      </c>
      <c r="B1373" s="7">
        <f>'EstExp 12-20'!D261</f>
        <v>57600</v>
      </c>
      <c r="C1373" s="3">
        <f t="shared" si="41"/>
        <v>-56232</v>
      </c>
      <c r="E1373" s="2" t="b">
        <f t="shared" ca="1" si="40"/>
        <v>1</v>
      </c>
      <c r="F1373" s="2" cm="1">
        <f t="array" aca="1" ref="F1373" ca="1">IF(G1373&lt;&gt;"",INDIRECT("'"&amp;G1373&amp;"'!"&amp;H1373),"")</f>
        <v>57600</v>
      </c>
      <c r="G1373" s="1533" t="s">
        <v>6775</v>
      </c>
      <c r="H1373" s="2" t="s">
        <v>4768</v>
      </c>
    </row>
    <row r="1374" spans="1:8" ht="14">
      <c r="A1374">
        <v>1369</v>
      </c>
      <c r="B1374" s="7">
        <f>'EstExp 12-20'!D262</f>
        <v>0</v>
      </c>
      <c r="C1374" s="3">
        <f t="shared" si="41"/>
        <v>1369</v>
      </c>
      <c r="E1374" s="2" t="b">
        <f t="shared" ca="1" si="40"/>
        <v>1</v>
      </c>
      <c r="F1374" s="2" cm="1">
        <f t="array" aca="1" ref="F1374" ca="1">IF(G1374&lt;&gt;"",INDIRECT("'"&amp;G1374&amp;"'!"&amp;H1374),"")</f>
        <v>0</v>
      </c>
      <c r="G1374" s="1533" t="s">
        <v>6775</v>
      </c>
      <c r="H1374" s="2" t="s">
        <v>4769</v>
      </c>
    </row>
    <row r="1375" spans="1:8" ht="14">
      <c r="A1375">
        <v>1370</v>
      </c>
      <c r="B1375" s="7">
        <f>'EstExp 12-20'!D263</f>
        <v>467190</v>
      </c>
      <c r="C1375" s="3">
        <f t="shared" si="41"/>
        <v>-465820</v>
      </c>
      <c r="E1375" s="2" t="b">
        <f t="shared" ca="1" si="40"/>
        <v>1</v>
      </c>
      <c r="F1375" s="2" cm="1">
        <f t="array" aca="1" ref="F1375" ca="1">IF(G1375&lt;&gt;"",INDIRECT("'"&amp;G1375&amp;"'!"&amp;H1375),"")</f>
        <v>467190</v>
      </c>
      <c r="G1375" s="1533" t="s">
        <v>6775</v>
      </c>
      <c r="H1375" s="2" t="s">
        <v>4770</v>
      </c>
    </row>
    <row r="1376" spans="1:8" ht="14">
      <c r="A1376">
        <v>1371</v>
      </c>
      <c r="B1376" s="7">
        <f>'EstExp 12-20'!D264</f>
        <v>0</v>
      </c>
      <c r="C1376" s="3">
        <f t="shared" si="41"/>
        <v>1371</v>
      </c>
      <c r="E1376" s="2" t="b">
        <f t="shared" ca="1" si="40"/>
        <v>1</v>
      </c>
      <c r="F1376" s="2" cm="1">
        <f t="array" aca="1" ref="F1376" ca="1">IF(G1376&lt;&gt;"",INDIRECT("'"&amp;G1376&amp;"'!"&amp;H1376),"")</f>
        <v>0</v>
      </c>
      <c r="G1376" s="1533" t="s">
        <v>6775</v>
      </c>
      <c r="H1376" s="2" t="s">
        <v>4771</v>
      </c>
    </row>
    <row r="1377" spans="1:11" ht="14">
      <c r="A1377">
        <v>1372</v>
      </c>
      <c r="B1377" s="7">
        <f>'EstExp 12-20'!D265</f>
        <v>0</v>
      </c>
      <c r="C1377" s="3">
        <f t="shared" si="41"/>
        <v>1372</v>
      </c>
      <c r="E1377" s="2" t="b">
        <f t="shared" ca="1" si="40"/>
        <v>1</v>
      </c>
      <c r="F1377" s="2" cm="1">
        <f t="array" aca="1" ref="F1377" ca="1">IF(G1377&lt;&gt;"",INDIRECT("'"&amp;G1377&amp;"'!"&amp;H1377),"")</f>
        <v>0</v>
      </c>
      <c r="G1377" s="1533" t="s">
        <v>6775</v>
      </c>
      <c r="H1377" s="2" t="s">
        <v>4772</v>
      </c>
    </row>
    <row r="1378" spans="1:11" ht="14">
      <c r="A1378">
        <v>1373</v>
      </c>
      <c r="B1378" s="7">
        <f>'EstExp 12-20'!D266</f>
        <v>0</v>
      </c>
      <c r="C1378" s="3">
        <f t="shared" si="41"/>
        <v>1373</v>
      </c>
      <c r="E1378" s="2" t="b">
        <f t="shared" ca="1" si="40"/>
        <v>1</v>
      </c>
      <c r="F1378" s="2" cm="1">
        <f t="array" aca="1" ref="F1378" ca="1">IF(G1378&lt;&gt;"",INDIRECT("'"&amp;G1378&amp;"'!"&amp;H1378),"")</f>
        <v>0</v>
      </c>
      <c r="G1378" s="1533" t="s">
        <v>6775</v>
      </c>
      <c r="H1378" s="2" t="s">
        <v>4773</v>
      </c>
    </row>
    <row r="1379" spans="1:11" ht="14">
      <c r="A1379" s="1">
        <v>1374</v>
      </c>
      <c r="D1379" s="4"/>
      <c r="E1379" s="2" t="b">
        <f t="shared" ca="1" si="40"/>
        <v>1</v>
      </c>
      <c r="F1379" s="2" t="str" cm="1">
        <f t="array" aca="1" ref="F1379" ca="1">IF(G1379&lt;&gt;"",INDIRECT("'"&amp;G1379&amp;"'!"&amp;H1379),"")</f>
        <v/>
      </c>
      <c r="G1379" s="1533"/>
      <c r="I1379" s="4"/>
      <c r="J1379" s="4"/>
      <c r="K1379" s="4"/>
    </row>
    <row r="1380" spans="1:11" ht="14">
      <c r="A1380">
        <v>1375</v>
      </c>
      <c r="B1380" s="7">
        <f>'EstExp 12-20'!D267</f>
        <v>537890</v>
      </c>
      <c r="C1380" s="3">
        <f t="shared" si="41"/>
        <v>-536515</v>
      </c>
      <c r="E1380" s="2" t="b">
        <f t="shared" ca="1" si="40"/>
        <v>1</v>
      </c>
      <c r="F1380" s="2" cm="1">
        <f t="array" aca="1" ref="F1380" ca="1">IF(G1380&lt;&gt;"",INDIRECT("'"&amp;G1380&amp;"'!"&amp;H1380),"")</f>
        <v>537890</v>
      </c>
      <c r="G1380" s="1533" t="s">
        <v>6775</v>
      </c>
      <c r="H1380" s="2" t="s">
        <v>4774</v>
      </c>
    </row>
    <row r="1381" spans="1:11" ht="14">
      <c r="A1381">
        <v>1376</v>
      </c>
      <c r="B1381" s="7">
        <f>'EstExp 12-20'!D269</f>
        <v>52220</v>
      </c>
      <c r="C1381" s="3">
        <f t="shared" si="41"/>
        <v>-50844</v>
      </c>
      <c r="E1381" s="2" t="b">
        <f t="shared" ca="1" si="40"/>
        <v>1</v>
      </c>
      <c r="F1381" s="2" cm="1">
        <f t="array" aca="1" ref="F1381" ca="1">IF(G1381&lt;&gt;"",INDIRECT("'"&amp;G1381&amp;"'!"&amp;H1381),"")</f>
        <v>52220</v>
      </c>
      <c r="G1381" s="1533" t="s">
        <v>6775</v>
      </c>
      <c r="H1381" s="2" t="s">
        <v>4775</v>
      </c>
    </row>
    <row r="1382" spans="1:11" ht="14">
      <c r="A1382">
        <v>1377</v>
      </c>
      <c r="B1382" s="7">
        <f>'EstExp 12-20'!D270</f>
        <v>24810</v>
      </c>
      <c r="C1382" s="3">
        <f t="shared" si="41"/>
        <v>-23433</v>
      </c>
      <c r="E1382" s="2" t="b">
        <f t="shared" ca="1" si="40"/>
        <v>1</v>
      </c>
      <c r="F1382" s="2" cm="1">
        <f t="array" aca="1" ref="F1382" ca="1">IF(G1382&lt;&gt;"",INDIRECT("'"&amp;G1382&amp;"'!"&amp;H1382),"")</f>
        <v>24810</v>
      </c>
      <c r="G1382" s="1533" t="s">
        <v>6775</v>
      </c>
      <c r="H1382" s="2" t="s">
        <v>4776</v>
      </c>
    </row>
    <row r="1383" spans="1:11" ht="14">
      <c r="A1383">
        <v>1378</v>
      </c>
      <c r="B1383" s="7">
        <f>'EstExp 12-20'!D271</f>
        <v>45720</v>
      </c>
      <c r="C1383" s="3">
        <f t="shared" si="41"/>
        <v>-44342</v>
      </c>
      <c r="E1383" s="2" t="b">
        <f t="shared" ca="1" si="40"/>
        <v>1</v>
      </c>
      <c r="F1383" s="2" cm="1">
        <f t="array" aca="1" ref="F1383" ca="1">IF(G1383&lt;&gt;"",INDIRECT("'"&amp;G1383&amp;"'!"&amp;H1383),"")</f>
        <v>45720</v>
      </c>
      <c r="G1383" s="1533" t="s">
        <v>6775</v>
      </c>
      <c r="H1383" s="2" t="s">
        <v>4777</v>
      </c>
    </row>
    <row r="1384" spans="1:11" ht="14">
      <c r="A1384">
        <v>1379</v>
      </c>
      <c r="B1384" s="7">
        <f>'EstExp 12-20'!D272</f>
        <v>13900</v>
      </c>
      <c r="C1384" s="3">
        <f t="shared" si="41"/>
        <v>-12521</v>
      </c>
      <c r="E1384" s="2" t="b">
        <f t="shared" ca="1" si="40"/>
        <v>1</v>
      </c>
      <c r="F1384" s="2" cm="1">
        <f t="array" aca="1" ref="F1384" ca="1">IF(G1384&lt;&gt;"",INDIRECT("'"&amp;G1384&amp;"'!"&amp;H1384),"")</f>
        <v>13900</v>
      </c>
      <c r="G1384" s="1533" t="s">
        <v>6775</v>
      </c>
      <c r="H1384" s="2" t="s">
        <v>4778</v>
      </c>
    </row>
    <row r="1385" spans="1:11" ht="14">
      <c r="A1385" s="1">
        <v>1380</v>
      </c>
      <c r="D1385" s="4"/>
      <c r="E1385" s="2" t="b">
        <f t="shared" ca="1" si="40"/>
        <v>1</v>
      </c>
      <c r="F1385" s="2" t="str" cm="1">
        <f t="array" aca="1" ref="F1385" ca="1">IF(G1385&lt;&gt;"",INDIRECT("'"&amp;G1385&amp;"'!"&amp;H1385),"")</f>
        <v/>
      </c>
      <c r="G1385" s="1533"/>
      <c r="I1385" s="4"/>
      <c r="J1385" s="4"/>
      <c r="K1385" s="4"/>
    </row>
    <row r="1386" spans="1:11" ht="14">
      <c r="A1386">
        <v>1381</v>
      </c>
      <c r="B1386" s="7">
        <f>'EstExp 12-20'!D273</f>
        <v>92400</v>
      </c>
      <c r="C1386" s="3">
        <f t="shared" si="41"/>
        <v>-91019</v>
      </c>
      <c r="E1386" s="2" t="b">
        <f t="shared" ca="1" si="40"/>
        <v>1</v>
      </c>
      <c r="F1386" s="2" cm="1">
        <f t="array" aca="1" ref="F1386" ca="1">IF(G1386&lt;&gt;"",INDIRECT("'"&amp;G1386&amp;"'!"&amp;H1386),"")</f>
        <v>92400</v>
      </c>
      <c r="G1386" s="1533" t="s">
        <v>6775</v>
      </c>
      <c r="H1386" s="2" t="s">
        <v>4779</v>
      </c>
    </row>
    <row r="1387" spans="1:11" ht="14">
      <c r="A1387" s="1">
        <v>1382</v>
      </c>
      <c r="D1387" s="4"/>
      <c r="E1387" s="2" t="b">
        <f t="shared" ca="1" si="40"/>
        <v>1</v>
      </c>
      <c r="F1387" s="2" t="str" cm="1">
        <f t="array" aca="1" ref="F1387" ca="1">IF(G1387&lt;&gt;"",INDIRECT("'"&amp;G1387&amp;"'!"&amp;H1387),"")</f>
        <v/>
      </c>
      <c r="G1387" s="1533"/>
      <c r="I1387" s="4"/>
      <c r="J1387" s="4"/>
      <c r="K1387" s="4"/>
    </row>
    <row r="1388" spans="1:11" ht="14">
      <c r="A1388">
        <v>1383</v>
      </c>
      <c r="B1388" s="7">
        <f>'EstExp 12-20'!D274</f>
        <v>229050</v>
      </c>
      <c r="C1388" s="3">
        <f t="shared" si="41"/>
        <v>-227667</v>
      </c>
      <c r="E1388" s="2" t="b">
        <f t="shared" ca="1" si="40"/>
        <v>1</v>
      </c>
      <c r="F1388" s="2" cm="1">
        <f t="array" aca="1" ref="F1388" ca="1">IF(G1388&lt;&gt;"",INDIRECT("'"&amp;G1388&amp;"'!"&amp;H1388),"")</f>
        <v>229050</v>
      </c>
      <c r="G1388" s="1533" t="s">
        <v>6775</v>
      </c>
      <c r="H1388" s="2" t="s">
        <v>4780</v>
      </c>
    </row>
    <row r="1389" spans="1:11" ht="14">
      <c r="A1389">
        <v>1384</v>
      </c>
      <c r="B1389" s="7">
        <f>'EstExp 12-20'!D275</f>
        <v>0</v>
      </c>
      <c r="C1389" s="3">
        <f t="shared" si="41"/>
        <v>1384</v>
      </c>
      <c r="E1389" s="2" t="b">
        <f t="shared" ca="1" si="40"/>
        <v>1</v>
      </c>
      <c r="F1389" s="2" cm="1">
        <f t="array" aca="1" ref="F1389" ca="1">IF(G1389&lt;&gt;"",INDIRECT("'"&amp;G1389&amp;"'!"&amp;H1389),"")</f>
        <v>0</v>
      </c>
      <c r="G1389" s="1533" t="s">
        <v>6775</v>
      </c>
      <c r="H1389" s="2" t="s">
        <v>4781</v>
      </c>
    </row>
    <row r="1390" spans="1:11" ht="14">
      <c r="A1390">
        <v>1385</v>
      </c>
      <c r="B1390" s="7">
        <f>'EstExp 12-20'!D276</f>
        <v>1140840</v>
      </c>
      <c r="C1390" s="3">
        <f t="shared" si="41"/>
        <v>-1139455</v>
      </c>
      <c r="E1390" s="2" t="b">
        <f t="shared" ca="1" si="40"/>
        <v>1</v>
      </c>
      <c r="F1390" s="2" cm="1">
        <f t="array" aca="1" ref="F1390" ca="1">IF(G1390&lt;&gt;"",INDIRECT("'"&amp;G1390&amp;"'!"&amp;H1390),"")</f>
        <v>1140840</v>
      </c>
      <c r="G1390" s="1533" t="s">
        <v>6775</v>
      </c>
      <c r="H1390" s="2" t="s">
        <v>4782</v>
      </c>
    </row>
    <row r="1391" spans="1:11" ht="14">
      <c r="A1391">
        <v>1386</v>
      </c>
      <c r="B1391" s="7">
        <f>'EstExp 12-20'!D277</f>
        <v>40</v>
      </c>
      <c r="C1391" s="3">
        <f t="shared" si="41"/>
        <v>1346</v>
      </c>
      <c r="E1391" s="2" t="b">
        <f t="shared" ca="1" si="40"/>
        <v>1</v>
      </c>
      <c r="F1391" s="2" cm="1">
        <f t="array" aca="1" ref="F1391" ca="1">IF(G1391&lt;&gt;"",INDIRECT("'"&amp;G1391&amp;"'!"&amp;H1391),"")</f>
        <v>40</v>
      </c>
      <c r="G1391" s="1533" t="s">
        <v>6775</v>
      </c>
      <c r="H1391" s="2" t="s">
        <v>4783</v>
      </c>
    </row>
    <row r="1392" spans="1:11" ht="14">
      <c r="A1392">
        <v>1387</v>
      </c>
      <c r="B1392" s="7">
        <f>'EstExp 12-20'!D292</f>
        <v>2091950</v>
      </c>
      <c r="C1392" s="3">
        <f t="shared" si="41"/>
        <v>-2090563</v>
      </c>
      <c r="E1392" s="2" t="b">
        <f t="shared" ca="1" si="40"/>
        <v>1</v>
      </c>
      <c r="F1392" s="2" cm="1">
        <f t="array" aca="1" ref="F1392" ca="1">IF(G1392&lt;&gt;"",INDIRECT("'"&amp;G1392&amp;"'!"&amp;H1392),"")</f>
        <v>2091950</v>
      </c>
      <c r="G1392" s="1533" t="s">
        <v>6775</v>
      </c>
      <c r="H1392" s="2" t="s">
        <v>4784</v>
      </c>
    </row>
    <row r="1393" spans="1:11" ht="14">
      <c r="A1393">
        <v>1388</v>
      </c>
      <c r="B1393" s="7">
        <f>'EstExp 12-20'!H285</f>
        <v>0</v>
      </c>
      <c r="C1393" s="3">
        <f t="shared" si="41"/>
        <v>1388</v>
      </c>
      <c r="E1393" s="2" t="b">
        <f t="shared" ca="1" si="40"/>
        <v>1</v>
      </c>
      <c r="F1393" s="2" cm="1">
        <f t="array" aca="1" ref="F1393" ca="1">IF(G1393&lt;&gt;"",INDIRECT("'"&amp;G1393&amp;"'!"&amp;H1393),"")</f>
        <v>0</v>
      </c>
      <c r="G1393" s="1533" t="s">
        <v>6775</v>
      </c>
      <c r="H1393" s="2" t="s">
        <v>4785</v>
      </c>
    </row>
    <row r="1394" spans="1:11" ht="14">
      <c r="A1394">
        <v>1389</v>
      </c>
      <c r="B1394" s="7">
        <f>'EstExp 12-20'!H286</f>
        <v>0</v>
      </c>
      <c r="C1394" s="3">
        <f t="shared" si="41"/>
        <v>1389</v>
      </c>
      <c r="E1394" s="2" t="b">
        <f t="shared" ca="1" si="40"/>
        <v>1</v>
      </c>
      <c r="F1394" s="2" cm="1">
        <f t="array" aca="1" ref="F1394" ca="1">IF(G1394&lt;&gt;"",INDIRECT("'"&amp;G1394&amp;"'!"&amp;H1394),"")</f>
        <v>0</v>
      </c>
      <c r="G1394" s="1533" t="s">
        <v>6775</v>
      </c>
      <c r="H1394" s="2" t="s">
        <v>4786</v>
      </c>
    </row>
    <row r="1395" spans="1:11" ht="14">
      <c r="A1395">
        <v>1390</v>
      </c>
      <c r="B1395" s="7">
        <f>'EstExp 12-20'!H289</f>
        <v>0</v>
      </c>
      <c r="C1395" s="3">
        <f t="shared" si="41"/>
        <v>1390</v>
      </c>
      <c r="E1395" s="2" t="b">
        <f t="shared" ca="1" si="40"/>
        <v>1</v>
      </c>
      <c r="F1395" s="2" cm="1">
        <f t="array" aca="1" ref="F1395" ca="1">IF(G1395&lt;&gt;"",INDIRECT("'"&amp;G1395&amp;"'!"&amp;H1395),"")</f>
        <v>0</v>
      </c>
      <c r="G1395" s="1533" t="s">
        <v>6775</v>
      </c>
      <c r="H1395" s="2" t="s">
        <v>4787</v>
      </c>
    </row>
    <row r="1396" spans="1:11" ht="14">
      <c r="A1396">
        <v>1391</v>
      </c>
      <c r="B1396" s="7">
        <f>'EstExp 12-20'!H290</f>
        <v>0</v>
      </c>
      <c r="C1396" s="3">
        <f t="shared" si="41"/>
        <v>1391</v>
      </c>
      <c r="E1396" s="2" t="b">
        <f t="shared" ca="1" si="40"/>
        <v>1</v>
      </c>
      <c r="F1396" s="2" cm="1">
        <f t="array" aca="1" ref="F1396" ca="1">IF(G1396&lt;&gt;"",INDIRECT("'"&amp;G1396&amp;"'!"&amp;H1396),"")</f>
        <v>0</v>
      </c>
      <c r="G1396" s="1533" t="s">
        <v>6775</v>
      </c>
      <c r="H1396" s="2" t="s">
        <v>4788</v>
      </c>
    </row>
    <row r="1397" spans="1:11" ht="14">
      <c r="A1397" s="1">
        <v>1392</v>
      </c>
      <c r="D1397" s="4"/>
      <c r="E1397" s="2" t="b">
        <f t="shared" ca="1" si="40"/>
        <v>1</v>
      </c>
      <c r="F1397" s="2" t="str" cm="1">
        <f t="array" aca="1" ref="F1397" ca="1">IF(G1397&lt;&gt;"",INDIRECT("'"&amp;G1397&amp;"'!"&amp;H1397),"")</f>
        <v/>
      </c>
      <c r="G1397" s="1533"/>
      <c r="I1397" s="4"/>
      <c r="J1397" s="4"/>
      <c r="K1397" s="4"/>
    </row>
    <row r="1398" spans="1:11" ht="14">
      <c r="A1398">
        <v>1393</v>
      </c>
      <c r="B1398" s="7">
        <f>'EstExp 12-20'!H292</f>
        <v>0</v>
      </c>
      <c r="C1398" s="3">
        <f t="shared" si="41"/>
        <v>1393</v>
      </c>
      <c r="E1398" s="2" t="b">
        <f t="shared" ca="1" si="40"/>
        <v>1</v>
      </c>
      <c r="F1398" s="2" cm="1">
        <f t="array" aca="1" ref="F1398" ca="1">IF(G1398&lt;&gt;"",INDIRECT("'"&amp;G1398&amp;"'!"&amp;H1398),"")</f>
        <v>0</v>
      </c>
      <c r="G1398" s="1533" t="s">
        <v>6775</v>
      </c>
      <c r="H1398" s="2" t="s">
        <v>4789</v>
      </c>
    </row>
    <row r="1399" spans="1:11" ht="14">
      <c r="A1399" s="1">
        <v>1394</v>
      </c>
      <c r="D1399" s="4"/>
      <c r="E1399" s="2" t="b">
        <f t="shared" ca="1" si="40"/>
        <v>1</v>
      </c>
      <c r="F1399" s="2" t="str" cm="1">
        <f t="array" aca="1" ref="F1399" ca="1">IF(G1399&lt;&gt;"",INDIRECT("'"&amp;G1399&amp;"'!"&amp;H1399),"")</f>
        <v/>
      </c>
      <c r="G1399" s="1533"/>
      <c r="I1399" s="4"/>
      <c r="J1399" s="4"/>
      <c r="K1399" s="4"/>
    </row>
    <row r="1400" spans="1:11" ht="14">
      <c r="A1400" s="1">
        <v>1395</v>
      </c>
      <c r="D1400" s="4"/>
      <c r="E1400" s="2" t="b">
        <f t="shared" ca="1" si="40"/>
        <v>1</v>
      </c>
      <c r="F1400" s="2" t="str" cm="1">
        <f t="array" aca="1" ref="F1400" ca="1">IF(G1400&lt;&gt;"",INDIRECT("'"&amp;G1400&amp;"'!"&amp;H1400),"")</f>
        <v/>
      </c>
      <c r="G1400" s="1533"/>
      <c r="I1400" s="4"/>
      <c r="J1400" s="4"/>
      <c r="K1400" s="4"/>
    </row>
    <row r="1401" spans="1:11" ht="14">
      <c r="A1401" s="1">
        <v>1396</v>
      </c>
      <c r="D1401" s="4"/>
      <c r="E1401" s="2" t="b">
        <f t="shared" ca="1" si="40"/>
        <v>1</v>
      </c>
      <c r="F1401" s="2" t="str" cm="1">
        <f t="array" aca="1" ref="F1401" ca="1">IF(G1401&lt;&gt;"",INDIRECT("'"&amp;G1401&amp;"'!"&amp;H1401),"")</f>
        <v/>
      </c>
      <c r="G1401" s="1533"/>
      <c r="I1401" s="4"/>
      <c r="J1401" s="4"/>
      <c r="K1401" s="4"/>
    </row>
    <row r="1402" spans="1:11" ht="14">
      <c r="A1402" s="1">
        <v>1397</v>
      </c>
      <c r="D1402" s="4"/>
      <c r="E1402" s="2" t="b">
        <f t="shared" ca="1" si="40"/>
        <v>1</v>
      </c>
      <c r="F1402" s="2" t="str" cm="1">
        <f t="array" aca="1" ref="F1402" ca="1">IF(G1402&lt;&gt;"",INDIRECT("'"&amp;G1402&amp;"'!"&amp;H1402),"")</f>
        <v/>
      </c>
      <c r="G1402" s="1533"/>
      <c r="I1402" s="4"/>
      <c r="J1402" s="4"/>
      <c r="K1402" s="4"/>
    </row>
    <row r="1403" spans="1:11" ht="14">
      <c r="A1403" s="1">
        <v>1398</v>
      </c>
      <c r="D1403" s="4"/>
      <c r="E1403" s="2" t="b">
        <f t="shared" ca="1" si="40"/>
        <v>1</v>
      </c>
      <c r="F1403" s="2" t="str" cm="1">
        <f t="array" aca="1" ref="F1403" ca="1">IF(G1403&lt;&gt;"",INDIRECT("'"&amp;G1403&amp;"'!"&amp;H1403),"")</f>
        <v/>
      </c>
      <c r="G1403" s="1533"/>
      <c r="I1403" s="4"/>
      <c r="J1403" s="4"/>
      <c r="K1403" s="4"/>
    </row>
    <row r="1404" spans="1:11" ht="14">
      <c r="A1404">
        <v>1399</v>
      </c>
      <c r="B1404" s="7">
        <f>'EstExp 12-20'!K229</f>
        <v>2880</v>
      </c>
      <c r="C1404" s="3">
        <f t="shared" si="41"/>
        <v>-1481</v>
      </c>
      <c r="E1404" s="2" t="b">
        <f t="shared" ca="1" si="40"/>
        <v>1</v>
      </c>
      <c r="F1404" s="2" cm="1">
        <f t="array" aca="1" ref="F1404" ca="1">IF(G1404&lt;&gt;"",INDIRECT("'"&amp;G1404&amp;"'!"&amp;H1404),"")</f>
        <v>2880</v>
      </c>
      <c r="G1404" s="1533" t="s">
        <v>6775</v>
      </c>
      <c r="H1404" s="2" t="s">
        <v>4790</v>
      </c>
    </row>
    <row r="1405" spans="1:11" ht="14">
      <c r="A1405" s="1">
        <v>1400</v>
      </c>
      <c r="D1405" s="4"/>
      <c r="E1405" s="2" t="b">
        <f t="shared" ca="1" si="40"/>
        <v>1</v>
      </c>
      <c r="F1405" s="2" t="str" cm="1">
        <f t="array" aca="1" ref="F1405" ca="1">IF(G1405&lt;&gt;"",INDIRECT("'"&amp;G1405&amp;"'!"&amp;H1405),"")</f>
        <v/>
      </c>
      <c r="G1405" s="1533"/>
      <c r="I1405" s="4"/>
      <c r="J1405" s="4"/>
      <c r="K1405" s="4"/>
    </row>
    <row r="1406" spans="1:11" ht="14">
      <c r="A1406" s="1">
        <v>1401</v>
      </c>
      <c r="D1406" s="4"/>
      <c r="E1406" s="2" t="b">
        <f t="shared" ca="1" si="40"/>
        <v>1</v>
      </c>
      <c r="F1406" s="2" t="str" cm="1">
        <f t="array" aca="1" ref="F1406" ca="1">IF(G1406&lt;&gt;"",INDIRECT("'"&amp;G1406&amp;"'!"&amp;H1406),"")</f>
        <v/>
      </c>
      <c r="G1406" s="1533"/>
      <c r="I1406" s="4"/>
      <c r="J1406" s="4"/>
      <c r="K1406" s="4"/>
    </row>
    <row r="1407" spans="1:11" ht="14">
      <c r="A1407" s="1">
        <v>1402</v>
      </c>
      <c r="D1407" s="4"/>
      <c r="E1407" s="2" t="b">
        <f t="shared" ca="1" si="40"/>
        <v>1</v>
      </c>
      <c r="F1407" s="2" t="str" cm="1">
        <f t="array" aca="1" ref="F1407" ca="1">IF(G1407&lt;&gt;"",INDIRECT("'"&amp;G1407&amp;"'!"&amp;H1407),"")</f>
        <v/>
      </c>
      <c r="G1407" s="1533"/>
      <c r="I1407" s="4"/>
      <c r="J1407" s="4"/>
      <c r="K1407" s="4"/>
    </row>
    <row r="1408" spans="1:11" ht="14">
      <c r="A1408" s="1">
        <v>1403</v>
      </c>
      <c r="D1408" s="4"/>
      <c r="E1408" s="2" t="b">
        <f t="shared" ca="1" si="40"/>
        <v>1</v>
      </c>
      <c r="F1408" s="2" t="str" cm="1">
        <f t="array" aca="1" ref="F1408" ca="1">IF(G1408&lt;&gt;"",INDIRECT("'"&amp;G1408&amp;"'!"&amp;H1408),"")</f>
        <v/>
      </c>
      <c r="G1408" s="1533"/>
      <c r="I1408" s="4"/>
      <c r="J1408" s="4"/>
      <c r="K1408" s="4"/>
    </row>
    <row r="1409" spans="1:11" ht="14">
      <c r="A1409" s="1">
        <v>1404</v>
      </c>
      <c r="D1409" s="4"/>
      <c r="E1409" s="2" t="b">
        <f t="shared" ca="1" si="40"/>
        <v>1</v>
      </c>
      <c r="F1409" s="2" t="str" cm="1">
        <f t="array" aca="1" ref="F1409" ca="1">IF(G1409&lt;&gt;"",INDIRECT("'"&amp;G1409&amp;"'!"&amp;H1409),"")</f>
        <v/>
      </c>
      <c r="G1409" s="1533"/>
      <c r="I1409" s="4"/>
      <c r="J1409" s="4"/>
      <c r="K1409" s="4"/>
    </row>
    <row r="1410" spans="1:11" ht="14">
      <c r="A1410">
        <v>1405</v>
      </c>
      <c r="B1410" s="7">
        <f>'EstExp 12-20'!K231</f>
        <v>107700</v>
      </c>
      <c r="C1410" s="3">
        <f t="shared" si="41"/>
        <v>-106295</v>
      </c>
      <c r="E1410" s="2" t="b">
        <f t="shared" ref="E1410:E1473" ca="1" si="42">F1410=B1410</f>
        <v>1</v>
      </c>
      <c r="F1410" s="2" cm="1">
        <f t="array" aca="1" ref="F1410" ca="1">IF(G1410&lt;&gt;"",INDIRECT("'"&amp;G1410&amp;"'!"&amp;H1410),"")</f>
        <v>107700</v>
      </c>
      <c r="G1410" s="1533" t="s">
        <v>6775</v>
      </c>
      <c r="H1410" s="2" t="s">
        <v>4791</v>
      </c>
    </row>
    <row r="1411" spans="1:11" ht="14">
      <c r="A1411" s="1">
        <v>1406</v>
      </c>
      <c r="D1411" s="4"/>
      <c r="E1411" s="2" t="b">
        <f t="shared" ca="1" si="42"/>
        <v>1</v>
      </c>
      <c r="F1411" s="2" t="str" cm="1">
        <f t="array" aca="1" ref="F1411" ca="1">IF(G1411&lt;&gt;"",INDIRECT("'"&amp;G1411&amp;"'!"&amp;H1411),"")</f>
        <v/>
      </c>
      <c r="G1411" s="1533"/>
      <c r="I1411" s="4"/>
      <c r="J1411" s="4"/>
      <c r="K1411" s="4"/>
    </row>
    <row r="1412" spans="1:11" ht="14">
      <c r="A1412" s="1">
        <v>1407</v>
      </c>
      <c r="D1412" s="4"/>
      <c r="E1412" s="2" t="b">
        <f t="shared" ca="1" si="42"/>
        <v>1</v>
      </c>
      <c r="F1412" s="2" t="str" cm="1">
        <f t="array" aca="1" ref="F1412" ca="1">IF(G1412&lt;&gt;"",INDIRECT("'"&amp;G1412&amp;"'!"&amp;H1412),"")</f>
        <v/>
      </c>
      <c r="G1412" s="1533"/>
      <c r="I1412" s="4"/>
      <c r="J1412" s="4"/>
      <c r="K1412" s="4"/>
    </row>
    <row r="1413" spans="1:11" ht="14">
      <c r="A1413" s="1">
        <v>1408</v>
      </c>
      <c r="D1413" s="4"/>
      <c r="E1413" s="2" t="b">
        <f t="shared" ca="1" si="42"/>
        <v>1</v>
      </c>
      <c r="F1413" s="2" t="str" cm="1">
        <f t="array" aca="1" ref="F1413" ca="1">IF(G1413&lt;&gt;"",INDIRECT("'"&amp;G1413&amp;"'!"&amp;H1413),"")</f>
        <v/>
      </c>
      <c r="G1413" s="1533"/>
      <c r="I1413" s="4"/>
      <c r="J1413" s="4"/>
      <c r="K1413" s="4"/>
    </row>
    <row r="1414" spans="1:11" ht="14">
      <c r="A1414" s="2">
        <v>1409</v>
      </c>
      <c r="B1414" s="7">
        <f>'EstExp 12-20'!K225</f>
        <v>0</v>
      </c>
      <c r="C1414" s="3">
        <f t="shared" si="41"/>
        <v>1409</v>
      </c>
      <c r="E1414" s="2" t="b">
        <f t="shared" ca="1" si="42"/>
        <v>1</v>
      </c>
      <c r="F1414" s="2" cm="1">
        <f t="array" aca="1" ref="F1414" ca="1">IF(G1414&lt;&gt;"",INDIRECT("'"&amp;G1414&amp;"'!"&amp;H1414),"")</f>
        <v>0</v>
      </c>
      <c r="G1414" s="1533" t="s">
        <v>6775</v>
      </c>
      <c r="H1414" s="2" t="s">
        <v>4792</v>
      </c>
    </row>
    <row r="1415" spans="1:11" ht="14">
      <c r="A1415">
        <v>1410</v>
      </c>
      <c r="B1415" s="7">
        <f>'EstExp 12-20'!K226</f>
        <v>0</v>
      </c>
      <c r="C1415" s="3">
        <f t="shared" si="41"/>
        <v>1410</v>
      </c>
      <c r="E1415" s="2" t="b">
        <f t="shared" ca="1" si="42"/>
        <v>1</v>
      </c>
      <c r="F1415" s="2" cm="1">
        <f t="array" aca="1" ref="F1415" ca="1">IF(G1415&lt;&gt;"",INDIRECT("'"&amp;G1415&amp;"'!"&amp;H1415),"")</f>
        <v>0</v>
      </c>
      <c r="G1415" s="1533" t="s">
        <v>6775</v>
      </c>
      <c r="H1415" s="2" t="s">
        <v>4793</v>
      </c>
    </row>
    <row r="1416" spans="1:11" ht="14">
      <c r="A1416">
        <v>1411</v>
      </c>
      <c r="B1416" s="7">
        <f>'EstExp 12-20'!K227</f>
        <v>5750</v>
      </c>
      <c r="C1416" s="3">
        <f t="shared" ref="C1416:C1479" si="43">A1416-B1416</f>
        <v>-4339</v>
      </c>
      <c r="E1416" s="2" t="b">
        <f t="shared" ca="1" si="42"/>
        <v>1</v>
      </c>
      <c r="F1416" s="2" cm="1">
        <f t="array" aca="1" ref="F1416" ca="1">IF(G1416&lt;&gt;"",INDIRECT("'"&amp;G1416&amp;"'!"&amp;H1416),"")</f>
        <v>5750</v>
      </c>
      <c r="G1416" s="1533" t="s">
        <v>6775</v>
      </c>
      <c r="H1416" s="2" t="s">
        <v>4794</v>
      </c>
    </row>
    <row r="1417" spans="1:11" ht="14">
      <c r="A1417">
        <v>1412</v>
      </c>
      <c r="B1417" s="7">
        <f>'EstExp 12-20'!K228</f>
        <v>1650</v>
      </c>
      <c r="C1417" s="3">
        <f t="shared" si="43"/>
        <v>-238</v>
      </c>
      <c r="E1417" s="2" t="b">
        <f t="shared" ca="1" si="42"/>
        <v>1</v>
      </c>
      <c r="F1417" s="2" cm="1">
        <f t="array" aca="1" ref="F1417" ca="1">IF(G1417&lt;&gt;"",INDIRECT("'"&amp;G1417&amp;"'!"&amp;H1417),"")</f>
        <v>1650</v>
      </c>
      <c r="G1417" s="1533" t="s">
        <v>6775</v>
      </c>
      <c r="H1417" s="2" t="s">
        <v>4795</v>
      </c>
    </row>
    <row r="1418" spans="1:11" ht="14">
      <c r="A1418">
        <v>1413</v>
      </c>
      <c r="B1418" s="7">
        <f>'EstExp 12-20'!K233</f>
        <v>951070</v>
      </c>
      <c r="C1418" s="3">
        <f t="shared" si="43"/>
        <v>-949657</v>
      </c>
      <c r="E1418" s="2" t="b">
        <f t="shared" ca="1" si="42"/>
        <v>1</v>
      </c>
      <c r="F1418" s="2" cm="1">
        <f t="array" aca="1" ref="F1418" ca="1">IF(G1418&lt;&gt;"",INDIRECT("'"&amp;G1418&amp;"'!"&amp;H1418),"")</f>
        <v>951070</v>
      </c>
      <c r="G1418" s="1533" t="s">
        <v>6775</v>
      </c>
      <c r="H1418" s="2" t="s">
        <v>4796</v>
      </c>
    </row>
    <row r="1419" spans="1:11" ht="14">
      <c r="A1419">
        <v>1414</v>
      </c>
      <c r="B1419" s="7">
        <f>'EstExp 12-20'!K236</f>
        <v>17900</v>
      </c>
      <c r="C1419" s="3">
        <f t="shared" si="43"/>
        <v>-16486</v>
      </c>
      <c r="E1419" s="2" t="b">
        <f t="shared" ca="1" si="42"/>
        <v>1</v>
      </c>
      <c r="F1419" s="2" cm="1">
        <f t="array" aca="1" ref="F1419" ca="1">IF(G1419&lt;&gt;"",INDIRECT("'"&amp;G1419&amp;"'!"&amp;H1419),"")</f>
        <v>17900</v>
      </c>
      <c r="G1419" s="1533" t="s">
        <v>6775</v>
      </c>
      <c r="H1419" s="2" t="s">
        <v>4797</v>
      </c>
    </row>
    <row r="1420" spans="1:11" ht="14">
      <c r="A1420">
        <v>1415</v>
      </c>
      <c r="B1420" s="7">
        <f>'EstExp 12-20'!K237</f>
        <v>3670</v>
      </c>
      <c r="C1420" s="3">
        <f t="shared" si="43"/>
        <v>-2255</v>
      </c>
      <c r="E1420" s="2" t="b">
        <f t="shared" ca="1" si="42"/>
        <v>1</v>
      </c>
      <c r="F1420" s="2" cm="1">
        <f t="array" aca="1" ref="F1420" ca="1">IF(G1420&lt;&gt;"",INDIRECT("'"&amp;G1420&amp;"'!"&amp;H1420),"")</f>
        <v>3670</v>
      </c>
      <c r="G1420" s="1533" t="s">
        <v>6775</v>
      </c>
      <c r="H1420" s="2" t="s">
        <v>4798</v>
      </c>
    </row>
    <row r="1421" spans="1:11" ht="14">
      <c r="A1421">
        <v>1416</v>
      </c>
      <c r="B1421" s="7">
        <f>'EstExp 12-20'!K238</f>
        <v>70330</v>
      </c>
      <c r="C1421" s="3">
        <f t="shared" si="43"/>
        <v>-68914</v>
      </c>
      <c r="E1421" s="2" t="b">
        <f t="shared" ca="1" si="42"/>
        <v>1</v>
      </c>
      <c r="F1421" s="2" cm="1">
        <f t="array" aca="1" ref="F1421" ca="1">IF(G1421&lt;&gt;"",INDIRECT("'"&amp;G1421&amp;"'!"&amp;H1421),"")</f>
        <v>70330</v>
      </c>
      <c r="G1421" s="1533" t="s">
        <v>6775</v>
      </c>
      <c r="H1421" s="2" t="s">
        <v>4799</v>
      </c>
    </row>
    <row r="1422" spans="1:11" ht="14">
      <c r="A1422">
        <v>1417</v>
      </c>
      <c r="B1422" s="7">
        <f>'EstExp 12-20'!K239</f>
        <v>6040</v>
      </c>
      <c r="C1422" s="3">
        <f t="shared" si="43"/>
        <v>-4623</v>
      </c>
      <c r="E1422" s="2" t="b">
        <f t="shared" ca="1" si="42"/>
        <v>1</v>
      </c>
      <c r="F1422" s="2" cm="1">
        <f t="array" aca="1" ref="F1422" ca="1">IF(G1422&lt;&gt;"",INDIRECT("'"&amp;G1422&amp;"'!"&amp;H1422),"")</f>
        <v>6040</v>
      </c>
      <c r="G1422" s="1533" t="s">
        <v>6775</v>
      </c>
      <c r="H1422" s="2" t="s">
        <v>4800</v>
      </c>
    </row>
    <row r="1423" spans="1:11" ht="14">
      <c r="A1423">
        <v>1418</v>
      </c>
      <c r="B1423" s="7">
        <f>'EstExp 12-20'!K240</f>
        <v>13700</v>
      </c>
      <c r="C1423" s="3">
        <f t="shared" si="43"/>
        <v>-12282</v>
      </c>
      <c r="E1423" s="2" t="b">
        <f t="shared" ca="1" si="42"/>
        <v>1</v>
      </c>
      <c r="F1423" s="2" cm="1">
        <f t="array" aca="1" ref="F1423" ca="1">IF(G1423&lt;&gt;"",INDIRECT("'"&amp;G1423&amp;"'!"&amp;H1423),"")</f>
        <v>13700</v>
      </c>
      <c r="G1423" s="1533" t="s">
        <v>6775</v>
      </c>
      <c r="H1423" s="2" t="s">
        <v>4801</v>
      </c>
    </row>
    <row r="1424" spans="1:11" ht="14">
      <c r="A1424">
        <v>1419</v>
      </c>
      <c r="B1424" s="7">
        <f>'EstExp 12-20'!K241</f>
        <v>0</v>
      </c>
      <c r="C1424" s="3">
        <f t="shared" si="43"/>
        <v>1419</v>
      </c>
      <c r="E1424" s="2" t="b">
        <f t="shared" ca="1" si="42"/>
        <v>1</v>
      </c>
      <c r="F1424" s="2" cm="1">
        <f t="array" aca="1" ref="F1424" ca="1">IF(G1424&lt;&gt;"",INDIRECT("'"&amp;G1424&amp;"'!"&amp;H1424),"")</f>
        <v>0</v>
      </c>
      <c r="G1424" s="1533" t="s">
        <v>6775</v>
      </c>
      <c r="H1424" s="2" t="s">
        <v>4802</v>
      </c>
    </row>
    <row r="1425" spans="1:8" ht="14">
      <c r="A1425">
        <v>1420</v>
      </c>
      <c r="B1425" s="7">
        <f>'EstExp 12-20'!K242</f>
        <v>111640</v>
      </c>
      <c r="C1425" s="3">
        <f t="shared" si="43"/>
        <v>-110220</v>
      </c>
      <c r="E1425" s="2" t="b">
        <f t="shared" ca="1" si="42"/>
        <v>1</v>
      </c>
      <c r="F1425" s="2" cm="1">
        <f t="array" aca="1" ref="F1425" ca="1">IF(G1425&lt;&gt;"",INDIRECT("'"&amp;G1425&amp;"'!"&amp;H1425),"")</f>
        <v>111640</v>
      </c>
      <c r="G1425" s="1533" t="s">
        <v>6775</v>
      </c>
      <c r="H1425" s="2" t="s">
        <v>4803</v>
      </c>
    </row>
    <row r="1426" spans="1:8" ht="14">
      <c r="A1426">
        <v>1421</v>
      </c>
      <c r="B1426" s="7">
        <f>'EstExp 12-20'!K244</f>
        <v>0</v>
      </c>
      <c r="C1426" s="3">
        <f t="shared" si="43"/>
        <v>1421</v>
      </c>
      <c r="E1426" s="2" t="b">
        <f t="shared" ca="1" si="42"/>
        <v>1</v>
      </c>
      <c r="F1426" s="2" cm="1">
        <f t="array" aca="1" ref="F1426" ca="1">IF(G1426&lt;&gt;"",INDIRECT("'"&amp;G1426&amp;"'!"&amp;H1426),"")</f>
        <v>0</v>
      </c>
      <c r="G1426" s="1533" t="s">
        <v>6775</v>
      </c>
      <c r="H1426" s="2" t="s">
        <v>4804</v>
      </c>
    </row>
    <row r="1427" spans="1:8" ht="14">
      <c r="A1427">
        <v>1422</v>
      </c>
      <c r="B1427" s="7">
        <f>'EstExp 12-20'!K245</f>
        <v>97200</v>
      </c>
      <c r="C1427" s="3">
        <f t="shared" si="43"/>
        <v>-95778</v>
      </c>
      <c r="E1427" s="2" t="b">
        <f t="shared" ca="1" si="42"/>
        <v>1</v>
      </c>
      <c r="F1427" s="2" cm="1">
        <f t="array" aca="1" ref="F1427" ca="1">IF(G1427&lt;&gt;"",INDIRECT("'"&amp;G1427&amp;"'!"&amp;H1427),"")</f>
        <v>97200</v>
      </c>
      <c r="G1427" s="1533" t="s">
        <v>6775</v>
      </c>
      <c r="H1427" s="2" t="s">
        <v>4805</v>
      </c>
    </row>
    <row r="1428" spans="1:8" ht="14">
      <c r="A1428">
        <v>1423</v>
      </c>
      <c r="B1428" s="7">
        <f>'EstExp 12-20'!K246</f>
        <v>0</v>
      </c>
      <c r="C1428" s="3">
        <f t="shared" si="43"/>
        <v>1423</v>
      </c>
      <c r="E1428" s="2" t="b">
        <f t="shared" ca="1" si="42"/>
        <v>1</v>
      </c>
      <c r="F1428" s="2" cm="1">
        <f t="array" aca="1" ref="F1428" ca="1">IF(G1428&lt;&gt;"",INDIRECT("'"&amp;G1428&amp;"'!"&amp;H1428),"")</f>
        <v>0</v>
      </c>
      <c r="G1428" s="1533" t="s">
        <v>6775</v>
      </c>
      <c r="H1428" s="2" t="s">
        <v>4806</v>
      </c>
    </row>
    <row r="1429" spans="1:8" ht="14">
      <c r="A1429">
        <v>1424</v>
      </c>
      <c r="B1429" s="7">
        <f>'EstExp 12-20'!K247</f>
        <v>97200</v>
      </c>
      <c r="C1429" s="3">
        <f t="shared" si="43"/>
        <v>-95776</v>
      </c>
      <c r="E1429" s="2" t="b">
        <f t="shared" ca="1" si="42"/>
        <v>1</v>
      </c>
      <c r="F1429" s="2" cm="1">
        <f t="array" aca="1" ref="F1429" ca="1">IF(G1429&lt;&gt;"",INDIRECT("'"&amp;G1429&amp;"'!"&amp;H1429),"")</f>
        <v>97200</v>
      </c>
      <c r="G1429" s="1533" t="s">
        <v>6775</v>
      </c>
      <c r="H1429" s="2" t="s">
        <v>4807</v>
      </c>
    </row>
    <row r="1430" spans="1:8" ht="14">
      <c r="A1430">
        <v>1425</v>
      </c>
      <c r="B1430" s="7">
        <f>'EstExp 12-20'!K249</f>
        <v>0</v>
      </c>
      <c r="C1430" s="3">
        <f t="shared" si="43"/>
        <v>1425</v>
      </c>
      <c r="E1430" s="2" t="b">
        <f t="shared" ca="1" si="42"/>
        <v>1</v>
      </c>
      <c r="F1430" s="2" cm="1">
        <f t="array" aca="1" ref="F1430" ca="1">IF(G1430&lt;&gt;"",INDIRECT("'"&amp;G1430&amp;"'!"&amp;H1430),"")</f>
        <v>0</v>
      </c>
      <c r="G1430" s="1533" t="s">
        <v>6775</v>
      </c>
      <c r="H1430" s="2" t="s">
        <v>4808</v>
      </c>
    </row>
    <row r="1431" spans="1:8" ht="14">
      <c r="A1431">
        <v>1426</v>
      </c>
      <c r="B1431" s="7">
        <f>'EstExp 12-20'!K250</f>
        <v>19020</v>
      </c>
      <c r="C1431" s="3">
        <f t="shared" si="43"/>
        <v>-17594</v>
      </c>
      <c r="E1431" s="2" t="b">
        <f t="shared" ca="1" si="42"/>
        <v>1</v>
      </c>
      <c r="F1431" s="2" cm="1">
        <f t="array" aca="1" ref="F1431" ca="1">IF(G1431&lt;&gt;"",INDIRECT("'"&amp;G1431&amp;"'!"&amp;H1431),"")</f>
        <v>19020</v>
      </c>
      <c r="G1431" s="1533" t="s">
        <v>6775</v>
      </c>
      <c r="H1431" s="2" t="s">
        <v>4809</v>
      </c>
    </row>
    <row r="1432" spans="1:8" ht="14">
      <c r="A1432">
        <v>1427</v>
      </c>
      <c r="B1432" s="7">
        <f>'EstExp 12-20'!K254</f>
        <v>19020</v>
      </c>
      <c r="C1432" s="3">
        <f t="shared" si="43"/>
        <v>-17593</v>
      </c>
      <c r="E1432" s="2" t="b">
        <f t="shared" ca="1" si="42"/>
        <v>1</v>
      </c>
      <c r="F1432" s="2" cm="1">
        <f t="array" aca="1" ref="F1432" ca="1">IF(G1432&lt;&gt;"",INDIRECT("'"&amp;G1432&amp;"'!"&amp;H1432),"")</f>
        <v>19020</v>
      </c>
      <c r="G1432" s="1533" t="s">
        <v>6775</v>
      </c>
      <c r="H1432" s="2" t="s">
        <v>4810</v>
      </c>
    </row>
    <row r="1433" spans="1:8" ht="14">
      <c r="A1433">
        <v>1428</v>
      </c>
      <c r="B1433" s="7">
        <f>'EstExp 12-20'!K256</f>
        <v>146040</v>
      </c>
      <c r="C1433" s="3">
        <f t="shared" si="43"/>
        <v>-144612</v>
      </c>
      <c r="E1433" s="2" t="b">
        <f t="shared" ca="1" si="42"/>
        <v>1</v>
      </c>
      <c r="F1433" s="2" cm="1">
        <f t="array" aca="1" ref="F1433" ca="1">IF(G1433&lt;&gt;"",INDIRECT("'"&amp;G1433&amp;"'!"&amp;H1433),"")</f>
        <v>146040</v>
      </c>
      <c r="G1433" s="1533" t="s">
        <v>6775</v>
      </c>
      <c r="H1433" s="2" t="s">
        <v>4811</v>
      </c>
    </row>
    <row r="1434" spans="1:8" ht="14">
      <c r="A1434">
        <v>1429</v>
      </c>
      <c r="B1434" s="7">
        <f>'EstExp 12-20'!K257</f>
        <v>0</v>
      </c>
      <c r="C1434" s="3">
        <f t="shared" si="43"/>
        <v>1429</v>
      </c>
      <c r="E1434" s="2" t="b">
        <f t="shared" ca="1" si="42"/>
        <v>1</v>
      </c>
      <c r="F1434" s="2" cm="1">
        <f t="array" aca="1" ref="F1434" ca="1">IF(G1434&lt;&gt;"",INDIRECT("'"&amp;G1434&amp;"'!"&amp;H1434),"")</f>
        <v>0</v>
      </c>
      <c r="G1434" s="1533" t="s">
        <v>6775</v>
      </c>
      <c r="H1434" s="2" t="s">
        <v>4812</v>
      </c>
    </row>
    <row r="1435" spans="1:8" ht="14">
      <c r="A1435">
        <v>1430</v>
      </c>
      <c r="B1435" s="7">
        <f>'EstExp 12-20'!K258</f>
        <v>146040</v>
      </c>
      <c r="C1435" s="3">
        <f t="shared" si="43"/>
        <v>-144610</v>
      </c>
      <c r="E1435" s="2" t="b">
        <f t="shared" ca="1" si="42"/>
        <v>1</v>
      </c>
      <c r="F1435" s="2" cm="1">
        <f t="array" aca="1" ref="F1435" ca="1">IF(G1435&lt;&gt;"",INDIRECT("'"&amp;G1435&amp;"'!"&amp;H1435),"")</f>
        <v>146040</v>
      </c>
      <c r="G1435" s="1533" t="s">
        <v>6775</v>
      </c>
      <c r="H1435" s="2" t="s">
        <v>4813</v>
      </c>
    </row>
    <row r="1436" spans="1:8" ht="14">
      <c r="A1436">
        <v>1431</v>
      </c>
      <c r="B1436" s="7">
        <f>'EstExp 12-20'!K260</f>
        <v>13100</v>
      </c>
      <c r="C1436" s="3">
        <f t="shared" si="43"/>
        <v>-11669</v>
      </c>
      <c r="E1436" s="2" t="b">
        <f t="shared" ca="1" si="42"/>
        <v>1</v>
      </c>
      <c r="F1436" s="2" cm="1">
        <f t="array" aca="1" ref="F1436" ca="1">IF(G1436&lt;&gt;"",INDIRECT("'"&amp;G1436&amp;"'!"&amp;H1436),"")</f>
        <v>13100</v>
      </c>
      <c r="G1436" s="1533" t="s">
        <v>6775</v>
      </c>
      <c r="H1436" s="2" t="s">
        <v>4814</v>
      </c>
    </row>
    <row r="1437" spans="1:8" ht="14">
      <c r="A1437">
        <v>1432</v>
      </c>
      <c r="B1437" s="7">
        <f>'EstExp 12-20'!K261</f>
        <v>57600</v>
      </c>
      <c r="C1437" s="3">
        <f t="shared" si="43"/>
        <v>-56168</v>
      </c>
      <c r="E1437" s="2" t="b">
        <f t="shared" ca="1" si="42"/>
        <v>1</v>
      </c>
      <c r="F1437" s="2" cm="1">
        <f t="array" aca="1" ref="F1437" ca="1">IF(G1437&lt;&gt;"",INDIRECT("'"&amp;G1437&amp;"'!"&amp;H1437),"")</f>
        <v>57600</v>
      </c>
      <c r="G1437" s="1533" t="s">
        <v>6775</v>
      </c>
      <c r="H1437" s="2" t="s">
        <v>4815</v>
      </c>
    </row>
    <row r="1438" spans="1:8" ht="14">
      <c r="A1438">
        <v>1433</v>
      </c>
      <c r="B1438" s="7">
        <f>'EstExp 12-20'!K262</f>
        <v>0</v>
      </c>
      <c r="C1438" s="3">
        <f t="shared" si="43"/>
        <v>1433</v>
      </c>
      <c r="E1438" s="2" t="b">
        <f t="shared" ca="1" si="42"/>
        <v>1</v>
      </c>
      <c r="F1438" s="2" cm="1">
        <f t="array" aca="1" ref="F1438" ca="1">IF(G1438&lt;&gt;"",INDIRECT("'"&amp;G1438&amp;"'!"&amp;H1438),"")</f>
        <v>0</v>
      </c>
      <c r="G1438" s="1533" t="s">
        <v>6775</v>
      </c>
      <c r="H1438" s="2" t="s">
        <v>4816</v>
      </c>
    </row>
    <row r="1439" spans="1:8" ht="14">
      <c r="A1439">
        <v>1434</v>
      </c>
      <c r="B1439" s="7">
        <f>'EstExp 12-20'!K263</f>
        <v>467190</v>
      </c>
      <c r="C1439" s="3">
        <f t="shared" si="43"/>
        <v>-465756</v>
      </c>
      <c r="E1439" s="2" t="b">
        <f t="shared" ca="1" si="42"/>
        <v>1</v>
      </c>
      <c r="F1439" s="2" cm="1">
        <f t="array" aca="1" ref="F1439" ca="1">IF(G1439&lt;&gt;"",INDIRECT("'"&amp;G1439&amp;"'!"&amp;H1439),"")</f>
        <v>467190</v>
      </c>
      <c r="G1439" s="1533" t="s">
        <v>6775</v>
      </c>
      <c r="H1439" s="2" t="s">
        <v>4817</v>
      </c>
    </row>
    <row r="1440" spans="1:8" ht="14">
      <c r="A1440">
        <v>1435</v>
      </c>
      <c r="B1440" s="7">
        <f>'EstExp 12-20'!K264</f>
        <v>0</v>
      </c>
      <c r="C1440" s="3">
        <f t="shared" si="43"/>
        <v>1435</v>
      </c>
      <c r="E1440" s="2" t="b">
        <f t="shared" ca="1" si="42"/>
        <v>1</v>
      </c>
      <c r="F1440" s="2" cm="1">
        <f t="array" aca="1" ref="F1440" ca="1">IF(G1440&lt;&gt;"",INDIRECT("'"&amp;G1440&amp;"'!"&amp;H1440),"")</f>
        <v>0</v>
      </c>
      <c r="G1440" s="1533" t="s">
        <v>6775</v>
      </c>
      <c r="H1440" s="2" t="s">
        <v>4818</v>
      </c>
    </row>
    <row r="1441" spans="1:11" ht="14">
      <c r="A1441">
        <v>1436</v>
      </c>
      <c r="B1441" s="7">
        <f>'EstExp 12-20'!K265</f>
        <v>0</v>
      </c>
      <c r="C1441" s="3">
        <f t="shared" si="43"/>
        <v>1436</v>
      </c>
      <c r="E1441" s="2" t="b">
        <f t="shared" ca="1" si="42"/>
        <v>1</v>
      </c>
      <c r="F1441" s="2" cm="1">
        <f t="array" aca="1" ref="F1441" ca="1">IF(G1441&lt;&gt;"",INDIRECT("'"&amp;G1441&amp;"'!"&amp;H1441),"")</f>
        <v>0</v>
      </c>
      <c r="G1441" s="1533" t="s">
        <v>6775</v>
      </c>
      <c r="H1441" s="2" t="s">
        <v>4819</v>
      </c>
    </row>
    <row r="1442" spans="1:11" ht="14">
      <c r="A1442">
        <v>1437</v>
      </c>
      <c r="B1442" s="7">
        <f>'EstExp 12-20'!K266</f>
        <v>0</v>
      </c>
      <c r="C1442" s="3">
        <f t="shared" si="43"/>
        <v>1437</v>
      </c>
      <c r="E1442" s="2" t="b">
        <f t="shared" ca="1" si="42"/>
        <v>1</v>
      </c>
      <c r="F1442" s="2" cm="1">
        <f t="array" aca="1" ref="F1442" ca="1">IF(G1442&lt;&gt;"",INDIRECT("'"&amp;G1442&amp;"'!"&amp;H1442),"")</f>
        <v>0</v>
      </c>
      <c r="G1442" s="1533" t="s">
        <v>6775</v>
      </c>
      <c r="H1442" s="2" t="s">
        <v>4820</v>
      </c>
    </row>
    <row r="1443" spans="1:11" ht="14">
      <c r="A1443" s="1">
        <v>1438</v>
      </c>
      <c r="D1443" s="4"/>
      <c r="E1443" s="2" t="b">
        <f t="shared" ca="1" si="42"/>
        <v>1</v>
      </c>
      <c r="F1443" s="2" t="str" cm="1">
        <f t="array" aca="1" ref="F1443" ca="1">IF(G1443&lt;&gt;"",INDIRECT("'"&amp;G1443&amp;"'!"&amp;H1443),"")</f>
        <v/>
      </c>
      <c r="G1443" s="1533"/>
      <c r="I1443" s="4"/>
      <c r="J1443" s="4"/>
      <c r="K1443" s="4"/>
    </row>
    <row r="1444" spans="1:11" ht="14">
      <c r="A1444">
        <v>1439</v>
      </c>
      <c r="B1444" s="7">
        <f>'EstExp 12-20'!K267</f>
        <v>537890</v>
      </c>
      <c r="C1444" s="3">
        <f t="shared" si="43"/>
        <v>-536451</v>
      </c>
      <c r="E1444" s="2" t="b">
        <f t="shared" ca="1" si="42"/>
        <v>1</v>
      </c>
      <c r="F1444" s="2" cm="1">
        <f t="array" aca="1" ref="F1444" ca="1">IF(G1444&lt;&gt;"",INDIRECT("'"&amp;G1444&amp;"'!"&amp;H1444),"")</f>
        <v>537890</v>
      </c>
      <c r="G1444" s="1533" t="s">
        <v>6775</v>
      </c>
      <c r="H1444" s="2" t="s">
        <v>4821</v>
      </c>
    </row>
    <row r="1445" spans="1:11" ht="14">
      <c r="A1445">
        <v>1440</v>
      </c>
      <c r="B1445" s="7">
        <f>'EstExp 12-20'!K269</f>
        <v>52220</v>
      </c>
      <c r="C1445" s="3">
        <f t="shared" si="43"/>
        <v>-50780</v>
      </c>
      <c r="E1445" s="2" t="b">
        <f t="shared" ca="1" si="42"/>
        <v>1</v>
      </c>
      <c r="F1445" s="2" cm="1">
        <f t="array" aca="1" ref="F1445" ca="1">IF(G1445&lt;&gt;"",INDIRECT("'"&amp;G1445&amp;"'!"&amp;H1445),"")</f>
        <v>52220</v>
      </c>
      <c r="G1445" s="1533" t="s">
        <v>6775</v>
      </c>
      <c r="H1445" s="2" t="s">
        <v>4822</v>
      </c>
    </row>
    <row r="1446" spans="1:11" ht="14">
      <c r="A1446">
        <v>1441</v>
      </c>
      <c r="B1446" s="7">
        <f>'EstExp 12-20'!K270</f>
        <v>24810</v>
      </c>
      <c r="C1446" s="3">
        <f t="shared" si="43"/>
        <v>-23369</v>
      </c>
      <c r="E1446" s="2" t="b">
        <f t="shared" ca="1" si="42"/>
        <v>1</v>
      </c>
      <c r="F1446" s="2" cm="1">
        <f t="array" aca="1" ref="F1446" ca="1">IF(G1446&lt;&gt;"",INDIRECT("'"&amp;G1446&amp;"'!"&amp;H1446),"")</f>
        <v>24810</v>
      </c>
      <c r="G1446" s="1533" t="s">
        <v>6775</v>
      </c>
      <c r="H1446" s="2" t="s">
        <v>4823</v>
      </c>
    </row>
    <row r="1447" spans="1:11" ht="14">
      <c r="A1447">
        <v>1442</v>
      </c>
      <c r="B1447" s="7">
        <f>'EstExp 12-20'!K271</f>
        <v>45720</v>
      </c>
      <c r="C1447" s="3">
        <f t="shared" si="43"/>
        <v>-44278</v>
      </c>
      <c r="E1447" s="2" t="b">
        <f t="shared" ca="1" si="42"/>
        <v>1</v>
      </c>
      <c r="F1447" s="2" cm="1">
        <f t="array" aca="1" ref="F1447" ca="1">IF(G1447&lt;&gt;"",INDIRECT("'"&amp;G1447&amp;"'!"&amp;H1447),"")</f>
        <v>45720</v>
      </c>
      <c r="G1447" s="1533" t="s">
        <v>6775</v>
      </c>
      <c r="H1447" s="2" t="s">
        <v>4824</v>
      </c>
    </row>
    <row r="1448" spans="1:11" ht="14">
      <c r="A1448">
        <v>1443</v>
      </c>
      <c r="B1448" s="7">
        <f>'EstExp 12-20'!K272</f>
        <v>13900</v>
      </c>
      <c r="C1448" s="3">
        <f t="shared" si="43"/>
        <v>-12457</v>
      </c>
      <c r="E1448" s="2" t="b">
        <f t="shared" ca="1" si="42"/>
        <v>1</v>
      </c>
      <c r="F1448" s="2" cm="1">
        <f t="array" aca="1" ref="F1448" ca="1">IF(G1448&lt;&gt;"",INDIRECT("'"&amp;G1448&amp;"'!"&amp;H1448),"")</f>
        <v>13900</v>
      </c>
      <c r="G1448" s="1533" t="s">
        <v>6775</v>
      </c>
      <c r="H1448" s="2" t="s">
        <v>4825</v>
      </c>
    </row>
    <row r="1449" spans="1:11" ht="14">
      <c r="A1449" s="1">
        <v>1444</v>
      </c>
      <c r="D1449" s="4"/>
      <c r="E1449" s="2" t="b">
        <f t="shared" ca="1" si="42"/>
        <v>1</v>
      </c>
      <c r="F1449" s="2" t="str" cm="1">
        <f t="array" aca="1" ref="F1449" ca="1">IF(G1449&lt;&gt;"",INDIRECT("'"&amp;G1449&amp;"'!"&amp;H1449),"")</f>
        <v/>
      </c>
      <c r="G1449" s="1533"/>
      <c r="I1449" s="4"/>
      <c r="J1449" s="4"/>
      <c r="K1449" s="4"/>
    </row>
    <row r="1450" spans="1:11" ht="14">
      <c r="A1450">
        <v>1445</v>
      </c>
      <c r="B1450" s="7">
        <f>'EstExp 12-20'!K273</f>
        <v>92400</v>
      </c>
      <c r="C1450" s="3">
        <f t="shared" si="43"/>
        <v>-90955</v>
      </c>
      <c r="E1450" s="2" t="b">
        <f t="shared" ca="1" si="42"/>
        <v>1</v>
      </c>
      <c r="F1450" s="2" cm="1">
        <f t="array" aca="1" ref="F1450" ca="1">IF(G1450&lt;&gt;"",INDIRECT("'"&amp;G1450&amp;"'!"&amp;H1450),"")</f>
        <v>92400</v>
      </c>
      <c r="G1450" s="1533" t="s">
        <v>6775</v>
      </c>
      <c r="H1450" s="2" t="s">
        <v>4826</v>
      </c>
    </row>
    <row r="1451" spans="1:11" ht="14">
      <c r="A1451" s="1">
        <v>1446</v>
      </c>
      <c r="D1451" s="4"/>
      <c r="E1451" s="2" t="b">
        <f t="shared" ca="1" si="42"/>
        <v>1</v>
      </c>
      <c r="F1451" s="2" t="str" cm="1">
        <f t="array" aca="1" ref="F1451" ca="1">IF(G1451&lt;&gt;"",INDIRECT("'"&amp;G1451&amp;"'!"&amp;H1451),"")</f>
        <v/>
      </c>
      <c r="G1451" s="1533"/>
      <c r="I1451" s="4"/>
      <c r="J1451" s="4"/>
      <c r="K1451" s="4"/>
    </row>
    <row r="1452" spans="1:11" ht="14">
      <c r="A1452">
        <v>1447</v>
      </c>
      <c r="B1452" s="7">
        <f>'EstExp 12-20'!K274</f>
        <v>229050</v>
      </c>
      <c r="C1452" s="3">
        <f t="shared" si="43"/>
        <v>-227603</v>
      </c>
      <c r="E1452" s="2" t="b">
        <f t="shared" ca="1" si="42"/>
        <v>1</v>
      </c>
      <c r="F1452" s="2" cm="1">
        <f t="array" aca="1" ref="F1452" ca="1">IF(G1452&lt;&gt;"",INDIRECT("'"&amp;G1452&amp;"'!"&amp;H1452),"")</f>
        <v>229050</v>
      </c>
      <c r="G1452" s="1533" t="s">
        <v>6775</v>
      </c>
      <c r="H1452" s="2" t="s">
        <v>4827</v>
      </c>
    </row>
    <row r="1453" spans="1:11" ht="14">
      <c r="A1453">
        <v>1448</v>
      </c>
      <c r="B1453" s="7">
        <f>'EstExp 12-20'!K275</f>
        <v>0</v>
      </c>
      <c r="C1453" s="3">
        <f t="shared" si="43"/>
        <v>1448</v>
      </c>
      <c r="E1453" s="2" t="b">
        <f t="shared" ca="1" si="42"/>
        <v>1</v>
      </c>
      <c r="F1453" s="2" cm="1">
        <f t="array" aca="1" ref="F1453" ca="1">IF(G1453&lt;&gt;"",INDIRECT("'"&amp;G1453&amp;"'!"&amp;H1453),"")</f>
        <v>0</v>
      </c>
      <c r="G1453" s="1533" t="s">
        <v>6775</v>
      </c>
      <c r="H1453" s="2" t="s">
        <v>4828</v>
      </c>
    </row>
    <row r="1454" spans="1:11" ht="14">
      <c r="A1454">
        <v>1449</v>
      </c>
      <c r="B1454" s="7">
        <f>'EstExp 12-20'!K276</f>
        <v>1140840</v>
      </c>
      <c r="C1454" s="3">
        <f t="shared" si="43"/>
        <v>-1139391</v>
      </c>
      <c r="E1454" s="2" t="b">
        <f t="shared" ca="1" si="42"/>
        <v>1</v>
      </c>
      <c r="F1454" s="2" cm="1">
        <f t="array" aca="1" ref="F1454" ca="1">IF(G1454&lt;&gt;"",INDIRECT("'"&amp;G1454&amp;"'!"&amp;H1454),"")</f>
        <v>1140840</v>
      </c>
      <c r="G1454" s="1533" t="s">
        <v>6775</v>
      </c>
      <c r="H1454" s="2" t="s">
        <v>4829</v>
      </c>
    </row>
    <row r="1455" spans="1:11" ht="14">
      <c r="A1455">
        <v>1450</v>
      </c>
      <c r="B1455" s="7">
        <f>'EstExp 12-20'!K277</f>
        <v>40</v>
      </c>
      <c r="C1455" s="3">
        <f t="shared" si="43"/>
        <v>1410</v>
      </c>
      <c r="E1455" s="2" t="b">
        <f t="shared" ca="1" si="42"/>
        <v>1</v>
      </c>
      <c r="F1455" s="2" cm="1">
        <f t="array" aca="1" ref="F1455" ca="1">IF(G1455&lt;&gt;"",INDIRECT("'"&amp;G1455&amp;"'!"&amp;H1455),"")</f>
        <v>40</v>
      </c>
      <c r="G1455" s="1533" t="s">
        <v>6775</v>
      </c>
      <c r="H1455" s="2" t="s">
        <v>4830</v>
      </c>
    </row>
    <row r="1456" spans="1:11" ht="14">
      <c r="A1456">
        <v>1451</v>
      </c>
      <c r="B1456" s="7">
        <f>'EstExp 12-20'!K285</f>
        <v>0</v>
      </c>
      <c r="C1456" s="3">
        <f t="shared" si="43"/>
        <v>1451</v>
      </c>
      <c r="E1456" s="2" t="b">
        <f t="shared" ca="1" si="42"/>
        <v>1</v>
      </c>
      <c r="F1456" s="2" cm="1">
        <f t="array" aca="1" ref="F1456" ca="1">IF(G1456&lt;&gt;"",INDIRECT("'"&amp;G1456&amp;"'!"&amp;H1456),"")</f>
        <v>0</v>
      </c>
      <c r="G1456" s="1533" t="s">
        <v>6775</v>
      </c>
      <c r="H1456" s="2" t="s">
        <v>4831</v>
      </c>
    </row>
    <row r="1457" spans="1:11" ht="14">
      <c r="A1457">
        <v>1452</v>
      </c>
      <c r="B1457" s="7">
        <f>'EstExp 12-20'!K286</f>
        <v>0</v>
      </c>
      <c r="C1457" s="3">
        <f t="shared" si="43"/>
        <v>1452</v>
      </c>
      <c r="E1457" s="2" t="b">
        <f t="shared" ca="1" si="42"/>
        <v>1</v>
      </c>
      <c r="F1457" s="2" cm="1">
        <f t="array" aca="1" ref="F1457" ca="1">IF(G1457&lt;&gt;"",INDIRECT("'"&amp;G1457&amp;"'!"&amp;H1457),"")</f>
        <v>0</v>
      </c>
      <c r="G1457" s="1533" t="s">
        <v>6775</v>
      </c>
      <c r="H1457" s="2" t="s">
        <v>4832</v>
      </c>
    </row>
    <row r="1458" spans="1:11" ht="14">
      <c r="A1458">
        <v>1453</v>
      </c>
      <c r="B1458" s="7">
        <f>'EstExp 12-20'!K289</f>
        <v>0</v>
      </c>
      <c r="C1458" s="3">
        <f t="shared" si="43"/>
        <v>1453</v>
      </c>
      <c r="E1458" s="2" t="b">
        <f t="shared" ca="1" si="42"/>
        <v>1</v>
      </c>
      <c r="F1458" s="2" cm="1">
        <f t="array" aca="1" ref="F1458" ca="1">IF(G1458&lt;&gt;"",INDIRECT("'"&amp;G1458&amp;"'!"&amp;H1458),"")</f>
        <v>0</v>
      </c>
      <c r="G1458" s="1533" t="s">
        <v>6775</v>
      </c>
      <c r="H1458" s="2" t="s">
        <v>4833</v>
      </c>
    </row>
    <row r="1459" spans="1:11" ht="14">
      <c r="A1459">
        <v>1454</v>
      </c>
      <c r="B1459" s="7">
        <f>'EstExp 12-20'!K290</f>
        <v>0</v>
      </c>
      <c r="C1459" s="3">
        <f t="shared" si="43"/>
        <v>1454</v>
      </c>
      <c r="E1459" s="2" t="b">
        <f t="shared" ca="1" si="42"/>
        <v>1</v>
      </c>
      <c r="F1459" s="2" cm="1">
        <f t="array" aca="1" ref="F1459" ca="1">IF(G1459&lt;&gt;"",INDIRECT("'"&amp;G1459&amp;"'!"&amp;H1459),"")</f>
        <v>0</v>
      </c>
      <c r="G1459" s="1533" t="s">
        <v>6775</v>
      </c>
      <c r="H1459" s="2" t="s">
        <v>4834</v>
      </c>
    </row>
    <row r="1460" spans="1:11" ht="14">
      <c r="A1460" s="1">
        <v>1455</v>
      </c>
      <c r="D1460" s="4"/>
      <c r="E1460" s="2" t="b">
        <f t="shared" ca="1" si="42"/>
        <v>1</v>
      </c>
      <c r="F1460" s="2" t="str" cm="1">
        <f t="array" aca="1" ref="F1460" ca="1">IF(G1460&lt;&gt;"",INDIRECT("'"&amp;G1460&amp;"'!"&amp;H1460),"")</f>
        <v/>
      </c>
      <c r="G1460" s="1533"/>
      <c r="I1460" s="4"/>
      <c r="J1460" s="4"/>
      <c r="K1460" s="4"/>
    </row>
    <row r="1461" spans="1:11" ht="14">
      <c r="A1461" s="2">
        <v>1456</v>
      </c>
      <c r="B1461" s="7">
        <f>'EstExp 12-20'!K292</f>
        <v>2091950</v>
      </c>
      <c r="C1461" s="3">
        <f t="shared" si="43"/>
        <v>-2090494</v>
      </c>
      <c r="E1461" s="2" t="b">
        <f t="shared" ca="1" si="42"/>
        <v>1</v>
      </c>
      <c r="F1461" s="2" cm="1">
        <f t="array" aca="1" ref="F1461" ca="1">IF(G1461&lt;&gt;"",INDIRECT("'"&amp;G1461&amp;"'!"&amp;H1461),"")</f>
        <v>2091950</v>
      </c>
      <c r="G1461" s="1533" t="s">
        <v>6775</v>
      </c>
      <c r="H1461" s="2" t="s">
        <v>4835</v>
      </c>
    </row>
    <row r="1462" spans="1:11" ht="14">
      <c r="A1462">
        <v>1457</v>
      </c>
      <c r="B1462" s="7">
        <f>'EstExp 12-20'!K293</f>
        <v>0</v>
      </c>
      <c r="C1462" s="3">
        <f t="shared" si="43"/>
        <v>1457</v>
      </c>
      <c r="E1462" s="2" t="b">
        <f t="shared" ca="1" si="42"/>
        <v>1</v>
      </c>
      <c r="F1462" s="2" cm="1">
        <f t="array" aca="1" ref="F1462" ca="1">IF(G1462&lt;&gt;"",INDIRECT("'"&amp;G1462&amp;"'!"&amp;H1462),"")</f>
        <v>0</v>
      </c>
      <c r="G1462" s="1533" t="s">
        <v>6775</v>
      </c>
      <c r="H1462" s="2" t="s">
        <v>4836</v>
      </c>
    </row>
    <row r="1463" spans="1:11" ht="14">
      <c r="A1463">
        <v>1458</v>
      </c>
      <c r="B1463" s="7">
        <f>'EstExp 12-20'!C298</f>
        <v>0</v>
      </c>
      <c r="C1463" s="3">
        <f t="shared" si="43"/>
        <v>1458</v>
      </c>
      <c r="E1463" s="2" t="b">
        <f t="shared" ca="1" si="42"/>
        <v>1</v>
      </c>
      <c r="F1463" s="2" cm="1">
        <f t="array" aca="1" ref="F1463" ca="1">IF(G1463&lt;&gt;"",INDIRECT("'"&amp;G1463&amp;"'!"&amp;H1463),"")</f>
        <v>0</v>
      </c>
      <c r="G1463" s="1533" t="s">
        <v>6775</v>
      </c>
      <c r="H1463" s="2" t="s">
        <v>4837</v>
      </c>
    </row>
    <row r="1464" spans="1:11" ht="14">
      <c r="A1464" s="1">
        <v>1459</v>
      </c>
      <c r="D1464" s="4"/>
      <c r="E1464" s="2" t="b">
        <f t="shared" ca="1" si="42"/>
        <v>1</v>
      </c>
      <c r="F1464" s="2" t="str" cm="1">
        <f t="array" aca="1" ref="F1464" ca="1">IF(G1464&lt;&gt;"",INDIRECT("'"&amp;G1464&amp;"'!"&amp;H1464),"")</f>
        <v/>
      </c>
      <c r="G1464" s="1533"/>
      <c r="I1464" s="4"/>
      <c r="J1464" s="4"/>
      <c r="K1464" s="4"/>
    </row>
    <row r="1465" spans="1:11" ht="14">
      <c r="A1465" s="1">
        <v>1460</v>
      </c>
      <c r="D1465" s="4"/>
      <c r="E1465" s="2" t="b">
        <f t="shared" ca="1" si="42"/>
        <v>1</v>
      </c>
      <c r="F1465" s="2" t="str" cm="1">
        <f t="array" aca="1" ref="F1465" ca="1">IF(G1465&lt;&gt;"",INDIRECT("'"&amp;G1465&amp;"'!"&amp;H1465),"")</f>
        <v/>
      </c>
      <c r="G1465" s="1533"/>
      <c r="I1465" s="4"/>
      <c r="J1465" s="4"/>
      <c r="K1465" s="4"/>
    </row>
    <row r="1466" spans="1:11" ht="14">
      <c r="A1466">
        <v>1461</v>
      </c>
      <c r="B1466" s="7">
        <f>'EstExp 12-20'!C299</f>
        <v>0</v>
      </c>
      <c r="C1466" s="3">
        <f t="shared" si="43"/>
        <v>1461</v>
      </c>
      <c r="E1466" s="2" t="b">
        <f t="shared" ca="1" si="42"/>
        <v>1</v>
      </c>
      <c r="F1466" s="2" cm="1">
        <f t="array" aca="1" ref="F1466" ca="1">IF(G1466&lt;&gt;"",INDIRECT("'"&amp;G1466&amp;"'!"&amp;H1466),"")</f>
        <v>0</v>
      </c>
      <c r="G1466" s="1533" t="s">
        <v>6775</v>
      </c>
      <c r="H1466" s="2" t="s">
        <v>4838</v>
      </c>
    </row>
    <row r="1467" spans="1:11" ht="14">
      <c r="A1467">
        <v>1462</v>
      </c>
      <c r="B1467" s="7">
        <f>'EstExp 12-20'!C300</f>
        <v>0</v>
      </c>
      <c r="C1467" s="3">
        <f t="shared" si="43"/>
        <v>1462</v>
      </c>
      <c r="E1467" s="2" t="b">
        <f t="shared" ca="1" si="42"/>
        <v>1</v>
      </c>
      <c r="F1467" s="2" cm="1">
        <f t="array" aca="1" ref="F1467" ca="1">IF(G1467&lt;&gt;"",INDIRECT("'"&amp;G1467&amp;"'!"&amp;H1467),"")</f>
        <v>0</v>
      </c>
      <c r="G1467" s="1533" t="s">
        <v>6775</v>
      </c>
      <c r="H1467" s="2" t="s">
        <v>4839</v>
      </c>
    </row>
    <row r="1468" spans="1:11" ht="14">
      <c r="A1468">
        <v>1463</v>
      </c>
      <c r="B1468" s="7">
        <f>'EstExp 12-20'!C309</f>
        <v>0</v>
      </c>
      <c r="C1468" s="3">
        <f t="shared" si="43"/>
        <v>1463</v>
      </c>
      <c r="E1468" s="2" t="b">
        <f t="shared" ca="1" si="42"/>
        <v>1</v>
      </c>
      <c r="F1468" s="2" cm="1">
        <f t="array" aca="1" ref="F1468" ca="1">IF(G1468&lt;&gt;"",INDIRECT("'"&amp;G1468&amp;"'!"&amp;H1468),"")</f>
        <v>0</v>
      </c>
      <c r="G1468" s="1533" t="s">
        <v>6775</v>
      </c>
      <c r="H1468" s="2" t="s">
        <v>4840</v>
      </c>
    </row>
    <row r="1469" spans="1:11" ht="14">
      <c r="A1469">
        <v>1464</v>
      </c>
      <c r="B1469" s="7">
        <f>'EstExp 12-20'!D298</f>
        <v>0</v>
      </c>
      <c r="C1469" s="3">
        <f t="shared" si="43"/>
        <v>1464</v>
      </c>
      <c r="E1469" s="2" t="b">
        <f t="shared" ca="1" si="42"/>
        <v>1</v>
      </c>
      <c r="F1469" s="2" cm="1">
        <f t="array" aca="1" ref="F1469" ca="1">IF(G1469&lt;&gt;"",INDIRECT("'"&amp;G1469&amp;"'!"&amp;H1469),"")</f>
        <v>0</v>
      </c>
      <c r="G1469" s="1533" t="s">
        <v>6775</v>
      </c>
      <c r="H1469" s="2" t="s">
        <v>4841</v>
      </c>
    </row>
    <row r="1470" spans="1:11" ht="14">
      <c r="A1470" s="1">
        <v>1465</v>
      </c>
      <c r="D1470" s="4"/>
      <c r="E1470" s="2" t="b">
        <f t="shared" ca="1" si="42"/>
        <v>1</v>
      </c>
      <c r="F1470" s="2" t="str" cm="1">
        <f t="array" aca="1" ref="F1470" ca="1">IF(G1470&lt;&gt;"",INDIRECT("'"&amp;G1470&amp;"'!"&amp;H1470),"")</f>
        <v/>
      </c>
      <c r="G1470" s="1533"/>
      <c r="I1470" s="4"/>
      <c r="J1470" s="4"/>
      <c r="K1470" s="4"/>
    </row>
    <row r="1471" spans="1:11" ht="14">
      <c r="A1471" s="1">
        <v>1466</v>
      </c>
      <c r="D1471" s="4"/>
      <c r="E1471" s="2" t="b">
        <f t="shared" ca="1" si="42"/>
        <v>1</v>
      </c>
      <c r="F1471" s="2" t="str" cm="1">
        <f t="array" aca="1" ref="F1471" ca="1">IF(G1471&lt;&gt;"",INDIRECT("'"&amp;G1471&amp;"'!"&amp;H1471),"")</f>
        <v/>
      </c>
      <c r="G1471" s="1533"/>
      <c r="I1471" s="4"/>
      <c r="J1471" s="4"/>
      <c r="K1471" s="4"/>
    </row>
    <row r="1472" spans="1:11" ht="14">
      <c r="A1472">
        <v>1467</v>
      </c>
      <c r="B1472" s="7">
        <f>'EstExp 12-20'!D299</f>
        <v>0</v>
      </c>
      <c r="C1472" s="3">
        <f t="shared" si="43"/>
        <v>1467</v>
      </c>
      <c r="E1472" s="2" t="b">
        <f t="shared" ca="1" si="42"/>
        <v>1</v>
      </c>
      <c r="F1472" s="2" cm="1">
        <f t="array" aca="1" ref="F1472" ca="1">IF(G1472&lt;&gt;"",INDIRECT("'"&amp;G1472&amp;"'!"&amp;H1472),"")</f>
        <v>0</v>
      </c>
      <c r="G1472" s="1533" t="s">
        <v>6775</v>
      </c>
      <c r="H1472" s="2" t="s">
        <v>4842</v>
      </c>
    </row>
    <row r="1473" spans="1:11" ht="14">
      <c r="A1473">
        <v>1468</v>
      </c>
      <c r="B1473" s="7">
        <f>'EstExp 12-20'!D300</f>
        <v>0</v>
      </c>
      <c r="C1473" s="3">
        <f t="shared" si="43"/>
        <v>1468</v>
      </c>
      <c r="E1473" s="2" t="b">
        <f t="shared" ca="1" si="42"/>
        <v>1</v>
      </c>
      <c r="F1473" s="2" cm="1">
        <f t="array" aca="1" ref="F1473" ca="1">IF(G1473&lt;&gt;"",INDIRECT("'"&amp;G1473&amp;"'!"&amp;H1473),"")</f>
        <v>0</v>
      </c>
      <c r="G1473" s="1533" t="s">
        <v>6775</v>
      </c>
      <c r="H1473" s="2" t="s">
        <v>4843</v>
      </c>
    </row>
    <row r="1474" spans="1:11" ht="14">
      <c r="A1474">
        <v>1469</v>
      </c>
      <c r="B1474" s="7">
        <f>'EstExp 12-20'!D309</f>
        <v>0</v>
      </c>
      <c r="C1474" s="3">
        <f t="shared" si="43"/>
        <v>1469</v>
      </c>
      <c r="E1474" s="2" t="b">
        <f t="shared" ref="E1474:E1537" ca="1" si="44">F1474=B1474</f>
        <v>1</v>
      </c>
      <c r="F1474" s="2" cm="1">
        <f t="array" aca="1" ref="F1474" ca="1">IF(G1474&lt;&gt;"",INDIRECT("'"&amp;G1474&amp;"'!"&amp;H1474),"")</f>
        <v>0</v>
      </c>
      <c r="G1474" s="1533" t="s">
        <v>6775</v>
      </c>
      <c r="H1474" s="2" t="s">
        <v>4844</v>
      </c>
    </row>
    <row r="1475" spans="1:11" ht="14">
      <c r="A1475">
        <v>1470</v>
      </c>
      <c r="B1475" s="7">
        <f>'EstExp 12-20'!E298</f>
        <v>0</v>
      </c>
      <c r="C1475" s="3">
        <f t="shared" si="43"/>
        <v>1470</v>
      </c>
      <c r="E1475" s="2" t="b">
        <f t="shared" ca="1" si="44"/>
        <v>1</v>
      </c>
      <c r="F1475" s="2" cm="1">
        <f t="array" aca="1" ref="F1475" ca="1">IF(G1475&lt;&gt;"",INDIRECT("'"&amp;G1475&amp;"'!"&amp;H1475),"")</f>
        <v>0</v>
      </c>
      <c r="G1475" s="1533" t="s">
        <v>6775</v>
      </c>
      <c r="H1475" s="2" t="s">
        <v>4845</v>
      </c>
    </row>
    <row r="1476" spans="1:11" ht="14">
      <c r="A1476" s="1">
        <v>1471</v>
      </c>
      <c r="D1476" s="4"/>
      <c r="E1476" s="2" t="b">
        <f t="shared" ca="1" si="44"/>
        <v>1</v>
      </c>
      <c r="F1476" s="2" t="str" cm="1">
        <f t="array" aca="1" ref="F1476" ca="1">IF(G1476&lt;&gt;"",INDIRECT("'"&amp;G1476&amp;"'!"&amp;H1476),"")</f>
        <v/>
      </c>
      <c r="G1476" s="1533"/>
      <c r="I1476" s="4"/>
      <c r="J1476" s="4"/>
      <c r="K1476" s="4"/>
    </row>
    <row r="1477" spans="1:11" ht="14">
      <c r="A1477" s="1">
        <v>1472</v>
      </c>
      <c r="D1477" s="4"/>
      <c r="E1477" s="2" t="b">
        <f t="shared" ca="1" si="44"/>
        <v>1</v>
      </c>
      <c r="F1477" s="2" t="str" cm="1">
        <f t="array" aca="1" ref="F1477" ca="1">IF(G1477&lt;&gt;"",INDIRECT("'"&amp;G1477&amp;"'!"&amp;H1477),"")</f>
        <v/>
      </c>
      <c r="G1477" s="1533"/>
      <c r="I1477" s="4"/>
      <c r="J1477" s="4"/>
      <c r="K1477" s="4"/>
    </row>
    <row r="1478" spans="1:11" ht="14">
      <c r="A1478">
        <v>1473</v>
      </c>
      <c r="B1478" s="7">
        <f>'EstExp 12-20'!E299</f>
        <v>0</v>
      </c>
      <c r="C1478" s="3">
        <f t="shared" si="43"/>
        <v>1473</v>
      </c>
      <c r="E1478" s="2" t="b">
        <f t="shared" ca="1" si="44"/>
        <v>1</v>
      </c>
      <c r="F1478" s="2" cm="1">
        <f t="array" aca="1" ref="F1478" ca="1">IF(G1478&lt;&gt;"",INDIRECT("'"&amp;G1478&amp;"'!"&amp;H1478),"")</f>
        <v>0</v>
      </c>
      <c r="G1478" s="1533" t="s">
        <v>6775</v>
      </c>
      <c r="H1478" s="2" t="s">
        <v>4846</v>
      </c>
    </row>
    <row r="1479" spans="1:11" ht="14">
      <c r="A1479">
        <v>1474</v>
      </c>
      <c r="B1479" s="7">
        <f>'EstExp 12-20'!E300</f>
        <v>0</v>
      </c>
      <c r="C1479" s="3">
        <f t="shared" si="43"/>
        <v>1474</v>
      </c>
      <c r="E1479" s="2" t="b">
        <f t="shared" ca="1" si="44"/>
        <v>1</v>
      </c>
      <c r="F1479" s="2" cm="1">
        <f t="array" aca="1" ref="F1479" ca="1">IF(G1479&lt;&gt;"",INDIRECT("'"&amp;G1479&amp;"'!"&amp;H1479),"")</f>
        <v>0</v>
      </c>
      <c r="G1479" s="1533" t="s">
        <v>6775</v>
      </c>
      <c r="H1479" s="2" t="s">
        <v>4847</v>
      </c>
    </row>
    <row r="1480" spans="1:11" ht="14">
      <c r="A1480">
        <v>1475</v>
      </c>
      <c r="B1480" s="7">
        <f>'EstExp 12-20'!E309</f>
        <v>0</v>
      </c>
      <c r="C1480" s="3">
        <f t="shared" ref="C1480:C1505" si="45">A1480-B1480</f>
        <v>1475</v>
      </c>
      <c r="E1480" s="2" t="b">
        <f t="shared" ca="1" si="44"/>
        <v>1</v>
      </c>
      <c r="F1480" s="2" cm="1">
        <f t="array" aca="1" ref="F1480" ca="1">IF(G1480&lt;&gt;"",INDIRECT("'"&amp;G1480&amp;"'!"&amp;H1480),"")</f>
        <v>0</v>
      </c>
      <c r="G1480" s="1533" t="s">
        <v>6775</v>
      </c>
      <c r="H1480" s="2" t="s">
        <v>4848</v>
      </c>
    </row>
    <row r="1481" spans="1:11" ht="14">
      <c r="A1481">
        <v>1476</v>
      </c>
      <c r="B1481" s="7">
        <f>'EstExp 12-20'!F298</f>
        <v>0</v>
      </c>
      <c r="C1481" s="3">
        <f t="shared" si="45"/>
        <v>1476</v>
      </c>
      <c r="E1481" s="2" t="b">
        <f t="shared" ca="1" si="44"/>
        <v>1</v>
      </c>
      <c r="F1481" s="2" cm="1">
        <f t="array" aca="1" ref="F1481" ca="1">IF(G1481&lt;&gt;"",INDIRECT("'"&amp;G1481&amp;"'!"&amp;H1481),"")</f>
        <v>0</v>
      </c>
      <c r="G1481" s="1533" t="s">
        <v>6775</v>
      </c>
      <c r="H1481" s="2" t="s">
        <v>4849</v>
      </c>
    </row>
    <row r="1482" spans="1:11" ht="14">
      <c r="A1482" s="1">
        <v>1477</v>
      </c>
      <c r="D1482" s="4"/>
      <c r="E1482" s="2" t="b">
        <f t="shared" ca="1" si="44"/>
        <v>1</v>
      </c>
      <c r="F1482" s="2" t="str" cm="1">
        <f t="array" aca="1" ref="F1482" ca="1">IF(G1482&lt;&gt;"",INDIRECT("'"&amp;G1482&amp;"'!"&amp;H1482),"")</f>
        <v/>
      </c>
      <c r="G1482" s="1533"/>
      <c r="I1482" s="4"/>
      <c r="J1482" s="4"/>
      <c r="K1482" s="4"/>
    </row>
    <row r="1483" spans="1:11" ht="14">
      <c r="A1483" s="1">
        <v>1478</v>
      </c>
      <c r="D1483" s="4"/>
      <c r="E1483" s="2" t="b">
        <f t="shared" ca="1" si="44"/>
        <v>1</v>
      </c>
      <c r="F1483" s="2" t="str" cm="1">
        <f t="array" aca="1" ref="F1483" ca="1">IF(G1483&lt;&gt;"",INDIRECT("'"&amp;G1483&amp;"'!"&amp;H1483),"")</f>
        <v/>
      </c>
      <c r="G1483" s="1533"/>
      <c r="I1483" s="4"/>
      <c r="J1483" s="4"/>
      <c r="K1483" s="4"/>
    </row>
    <row r="1484" spans="1:11" ht="14">
      <c r="A1484">
        <v>1479</v>
      </c>
      <c r="B1484" s="7">
        <f>'EstExp 12-20'!F299</f>
        <v>0</v>
      </c>
      <c r="C1484" s="3">
        <f t="shared" si="45"/>
        <v>1479</v>
      </c>
      <c r="E1484" s="2" t="b">
        <f t="shared" ca="1" si="44"/>
        <v>1</v>
      </c>
      <c r="F1484" s="2" cm="1">
        <f t="array" aca="1" ref="F1484" ca="1">IF(G1484&lt;&gt;"",INDIRECT("'"&amp;G1484&amp;"'!"&amp;H1484),"")</f>
        <v>0</v>
      </c>
      <c r="G1484" s="1533" t="s">
        <v>6775</v>
      </c>
      <c r="H1484" s="2" t="s">
        <v>4850</v>
      </c>
    </row>
    <row r="1485" spans="1:11" ht="14">
      <c r="A1485">
        <v>1480</v>
      </c>
      <c r="B1485" s="7">
        <f>'EstExp 12-20'!F300</f>
        <v>0</v>
      </c>
      <c r="C1485" s="3">
        <f t="shared" si="45"/>
        <v>1480</v>
      </c>
      <c r="E1485" s="2" t="b">
        <f t="shared" ca="1" si="44"/>
        <v>1</v>
      </c>
      <c r="F1485" s="2" cm="1">
        <f t="array" aca="1" ref="F1485" ca="1">IF(G1485&lt;&gt;"",INDIRECT("'"&amp;G1485&amp;"'!"&amp;H1485),"")</f>
        <v>0</v>
      </c>
      <c r="G1485" s="1533" t="s">
        <v>6775</v>
      </c>
      <c r="H1485" s="2" t="s">
        <v>4851</v>
      </c>
    </row>
    <row r="1486" spans="1:11" ht="14">
      <c r="A1486">
        <v>1481</v>
      </c>
      <c r="B1486" s="7">
        <f>'EstExp 12-20'!F309</f>
        <v>0</v>
      </c>
      <c r="C1486" s="3">
        <f t="shared" si="45"/>
        <v>1481</v>
      </c>
      <c r="E1486" s="2" t="b">
        <f t="shared" ca="1" si="44"/>
        <v>1</v>
      </c>
      <c r="F1486" s="2" cm="1">
        <f t="array" aca="1" ref="F1486" ca="1">IF(G1486&lt;&gt;"",INDIRECT("'"&amp;G1486&amp;"'!"&amp;H1486),"")</f>
        <v>0</v>
      </c>
      <c r="G1486" s="1533" t="s">
        <v>6775</v>
      </c>
      <c r="H1486" s="2" t="s">
        <v>4852</v>
      </c>
    </row>
    <row r="1487" spans="1:11" ht="14">
      <c r="A1487">
        <v>1482</v>
      </c>
      <c r="B1487" s="7">
        <f>'EstExp 12-20'!G298</f>
        <v>0</v>
      </c>
      <c r="C1487" s="3">
        <f t="shared" si="45"/>
        <v>1482</v>
      </c>
      <c r="E1487" s="2" t="b">
        <f t="shared" ca="1" si="44"/>
        <v>1</v>
      </c>
      <c r="F1487" s="2" cm="1">
        <f t="array" aca="1" ref="F1487" ca="1">IF(G1487&lt;&gt;"",INDIRECT("'"&amp;G1487&amp;"'!"&amp;H1487),"")</f>
        <v>0</v>
      </c>
      <c r="G1487" s="1533" t="s">
        <v>6775</v>
      </c>
      <c r="H1487" s="2" t="s">
        <v>4853</v>
      </c>
    </row>
    <row r="1488" spans="1:11" ht="14">
      <c r="A1488" s="1">
        <v>1483</v>
      </c>
      <c r="D1488" s="4"/>
      <c r="E1488" s="2" t="b">
        <f t="shared" ca="1" si="44"/>
        <v>1</v>
      </c>
      <c r="F1488" s="2" t="str" cm="1">
        <f t="array" aca="1" ref="F1488" ca="1">IF(G1488&lt;&gt;"",INDIRECT("'"&amp;G1488&amp;"'!"&amp;H1488),"")</f>
        <v/>
      </c>
      <c r="G1488" s="1533"/>
      <c r="I1488" s="4"/>
      <c r="J1488" s="4"/>
      <c r="K1488" s="4"/>
    </row>
    <row r="1489" spans="1:11" ht="14">
      <c r="A1489" s="1">
        <v>1484</v>
      </c>
      <c r="D1489" s="4"/>
      <c r="E1489" s="2" t="b">
        <f t="shared" ca="1" si="44"/>
        <v>1</v>
      </c>
      <c r="F1489" s="2" t="str" cm="1">
        <f t="array" aca="1" ref="F1489" ca="1">IF(G1489&lt;&gt;"",INDIRECT("'"&amp;G1489&amp;"'!"&amp;H1489),"")</f>
        <v/>
      </c>
      <c r="G1489" s="1533"/>
      <c r="I1489" s="4"/>
      <c r="J1489" s="4"/>
      <c r="K1489" s="4"/>
    </row>
    <row r="1490" spans="1:11" ht="14">
      <c r="A1490">
        <v>1485</v>
      </c>
      <c r="B1490" s="7">
        <f>'EstExp 12-20'!G299</f>
        <v>0</v>
      </c>
      <c r="C1490" s="3">
        <f t="shared" si="45"/>
        <v>1485</v>
      </c>
      <c r="E1490" s="2" t="b">
        <f t="shared" ca="1" si="44"/>
        <v>1</v>
      </c>
      <c r="F1490" s="2" cm="1">
        <f t="array" aca="1" ref="F1490" ca="1">IF(G1490&lt;&gt;"",INDIRECT("'"&amp;G1490&amp;"'!"&amp;H1490),"")</f>
        <v>0</v>
      </c>
      <c r="G1490" s="1533" t="s">
        <v>6775</v>
      </c>
      <c r="H1490" s="2" t="s">
        <v>4854</v>
      </c>
    </row>
    <row r="1491" spans="1:11" ht="14">
      <c r="A1491">
        <v>1486</v>
      </c>
      <c r="B1491" s="7">
        <f>'EstExp 12-20'!G300</f>
        <v>0</v>
      </c>
      <c r="C1491" s="3">
        <f t="shared" si="45"/>
        <v>1486</v>
      </c>
      <c r="E1491" s="2" t="b">
        <f t="shared" ca="1" si="44"/>
        <v>1</v>
      </c>
      <c r="F1491" s="2" cm="1">
        <f t="array" aca="1" ref="F1491" ca="1">IF(G1491&lt;&gt;"",INDIRECT("'"&amp;G1491&amp;"'!"&amp;H1491),"")</f>
        <v>0</v>
      </c>
      <c r="G1491" s="1533" t="s">
        <v>6775</v>
      </c>
      <c r="H1491" s="2" t="s">
        <v>4855</v>
      </c>
    </row>
    <row r="1492" spans="1:11" ht="14">
      <c r="A1492">
        <v>1487</v>
      </c>
      <c r="B1492" s="7">
        <f>'EstExp 12-20'!G309</f>
        <v>0</v>
      </c>
      <c r="C1492" s="3">
        <f t="shared" si="45"/>
        <v>1487</v>
      </c>
      <c r="E1492" s="2" t="b">
        <f t="shared" ca="1" si="44"/>
        <v>1</v>
      </c>
      <c r="F1492" s="2" cm="1">
        <f t="array" aca="1" ref="F1492" ca="1">IF(G1492&lt;&gt;"",INDIRECT("'"&amp;G1492&amp;"'!"&amp;H1492),"")</f>
        <v>0</v>
      </c>
      <c r="G1492" s="1533" t="s">
        <v>6775</v>
      </c>
      <c r="H1492" s="2" t="s">
        <v>4856</v>
      </c>
    </row>
    <row r="1493" spans="1:11" ht="14">
      <c r="A1493">
        <v>1488</v>
      </c>
      <c r="B1493" s="7">
        <f>'EstExp 12-20'!H298</f>
        <v>0</v>
      </c>
      <c r="C1493" s="3">
        <f t="shared" si="45"/>
        <v>1488</v>
      </c>
      <c r="E1493" s="2" t="b">
        <f t="shared" ca="1" si="44"/>
        <v>1</v>
      </c>
      <c r="F1493" s="2" cm="1">
        <f t="array" aca="1" ref="F1493" ca="1">IF(G1493&lt;&gt;"",INDIRECT("'"&amp;G1493&amp;"'!"&amp;H1493),"")</f>
        <v>0</v>
      </c>
      <c r="G1493" s="1533" t="s">
        <v>6775</v>
      </c>
      <c r="H1493" s="2" t="s">
        <v>4857</v>
      </c>
    </row>
    <row r="1494" spans="1:11" ht="14">
      <c r="A1494" s="1">
        <v>1489</v>
      </c>
      <c r="D1494" s="4"/>
      <c r="E1494" s="2" t="b">
        <f t="shared" ca="1" si="44"/>
        <v>1</v>
      </c>
      <c r="F1494" s="2" t="str" cm="1">
        <f t="array" aca="1" ref="F1494" ca="1">IF(G1494&lt;&gt;"",INDIRECT("'"&amp;G1494&amp;"'!"&amp;H1494),"")</f>
        <v/>
      </c>
      <c r="G1494" s="1533"/>
      <c r="I1494" s="4"/>
      <c r="J1494" s="4"/>
      <c r="K1494" s="4"/>
    </row>
    <row r="1495" spans="1:11" ht="14">
      <c r="A1495" s="1">
        <v>1490</v>
      </c>
      <c r="D1495" s="4"/>
      <c r="E1495" s="2" t="b">
        <f t="shared" ca="1" si="44"/>
        <v>1</v>
      </c>
      <c r="F1495" s="2" t="str" cm="1">
        <f t="array" aca="1" ref="F1495" ca="1">IF(G1495&lt;&gt;"",INDIRECT("'"&amp;G1495&amp;"'!"&amp;H1495),"")</f>
        <v/>
      </c>
      <c r="G1495" s="1533"/>
      <c r="I1495" s="4"/>
      <c r="J1495" s="4"/>
      <c r="K1495" s="4"/>
    </row>
    <row r="1496" spans="1:11" ht="14">
      <c r="A1496">
        <v>1491</v>
      </c>
      <c r="B1496" s="7">
        <f>'EstExp 12-20'!H299</f>
        <v>0</v>
      </c>
      <c r="C1496" s="3">
        <f t="shared" si="45"/>
        <v>1491</v>
      </c>
      <c r="E1496" s="2" t="b">
        <f t="shared" ca="1" si="44"/>
        <v>1</v>
      </c>
      <c r="F1496" s="2" cm="1">
        <f t="array" aca="1" ref="F1496" ca="1">IF(G1496&lt;&gt;"",INDIRECT("'"&amp;G1496&amp;"'!"&amp;H1496),"")</f>
        <v>0</v>
      </c>
      <c r="G1496" s="1533" t="s">
        <v>6775</v>
      </c>
      <c r="H1496" s="2" t="s">
        <v>4858</v>
      </c>
    </row>
    <row r="1497" spans="1:11" ht="14">
      <c r="A1497">
        <v>1492</v>
      </c>
      <c r="B1497" s="7">
        <f>'EstExp 12-20'!H300</f>
        <v>0</v>
      </c>
      <c r="C1497" s="3">
        <f t="shared" si="45"/>
        <v>1492</v>
      </c>
      <c r="E1497" s="2" t="b">
        <f t="shared" ca="1" si="44"/>
        <v>1</v>
      </c>
      <c r="F1497" s="2" cm="1">
        <f t="array" aca="1" ref="F1497" ca="1">IF(G1497&lt;&gt;"",INDIRECT("'"&amp;G1497&amp;"'!"&amp;H1497),"")</f>
        <v>0</v>
      </c>
      <c r="G1497" s="1533" t="s">
        <v>6775</v>
      </c>
      <c r="H1497" s="2" t="s">
        <v>4859</v>
      </c>
    </row>
    <row r="1498" spans="1:11" ht="14">
      <c r="A1498">
        <v>1493</v>
      </c>
      <c r="B1498" s="7">
        <f>'EstExp 12-20'!H309</f>
        <v>0</v>
      </c>
      <c r="C1498" s="3">
        <f t="shared" si="45"/>
        <v>1493</v>
      </c>
      <c r="E1498" s="2" t="b">
        <f t="shared" ca="1" si="44"/>
        <v>1</v>
      </c>
      <c r="F1498" s="2" cm="1">
        <f t="array" aca="1" ref="F1498" ca="1">IF(G1498&lt;&gt;"",INDIRECT("'"&amp;G1498&amp;"'!"&amp;H1498),"")</f>
        <v>0</v>
      </c>
      <c r="G1498" s="1533" t="s">
        <v>6775</v>
      </c>
      <c r="H1498" s="2" t="s">
        <v>4860</v>
      </c>
    </row>
    <row r="1499" spans="1:11" ht="14">
      <c r="A1499">
        <v>1494</v>
      </c>
      <c r="B1499" s="7">
        <f>'EstExp 12-20'!K298</f>
        <v>0</v>
      </c>
      <c r="C1499" s="3">
        <f t="shared" si="45"/>
        <v>1494</v>
      </c>
      <c r="E1499" s="2" t="b">
        <f t="shared" ca="1" si="44"/>
        <v>1</v>
      </c>
      <c r="F1499" s="2" cm="1">
        <f t="array" aca="1" ref="F1499" ca="1">IF(G1499&lt;&gt;"",INDIRECT("'"&amp;G1499&amp;"'!"&amp;H1499),"")</f>
        <v>0</v>
      </c>
      <c r="G1499" s="1533" t="s">
        <v>6775</v>
      </c>
      <c r="H1499" s="2" t="s">
        <v>4861</v>
      </c>
    </row>
    <row r="1500" spans="1:11" ht="14">
      <c r="A1500" s="1">
        <v>1495</v>
      </c>
      <c r="D1500" s="4"/>
      <c r="E1500" s="2" t="b">
        <f t="shared" ca="1" si="44"/>
        <v>1</v>
      </c>
      <c r="F1500" s="2" t="str" cm="1">
        <f t="array" aca="1" ref="F1500" ca="1">IF(G1500&lt;&gt;"",INDIRECT("'"&amp;G1500&amp;"'!"&amp;H1500),"")</f>
        <v/>
      </c>
      <c r="G1500" s="1533"/>
      <c r="I1500" s="4"/>
      <c r="J1500" s="4"/>
      <c r="K1500" s="4"/>
    </row>
    <row r="1501" spans="1:11" ht="14">
      <c r="A1501" s="1">
        <v>1496</v>
      </c>
      <c r="D1501" s="4"/>
      <c r="E1501" s="2" t="b">
        <f t="shared" ca="1" si="44"/>
        <v>1</v>
      </c>
      <c r="F1501" s="2" t="str" cm="1">
        <f t="array" aca="1" ref="F1501" ca="1">IF(G1501&lt;&gt;"",INDIRECT("'"&amp;G1501&amp;"'!"&amp;H1501),"")</f>
        <v/>
      </c>
      <c r="G1501" s="1533"/>
      <c r="I1501" s="4"/>
      <c r="J1501" s="4"/>
      <c r="K1501" s="4"/>
    </row>
    <row r="1502" spans="1:11" ht="14">
      <c r="A1502">
        <v>1497</v>
      </c>
      <c r="B1502" s="7">
        <f>'EstExp 12-20'!K299</f>
        <v>0</v>
      </c>
      <c r="C1502" s="3">
        <f t="shared" si="45"/>
        <v>1497</v>
      </c>
      <c r="E1502" s="2" t="b">
        <f t="shared" ca="1" si="44"/>
        <v>1</v>
      </c>
      <c r="F1502" s="2" cm="1">
        <f t="array" aca="1" ref="F1502" ca="1">IF(G1502&lt;&gt;"",INDIRECT("'"&amp;G1502&amp;"'!"&amp;H1502),"")</f>
        <v>0</v>
      </c>
      <c r="G1502" s="1533" t="s">
        <v>6775</v>
      </c>
      <c r="H1502" s="2" t="s">
        <v>4862</v>
      </c>
    </row>
    <row r="1503" spans="1:11" ht="14">
      <c r="A1503">
        <v>1498</v>
      </c>
      <c r="B1503" s="7">
        <f>'EstExp 12-20'!K300</f>
        <v>0</v>
      </c>
      <c r="C1503" s="3">
        <f t="shared" si="45"/>
        <v>1498</v>
      </c>
      <c r="E1503" s="2" t="b">
        <f t="shared" ca="1" si="44"/>
        <v>1</v>
      </c>
      <c r="F1503" s="2" cm="1">
        <f t="array" aca="1" ref="F1503" ca="1">IF(G1503&lt;&gt;"",INDIRECT("'"&amp;G1503&amp;"'!"&amp;H1503),"")</f>
        <v>0</v>
      </c>
      <c r="G1503" s="1533" t="s">
        <v>6775</v>
      </c>
      <c r="H1503" s="2" t="s">
        <v>4863</v>
      </c>
    </row>
    <row r="1504" spans="1:11" ht="14">
      <c r="A1504">
        <v>1499</v>
      </c>
      <c r="B1504" s="7">
        <f>'EstExp 12-20'!K309</f>
        <v>0</v>
      </c>
      <c r="C1504" s="3">
        <f t="shared" si="45"/>
        <v>1499</v>
      </c>
      <c r="E1504" s="2" t="b">
        <f t="shared" ca="1" si="44"/>
        <v>1</v>
      </c>
      <c r="F1504" s="2" cm="1">
        <f t="array" aca="1" ref="F1504" ca="1">IF(G1504&lt;&gt;"",INDIRECT("'"&amp;G1504&amp;"'!"&amp;H1504),"")</f>
        <v>0</v>
      </c>
      <c r="G1504" s="1533" t="s">
        <v>6775</v>
      </c>
      <c r="H1504" s="2" t="s">
        <v>4864</v>
      </c>
    </row>
    <row r="1505" spans="1:11" ht="14">
      <c r="A1505">
        <v>1500</v>
      </c>
      <c r="B1505" s="7">
        <f>'EstExp 12-20'!K310</f>
        <v>0</v>
      </c>
      <c r="C1505" s="3">
        <f t="shared" si="45"/>
        <v>1500</v>
      </c>
      <c r="E1505" s="2" t="b">
        <f t="shared" ca="1" si="44"/>
        <v>1</v>
      </c>
      <c r="F1505" s="2" cm="1">
        <f t="array" aca="1" ref="F1505" ca="1">IF(G1505&lt;&gt;"",INDIRECT("'"&amp;G1505&amp;"'!"&amp;H1505),"")</f>
        <v>0</v>
      </c>
      <c r="G1505" s="1533" t="s">
        <v>6775</v>
      </c>
      <c r="H1505" s="2" t="s">
        <v>4865</v>
      </c>
    </row>
    <row r="1506" spans="1:11" ht="14">
      <c r="A1506" s="1">
        <v>1501</v>
      </c>
      <c r="D1506" s="4"/>
      <c r="E1506" s="2" t="b">
        <f t="shared" ca="1" si="44"/>
        <v>1</v>
      </c>
      <c r="F1506" s="2" t="str" cm="1">
        <f t="array" aca="1" ref="F1506" ca="1">IF(G1506&lt;&gt;"",INDIRECT("'"&amp;G1506&amp;"'!"&amp;H1506),"")</f>
        <v/>
      </c>
      <c r="G1506" s="1533"/>
      <c r="I1506" s="4"/>
      <c r="J1506" s="4"/>
      <c r="K1506" s="4"/>
    </row>
    <row r="1507" spans="1:11" ht="14">
      <c r="A1507" s="1">
        <v>1502</v>
      </c>
      <c r="D1507" s="4"/>
      <c r="E1507" s="2" t="b">
        <f t="shared" ca="1" si="44"/>
        <v>1</v>
      </c>
      <c r="F1507" s="2" t="str" cm="1">
        <f t="array" aca="1" ref="F1507" ca="1">IF(G1507&lt;&gt;"",INDIRECT("'"&amp;G1507&amp;"'!"&amp;H1507),"")</f>
        <v/>
      </c>
      <c r="G1507" s="1533"/>
      <c r="I1507" s="4"/>
      <c r="J1507" s="4"/>
      <c r="K1507" s="4"/>
    </row>
    <row r="1508" spans="1:11" ht="14">
      <c r="A1508" s="1">
        <v>1503</v>
      </c>
      <c r="D1508" s="4"/>
      <c r="E1508" s="2" t="b">
        <f t="shared" ca="1" si="44"/>
        <v>1</v>
      </c>
      <c r="F1508" s="2" t="str" cm="1">
        <f t="array" aca="1" ref="F1508" ca="1">IF(G1508&lt;&gt;"",INDIRECT("'"&amp;G1508&amp;"'!"&amp;H1508),"")</f>
        <v/>
      </c>
      <c r="G1508" s="1533"/>
      <c r="I1508" s="4"/>
      <c r="J1508" s="4"/>
      <c r="K1508" s="4"/>
    </row>
    <row r="1509" spans="1:11" ht="14">
      <c r="A1509" s="1">
        <v>1504</v>
      </c>
      <c r="D1509" s="4"/>
      <c r="E1509" s="2" t="b">
        <f t="shared" ca="1" si="44"/>
        <v>1</v>
      </c>
      <c r="F1509" s="2" t="str" cm="1">
        <f t="array" aca="1" ref="F1509" ca="1">IF(G1509&lt;&gt;"",INDIRECT("'"&amp;G1509&amp;"'!"&amp;H1509),"")</f>
        <v/>
      </c>
      <c r="G1509" s="1533"/>
      <c r="I1509" s="4"/>
      <c r="J1509" s="4"/>
      <c r="K1509" s="4"/>
    </row>
    <row r="1510" spans="1:11" ht="14">
      <c r="A1510" s="1">
        <v>1505</v>
      </c>
      <c r="D1510" s="4"/>
      <c r="E1510" s="2" t="b">
        <f t="shared" ca="1" si="44"/>
        <v>1</v>
      </c>
      <c r="F1510" s="2" t="str" cm="1">
        <f t="array" aca="1" ref="F1510" ca="1">IF(G1510&lt;&gt;"",INDIRECT("'"&amp;G1510&amp;"'!"&amp;H1510),"")</f>
        <v/>
      </c>
      <c r="G1510" s="1533"/>
      <c r="I1510" s="4"/>
      <c r="J1510" s="4"/>
      <c r="K1510" s="4"/>
    </row>
    <row r="1511" spans="1:11" ht="14">
      <c r="A1511" s="1">
        <v>1506</v>
      </c>
      <c r="D1511" s="4"/>
      <c r="E1511" s="2" t="b">
        <f t="shared" ca="1" si="44"/>
        <v>1</v>
      </c>
      <c r="F1511" s="2" t="str" cm="1">
        <f t="array" aca="1" ref="F1511" ca="1">IF(G1511&lt;&gt;"",INDIRECT("'"&amp;G1511&amp;"'!"&amp;H1511),"")</f>
        <v/>
      </c>
      <c r="G1511" s="1533"/>
      <c r="I1511" s="4"/>
      <c r="J1511" s="4"/>
      <c r="K1511" s="4"/>
    </row>
    <row r="1512" spans="1:11" ht="14">
      <c r="A1512" s="1">
        <v>1507</v>
      </c>
      <c r="D1512" s="3" t="s">
        <v>299</v>
      </c>
      <c r="E1512" s="2" t="b">
        <f t="shared" ca="1" si="44"/>
        <v>1</v>
      </c>
      <c r="F1512" s="2" t="str" cm="1">
        <f t="array" aca="1" ref="F1512" ca="1">IF(G1512&lt;&gt;"",INDIRECT("'"&amp;G1512&amp;"'!"&amp;H1512),"")</f>
        <v/>
      </c>
      <c r="G1512" s="1533"/>
    </row>
    <row r="1513" spans="1:11" ht="14">
      <c r="A1513" s="1">
        <v>1508</v>
      </c>
      <c r="D1513" s="3" t="s">
        <v>299</v>
      </c>
      <c r="E1513" s="2" t="b">
        <f t="shared" ca="1" si="44"/>
        <v>1</v>
      </c>
      <c r="F1513" s="2" t="str" cm="1">
        <f t="array" aca="1" ref="F1513" ca="1">IF(G1513&lt;&gt;"",INDIRECT("'"&amp;G1513&amp;"'!"&amp;H1513),"")</f>
        <v/>
      </c>
      <c r="G1513" s="1533"/>
    </row>
    <row r="1514" spans="1:11" ht="14">
      <c r="A1514" s="1">
        <v>1509</v>
      </c>
      <c r="D1514" s="3" t="s">
        <v>299</v>
      </c>
      <c r="E1514" s="2" t="b">
        <f t="shared" ca="1" si="44"/>
        <v>1</v>
      </c>
      <c r="F1514" s="2" t="str" cm="1">
        <f t="array" aca="1" ref="F1514" ca="1">IF(G1514&lt;&gt;"",INDIRECT("'"&amp;G1514&amp;"'!"&amp;H1514),"")</f>
        <v/>
      </c>
      <c r="G1514" s="1533"/>
    </row>
    <row r="1515" spans="1:11" ht="14">
      <c r="A1515" s="1">
        <v>1510</v>
      </c>
      <c r="D1515" s="3" t="s">
        <v>299</v>
      </c>
      <c r="E1515" s="2" t="b">
        <f t="shared" ca="1" si="44"/>
        <v>1</v>
      </c>
      <c r="F1515" s="2" t="str" cm="1">
        <f t="array" aca="1" ref="F1515" ca="1">IF(G1515&lt;&gt;"",INDIRECT("'"&amp;G1515&amp;"'!"&amp;H1515),"")</f>
        <v/>
      </c>
      <c r="G1515" s="1533"/>
    </row>
    <row r="1516" spans="1:11" ht="14">
      <c r="A1516" s="1">
        <v>1511</v>
      </c>
      <c r="D1516" s="3" t="s">
        <v>299</v>
      </c>
      <c r="E1516" s="2" t="b">
        <f t="shared" ca="1" si="44"/>
        <v>1</v>
      </c>
      <c r="F1516" s="2" t="str" cm="1">
        <f t="array" aca="1" ref="F1516" ca="1">IF(G1516&lt;&gt;"",INDIRECT("'"&amp;G1516&amp;"'!"&amp;H1516),"")</f>
        <v/>
      </c>
      <c r="G1516" s="1533"/>
    </row>
    <row r="1517" spans="1:11" ht="14">
      <c r="A1517" s="1">
        <v>1512</v>
      </c>
      <c r="D1517" s="3" t="s">
        <v>299</v>
      </c>
      <c r="E1517" s="2" t="b">
        <f t="shared" ca="1" si="44"/>
        <v>1</v>
      </c>
      <c r="F1517" s="2" t="str" cm="1">
        <f t="array" aca="1" ref="F1517" ca="1">IF(G1517&lt;&gt;"",INDIRECT("'"&amp;G1517&amp;"'!"&amp;H1517),"")</f>
        <v/>
      </c>
      <c r="G1517" s="1533"/>
    </row>
    <row r="1518" spans="1:11" ht="14">
      <c r="A1518" s="1">
        <v>1513</v>
      </c>
      <c r="D1518" s="3" t="s">
        <v>299</v>
      </c>
      <c r="E1518" s="2" t="b">
        <f t="shared" ca="1" si="44"/>
        <v>1</v>
      </c>
      <c r="F1518" s="2" t="str" cm="1">
        <f t="array" aca="1" ref="F1518" ca="1">IF(G1518&lt;&gt;"",INDIRECT("'"&amp;G1518&amp;"'!"&amp;H1518),"")</f>
        <v/>
      </c>
      <c r="G1518" s="1533"/>
    </row>
    <row r="1519" spans="1:11" ht="14">
      <c r="A1519" s="1">
        <v>1514</v>
      </c>
      <c r="D1519" s="3" t="s">
        <v>299</v>
      </c>
      <c r="E1519" s="2" t="b">
        <f t="shared" ca="1" si="44"/>
        <v>1</v>
      </c>
      <c r="F1519" s="2" t="str" cm="1">
        <f t="array" aca="1" ref="F1519" ca="1">IF(G1519&lt;&gt;"",INDIRECT("'"&amp;G1519&amp;"'!"&amp;H1519),"")</f>
        <v/>
      </c>
      <c r="G1519" s="1533"/>
    </row>
    <row r="1520" spans="1:11" ht="14">
      <c r="A1520" s="1">
        <v>1515</v>
      </c>
      <c r="D1520" s="3" t="s">
        <v>299</v>
      </c>
      <c r="E1520" s="2" t="b">
        <f t="shared" ca="1" si="44"/>
        <v>1</v>
      </c>
      <c r="F1520" s="2" t="str" cm="1">
        <f t="array" aca="1" ref="F1520" ca="1">IF(G1520&lt;&gt;"",INDIRECT("'"&amp;G1520&amp;"'!"&amp;H1520),"")</f>
        <v/>
      </c>
      <c r="G1520" s="1533"/>
    </row>
    <row r="1521" spans="1:11" ht="14">
      <c r="A1521" s="1">
        <v>1516</v>
      </c>
      <c r="D1521" s="3" t="s">
        <v>299</v>
      </c>
      <c r="E1521" s="2" t="b">
        <f t="shared" ca="1" si="44"/>
        <v>1</v>
      </c>
      <c r="F1521" s="2" t="str" cm="1">
        <f t="array" aca="1" ref="F1521" ca="1">IF(G1521&lt;&gt;"",INDIRECT("'"&amp;G1521&amp;"'!"&amp;H1521),"")</f>
        <v/>
      </c>
      <c r="G1521" s="1533"/>
    </row>
    <row r="1522" spans="1:11" ht="14">
      <c r="A1522" s="1">
        <v>1517</v>
      </c>
      <c r="D1522" s="4"/>
      <c r="E1522" s="2" t="b">
        <f t="shared" ca="1" si="44"/>
        <v>1</v>
      </c>
      <c r="F1522" s="2" t="str" cm="1">
        <f t="array" aca="1" ref="F1522" ca="1">IF(G1522&lt;&gt;"",INDIRECT("'"&amp;G1522&amp;"'!"&amp;H1522),"")</f>
        <v/>
      </c>
      <c r="G1522" s="1533"/>
      <c r="I1522" s="4"/>
      <c r="J1522" s="4"/>
      <c r="K1522" s="4"/>
    </row>
    <row r="1523" spans="1:11" ht="14">
      <c r="A1523" s="1">
        <v>1518</v>
      </c>
      <c r="D1523" s="4"/>
      <c r="E1523" s="2" t="b">
        <f t="shared" ca="1" si="44"/>
        <v>1</v>
      </c>
      <c r="F1523" s="2" t="str" cm="1">
        <f t="array" aca="1" ref="F1523" ca="1">IF(G1523&lt;&gt;"",INDIRECT("'"&amp;G1523&amp;"'!"&amp;H1523),"")</f>
        <v/>
      </c>
      <c r="G1523" s="1533"/>
      <c r="I1523" s="4"/>
      <c r="J1523" s="4"/>
      <c r="K1523" s="4"/>
    </row>
    <row r="1524" spans="1:11" ht="14">
      <c r="A1524" s="1">
        <v>1519</v>
      </c>
      <c r="D1524" s="4"/>
      <c r="E1524" s="2" t="b">
        <f t="shared" ca="1" si="44"/>
        <v>1</v>
      </c>
      <c r="F1524" s="2" t="str" cm="1">
        <f t="array" aca="1" ref="F1524" ca="1">IF(G1524&lt;&gt;"",INDIRECT("'"&amp;G1524&amp;"'!"&amp;H1524),"")</f>
        <v/>
      </c>
      <c r="G1524" s="1533"/>
      <c r="I1524" s="4"/>
      <c r="J1524" s="4"/>
      <c r="K1524" s="4"/>
    </row>
    <row r="1525" spans="1:11" ht="14">
      <c r="A1525" s="1">
        <v>1520</v>
      </c>
      <c r="D1525" s="4"/>
      <c r="E1525" s="2" t="b">
        <f t="shared" ca="1" si="44"/>
        <v>1</v>
      </c>
      <c r="F1525" s="2" t="str" cm="1">
        <f t="array" aca="1" ref="F1525" ca="1">IF(G1525&lt;&gt;"",INDIRECT("'"&amp;G1525&amp;"'!"&amp;H1525),"")</f>
        <v/>
      </c>
      <c r="G1525" s="1533"/>
      <c r="I1525" s="4"/>
      <c r="J1525" s="4"/>
      <c r="K1525" s="4"/>
    </row>
    <row r="1526" spans="1:11" ht="14">
      <c r="A1526" s="1">
        <v>1521</v>
      </c>
      <c r="D1526" s="4"/>
      <c r="E1526" s="2" t="b">
        <f t="shared" ca="1" si="44"/>
        <v>1</v>
      </c>
      <c r="F1526" s="2" t="str" cm="1">
        <f t="array" aca="1" ref="F1526" ca="1">IF(G1526&lt;&gt;"",INDIRECT("'"&amp;G1526&amp;"'!"&amp;H1526),"")</f>
        <v/>
      </c>
      <c r="G1526" s="1533"/>
      <c r="I1526" s="4"/>
      <c r="J1526" s="4"/>
      <c r="K1526" s="4"/>
    </row>
    <row r="1527" spans="1:11" ht="14">
      <c r="A1527" s="1">
        <v>1522</v>
      </c>
      <c r="D1527" s="4"/>
      <c r="E1527" s="2" t="b">
        <f t="shared" ca="1" si="44"/>
        <v>1</v>
      </c>
      <c r="F1527" s="2" t="str" cm="1">
        <f t="array" aca="1" ref="F1527" ca="1">IF(G1527&lt;&gt;"",INDIRECT("'"&amp;G1527&amp;"'!"&amp;H1527),"")</f>
        <v/>
      </c>
      <c r="G1527" s="1533"/>
      <c r="I1527" s="4"/>
      <c r="J1527" s="4"/>
      <c r="K1527" s="4"/>
    </row>
    <row r="1528" spans="1:11" ht="14">
      <c r="A1528" s="1">
        <v>1523</v>
      </c>
      <c r="D1528" s="4"/>
      <c r="E1528" s="2" t="b">
        <f t="shared" ca="1" si="44"/>
        <v>1</v>
      </c>
      <c r="F1528" s="2" t="str" cm="1">
        <f t="array" aca="1" ref="F1528" ca="1">IF(G1528&lt;&gt;"",INDIRECT("'"&amp;G1528&amp;"'!"&amp;H1528),"")</f>
        <v/>
      </c>
      <c r="G1528" s="1533"/>
      <c r="I1528" s="4"/>
      <c r="J1528" s="4"/>
      <c r="K1528" s="4"/>
    </row>
    <row r="1529" spans="1:11" ht="14">
      <c r="A1529" s="1">
        <v>1524</v>
      </c>
      <c r="D1529" s="4"/>
      <c r="E1529" s="2" t="b">
        <f t="shared" ca="1" si="44"/>
        <v>1</v>
      </c>
      <c r="F1529" s="2" t="str" cm="1">
        <f t="array" aca="1" ref="F1529" ca="1">IF(G1529&lt;&gt;"",INDIRECT("'"&amp;G1529&amp;"'!"&amp;H1529),"")</f>
        <v/>
      </c>
      <c r="G1529" s="1533"/>
      <c r="I1529" s="4"/>
      <c r="J1529" s="4"/>
      <c r="K1529" s="4"/>
    </row>
    <row r="1530" spans="1:11" ht="14">
      <c r="A1530" s="1">
        <v>1525</v>
      </c>
      <c r="D1530" s="4"/>
      <c r="E1530" s="2" t="b">
        <f t="shared" ca="1" si="44"/>
        <v>1</v>
      </c>
      <c r="F1530" s="2" t="str" cm="1">
        <f t="array" aca="1" ref="F1530" ca="1">IF(G1530&lt;&gt;"",INDIRECT("'"&amp;G1530&amp;"'!"&amp;H1530),"")</f>
        <v/>
      </c>
      <c r="G1530" s="1533"/>
      <c r="I1530" s="4"/>
      <c r="J1530" s="4"/>
      <c r="K1530" s="4"/>
    </row>
    <row r="1531" spans="1:11" ht="14">
      <c r="A1531" s="1">
        <v>1526</v>
      </c>
      <c r="D1531" s="4"/>
      <c r="E1531" s="2" t="b">
        <f t="shared" ca="1" si="44"/>
        <v>1</v>
      </c>
      <c r="F1531" s="2" t="str" cm="1">
        <f t="array" aca="1" ref="F1531" ca="1">IF(G1531&lt;&gt;"",INDIRECT("'"&amp;G1531&amp;"'!"&amp;H1531),"")</f>
        <v/>
      </c>
      <c r="G1531" s="1533"/>
      <c r="I1531" s="4"/>
      <c r="J1531" s="4"/>
      <c r="K1531" s="4"/>
    </row>
    <row r="1532" spans="1:11" ht="14">
      <c r="A1532" s="1">
        <v>1527</v>
      </c>
      <c r="D1532" s="4"/>
      <c r="E1532" s="2" t="b">
        <f t="shared" ca="1" si="44"/>
        <v>1</v>
      </c>
      <c r="F1532" s="2" t="str" cm="1">
        <f t="array" aca="1" ref="F1532" ca="1">IF(G1532&lt;&gt;"",INDIRECT("'"&amp;G1532&amp;"'!"&amp;H1532),"")</f>
        <v/>
      </c>
      <c r="G1532" s="1533"/>
      <c r="I1532" s="4"/>
      <c r="J1532" s="4"/>
      <c r="K1532" s="4"/>
    </row>
    <row r="1533" spans="1:11" ht="14">
      <c r="A1533" s="1">
        <v>1528</v>
      </c>
      <c r="D1533" s="4"/>
      <c r="E1533" s="2" t="b">
        <f t="shared" ca="1" si="44"/>
        <v>1</v>
      </c>
      <c r="F1533" s="2" t="str" cm="1">
        <f t="array" aca="1" ref="F1533" ca="1">IF(G1533&lt;&gt;"",INDIRECT("'"&amp;G1533&amp;"'!"&amp;H1533),"")</f>
        <v/>
      </c>
      <c r="G1533" s="1533"/>
      <c r="I1533" s="4"/>
      <c r="J1533" s="4"/>
      <c r="K1533" s="4"/>
    </row>
    <row r="1534" spans="1:11" ht="14">
      <c r="A1534" s="1">
        <v>1529</v>
      </c>
      <c r="D1534" s="4"/>
      <c r="E1534" s="2" t="b">
        <f t="shared" ca="1" si="44"/>
        <v>1</v>
      </c>
      <c r="F1534" s="2" t="str" cm="1">
        <f t="array" aca="1" ref="F1534" ca="1">IF(G1534&lt;&gt;"",INDIRECT("'"&amp;G1534&amp;"'!"&amp;H1534),"")</f>
        <v/>
      </c>
      <c r="G1534" s="1533"/>
      <c r="I1534" s="4"/>
      <c r="J1534" s="4"/>
      <c r="K1534" s="4"/>
    </row>
    <row r="1535" spans="1:11" ht="14">
      <c r="A1535" s="1">
        <v>1530</v>
      </c>
      <c r="D1535" s="4"/>
      <c r="E1535" s="2" t="b">
        <f t="shared" ca="1" si="44"/>
        <v>1</v>
      </c>
      <c r="F1535" s="2" t="str" cm="1">
        <f t="array" aca="1" ref="F1535" ca="1">IF(G1535&lt;&gt;"",INDIRECT("'"&amp;G1535&amp;"'!"&amp;H1535),"")</f>
        <v/>
      </c>
      <c r="G1535" s="1533"/>
      <c r="I1535" s="4"/>
      <c r="J1535" s="4"/>
      <c r="K1535" s="4"/>
    </row>
    <row r="1536" spans="1:11" ht="14">
      <c r="A1536" s="1">
        <v>1531</v>
      </c>
      <c r="D1536" s="4"/>
      <c r="E1536" s="2" t="b">
        <f t="shared" ca="1" si="44"/>
        <v>1</v>
      </c>
      <c r="F1536" s="2" t="str" cm="1">
        <f t="array" aca="1" ref="F1536" ca="1">IF(G1536&lt;&gt;"",INDIRECT("'"&amp;G1536&amp;"'!"&amp;H1536),"")</f>
        <v/>
      </c>
      <c r="G1536" s="1533"/>
      <c r="I1536" s="4"/>
      <c r="J1536" s="4"/>
      <c r="K1536" s="4"/>
    </row>
    <row r="1537" spans="1:11" ht="14">
      <c r="A1537" s="1">
        <v>1532</v>
      </c>
      <c r="D1537" s="4"/>
      <c r="E1537" s="2" t="b">
        <f t="shared" ca="1" si="44"/>
        <v>1</v>
      </c>
      <c r="F1537" s="2" t="str" cm="1">
        <f t="array" aca="1" ref="F1537" ca="1">IF(G1537&lt;&gt;"",INDIRECT("'"&amp;G1537&amp;"'!"&amp;H1537),"")</f>
        <v/>
      </c>
      <c r="G1537" s="1533"/>
      <c r="I1537" s="4"/>
      <c r="J1537" s="4"/>
      <c r="K1537" s="4"/>
    </row>
    <row r="1538" spans="1:11" ht="14">
      <c r="A1538" s="1">
        <v>1533</v>
      </c>
      <c r="D1538" s="4"/>
      <c r="E1538" s="2" t="b">
        <f t="shared" ref="E1538:E1601" ca="1" si="46">F1538=B1538</f>
        <v>1</v>
      </c>
      <c r="F1538" s="2" t="str" cm="1">
        <f t="array" aca="1" ref="F1538" ca="1">IF(G1538&lt;&gt;"",INDIRECT("'"&amp;G1538&amp;"'!"&amp;H1538),"")</f>
        <v/>
      </c>
      <c r="G1538" s="1533"/>
      <c r="I1538" s="4"/>
      <c r="J1538" s="4"/>
      <c r="K1538" s="4"/>
    </row>
    <row r="1539" spans="1:11" ht="14">
      <c r="A1539" s="1">
        <v>1534</v>
      </c>
      <c r="D1539" s="4"/>
      <c r="E1539" s="2" t="b">
        <f t="shared" ca="1" si="46"/>
        <v>1</v>
      </c>
      <c r="F1539" s="2" t="str" cm="1">
        <f t="array" aca="1" ref="F1539" ca="1">IF(G1539&lt;&gt;"",INDIRECT("'"&amp;G1539&amp;"'!"&amp;H1539),"")</f>
        <v/>
      </c>
      <c r="G1539" s="1533"/>
      <c r="I1539" s="4"/>
      <c r="J1539" s="4"/>
      <c r="K1539" s="4"/>
    </row>
    <row r="1540" spans="1:11" ht="14">
      <c r="A1540" s="1">
        <v>1535</v>
      </c>
      <c r="D1540" s="4"/>
      <c r="E1540" s="2" t="b">
        <f t="shared" ca="1" si="46"/>
        <v>1</v>
      </c>
      <c r="F1540" s="2" t="str" cm="1">
        <f t="array" aca="1" ref="F1540" ca="1">IF(G1540&lt;&gt;"",INDIRECT("'"&amp;G1540&amp;"'!"&amp;H1540),"")</f>
        <v/>
      </c>
      <c r="G1540" s="1533"/>
      <c r="I1540" s="4"/>
      <c r="J1540" s="4"/>
      <c r="K1540" s="4"/>
    </row>
    <row r="1541" spans="1:11" ht="14">
      <c r="A1541" s="1">
        <v>1536</v>
      </c>
      <c r="D1541" s="4"/>
      <c r="E1541" s="2" t="b">
        <f t="shared" ca="1" si="46"/>
        <v>1</v>
      </c>
      <c r="F1541" s="2" t="str" cm="1">
        <f t="array" aca="1" ref="F1541" ca="1">IF(G1541&lt;&gt;"",INDIRECT("'"&amp;G1541&amp;"'!"&amp;H1541),"")</f>
        <v/>
      </c>
      <c r="G1541" s="1533"/>
      <c r="I1541" s="4"/>
      <c r="J1541" s="4"/>
      <c r="K1541" s="4"/>
    </row>
    <row r="1542" spans="1:11" ht="14">
      <c r="A1542" s="1">
        <v>1537</v>
      </c>
      <c r="D1542" s="4"/>
      <c r="E1542" s="2" t="b">
        <f t="shared" ca="1" si="46"/>
        <v>1</v>
      </c>
      <c r="F1542" s="2" t="str" cm="1">
        <f t="array" aca="1" ref="F1542" ca="1">IF(G1542&lt;&gt;"",INDIRECT("'"&amp;G1542&amp;"'!"&amp;H1542),"")</f>
        <v/>
      </c>
      <c r="G1542" s="1533"/>
      <c r="I1542" s="4"/>
      <c r="J1542" s="4"/>
      <c r="K1542" s="4"/>
    </row>
    <row r="1543" spans="1:11" ht="14">
      <c r="A1543" s="1">
        <v>1538</v>
      </c>
      <c r="D1543" s="4"/>
      <c r="E1543" s="2" t="b">
        <f t="shared" ca="1" si="46"/>
        <v>1</v>
      </c>
      <c r="F1543" s="2" t="str" cm="1">
        <f t="array" aca="1" ref="F1543" ca="1">IF(G1543&lt;&gt;"",INDIRECT("'"&amp;G1543&amp;"'!"&amp;H1543),"")</f>
        <v/>
      </c>
      <c r="G1543" s="1533"/>
      <c r="I1543" s="4"/>
      <c r="J1543" s="4"/>
      <c r="K1543" s="4"/>
    </row>
    <row r="1544" spans="1:11" ht="14">
      <c r="A1544" s="1">
        <v>1539</v>
      </c>
      <c r="D1544" s="4"/>
      <c r="E1544" s="2" t="b">
        <f t="shared" ca="1" si="46"/>
        <v>1</v>
      </c>
      <c r="F1544" s="2" t="str" cm="1">
        <f t="array" aca="1" ref="F1544" ca="1">IF(G1544&lt;&gt;"",INDIRECT("'"&amp;G1544&amp;"'!"&amp;H1544),"")</f>
        <v/>
      </c>
      <c r="G1544" s="1533"/>
      <c r="I1544" s="4"/>
      <c r="J1544" s="4"/>
      <c r="K1544" s="4"/>
    </row>
    <row r="1545" spans="1:11" ht="14">
      <c r="A1545" s="1">
        <v>1540</v>
      </c>
      <c r="D1545" s="4"/>
      <c r="E1545" s="2" t="b">
        <f t="shared" ca="1" si="46"/>
        <v>1</v>
      </c>
      <c r="F1545" s="2" t="str" cm="1">
        <f t="array" aca="1" ref="F1545" ca="1">IF(G1545&lt;&gt;"",INDIRECT("'"&amp;G1545&amp;"'!"&amp;H1545),"")</f>
        <v/>
      </c>
      <c r="G1545" s="1533"/>
      <c r="I1545" s="4"/>
      <c r="J1545" s="4"/>
      <c r="K1545" s="4"/>
    </row>
    <row r="1546" spans="1:11" ht="14">
      <c r="A1546" s="1">
        <v>1541</v>
      </c>
      <c r="D1546" s="4"/>
      <c r="E1546" s="2" t="b">
        <f t="shared" ca="1" si="46"/>
        <v>1</v>
      </c>
      <c r="F1546" s="2" t="str" cm="1">
        <f t="array" aca="1" ref="F1546" ca="1">IF(G1546&lt;&gt;"",INDIRECT("'"&amp;G1546&amp;"'!"&amp;H1546),"")</f>
        <v/>
      </c>
      <c r="G1546" s="1533"/>
      <c r="I1546" s="4"/>
      <c r="J1546" s="4"/>
      <c r="K1546" s="4"/>
    </row>
    <row r="1547" spans="1:11" ht="14">
      <c r="A1547" s="1">
        <v>1542</v>
      </c>
      <c r="D1547" s="4"/>
      <c r="E1547" s="2" t="b">
        <f t="shared" ca="1" si="46"/>
        <v>1</v>
      </c>
      <c r="F1547" s="2" t="str" cm="1">
        <f t="array" aca="1" ref="F1547" ca="1">IF(G1547&lt;&gt;"",INDIRECT("'"&amp;G1547&amp;"'!"&amp;H1547),"")</f>
        <v/>
      </c>
      <c r="G1547" s="1533"/>
      <c r="I1547" s="4"/>
      <c r="J1547" s="4"/>
      <c r="K1547" s="4"/>
    </row>
    <row r="1548" spans="1:11" ht="14">
      <c r="A1548" s="1">
        <v>1543</v>
      </c>
      <c r="D1548" s="4"/>
      <c r="E1548" s="2" t="b">
        <f t="shared" ca="1" si="46"/>
        <v>1</v>
      </c>
      <c r="F1548" s="2" t="str" cm="1">
        <f t="array" aca="1" ref="F1548" ca="1">IF(G1548&lt;&gt;"",INDIRECT("'"&amp;G1548&amp;"'!"&amp;H1548),"")</f>
        <v/>
      </c>
      <c r="G1548" s="1533"/>
      <c r="I1548" s="4"/>
      <c r="J1548" s="4"/>
      <c r="K1548" s="4"/>
    </row>
    <row r="1549" spans="1:11" ht="14">
      <c r="A1549" s="1">
        <v>1544</v>
      </c>
      <c r="D1549" s="4"/>
      <c r="E1549" s="2" t="b">
        <f t="shared" ca="1" si="46"/>
        <v>1</v>
      </c>
      <c r="F1549" s="2" t="str" cm="1">
        <f t="array" aca="1" ref="F1549" ca="1">IF(G1549&lt;&gt;"",INDIRECT("'"&amp;G1549&amp;"'!"&amp;H1549),"")</f>
        <v/>
      </c>
      <c r="G1549" s="1533"/>
      <c r="I1549" s="4"/>
      <c r="J1549" s="4"/>
      <c r="K1549" s="4"/>
    </row>
    <row r="1550" spans="1:11" ht="14">
      <c r="A1550" s="1">
        <v>1545</v>
      </c>
      <c r="D1550" s="4"/>
      <c r="E1550" s="2" t="b">
        <f t="shared" ca="1" si="46"/>
        <v>1</v>
      </c>
      <c r="F1550" s="2" t="str" cm="1">
        <f t="array" aca="1" ref="F1550" ca="1">IF(G1550&lt;&gt;"",INDIRECT("'"&amp;G1550&amp;"'!"&amp;H1550),"")</f>
        <v/>
      </c>
      <c r="G1550" s="1533"/>
      <c r="I1550" s="4"/>
      <c r="J1550" s="4"/>
      <c r="K1550" s="4"/>
    </row>
    <row r="1551" spans="1:11" ht="14">
      <c r="A1551" s="1">
        <v>1546</v>
      </c>
      <c r="D1551" s="4"/>
      <c r="E1551" s="2" t="b">
        <f t="shared" ca="1" si="46"/>
        <v>1</v>
      </c>
      <c r="F1551" s="2" t="str" cm="1">
        <f t="array" aca="1" ref="F1551" ca="1">IF(G1551&lt;&gt;"",INDIRECT("'"&amp;G1551&amp;"'!"&amp;H1551),"")</f>
        <v/>
      </c>
      <c r="G1551" s="1533"/>
      <c r="I1551" s="4"/>
      <c r="J1551" s="4"/>
      <c r="K1551" s="4"/>
    </row>
    <row r="1552" spans="1:11" ht="14">
      <c r="A1552" s="1">
        <v>1547</v>
      </c>
      <c r="D1552" s="4"/>
      <c r="E1552" s="2" t="b">
        <f t="shared" ca="1" si="46"/>
        <v>1</v>
      </c>
      <c r="F1552" s="2" t="str" cm="1">
        <f t="array" aca="1" ref="F1552" ca="1">IF(G1552&lt;&gt;"",INDIRECT("'"&amp;G1552&amp;"'!"&amp;H1552),"")</f>
        <v/>
      </c>
      <c r="G1552" s="1533"/>
      <c r="I1552" s="4"/>
      <c r="J1552" s="4"/>
      <c r="K1552" s="4"/>
    </row>
    <row r="1553" spans="1:11" ht="14">
      <c r="A1553" s="1">
        <v>1548</v>
      </c>
      <c r="D1553" s="4"/>
      <c r="E1553" s="2" t="b">
        <f t="shared" ca="1" si="46"/>
        <v>1</v>
      </c>
      <c r="F1553" s="2" t="str" cm="1">
        <f t="array" aca="1" ref="F1553" ca="1">IF(G1553&lt;&gt;"",INDIRECT("'"&amp;G1553&amp;"'!"&amp;H1553),"")</f>
        <v/>
      </c>
      <c r="G1553" s="1533"/>
      <c r="I1553" s="4"/>
      <c r="J1553" s="4"/>
      <c r="K1553" s="4"/>
    </row>
    <row r="1554" spans="1:11" ht="14">
      <c r="A1554" s="1">
        <v>1549</v>
      </c>
      <c r="D1554" s="4"/>
      <c r="E1554" s="2" t="b">
        <f t="shared" ca="1" si="46"/>
        <v>1</v>
      </c>
      <c r="F1554" s="2" t="str" cm="1">
        <f t="array" aca="1" ref="F1554" ca="1">IF(G1554&lt;&gt;"",INDIRECT("'"&amp;G1554&amp;"'!"&amp;H1554),"")</f>
        <v/>
      </c>
      <c r="G1554" s="1533"/>
      <c r="I1554" s="4"/>
      <c r="J1554" s="4"/>
      <c r="K1554" s="4"/>
    </row>
    <row r="1555" spans="1:11" ht="14">
      <c r="A1555" s="1">
        <v>1550</v>
      </c>
      <c r="D1555" s="4"/>
      <c r="E1555" s="2" t="b">
        <f t="shared" ca="1" si="46"/>
        <v>1</v>
      </c>
      <c r="F1555" s="2" t="str" cm="1">
        <f t="array" aca="1" ref="F1555" ca="1">IF(G1555&lt;&gt;"",INDIRECT("'"&amp;G1555&amp;"'!"&amp;H1555),"")</f>
        <v/>
      </c>
      <c r="G1555" s="1533"/>
      <c r="I1555" s="4"/>
      <c r="J1555" s="4"/>
      <c r="K1555" s="4"/>
    </row>
    <row r="1556" spans="1:11" ht="14">
      <c r="A1556" s="1">
        <v>1551</v>
      </c>
      <c r="D1556" s="4"/>
      <c r="E1556" s="2" t="b">
        <f t="shared" ca="1" si="46"/>
        <v>1</v>
      </c>
      <c r="F1556" s="2" t="str" cm="1">
        <f t="array" aca="1" ref="F1556" ca="1">IF(G1556&lt;&gt;"",INDIRECT("'"&amp;G1556&amp;"'!"&amp;H1556),"")</f>
        <v/>
      </c>
      <c r="G1556" s="1533"/>
      <c r="I1556" s="4"/>
      <c r="J1556" s="4"/>
      <c r="K1556" s="4"/>
    </row>
    <row r="1557" spans="1:11" ht="14">
      <c r="A1557" s="1">
        <v>1552</v>
      </c>
      <c r="D1557" s="4"/>
      <c r="E1557" s="2" t="b">
        <f t="shared" ca="1" si="46"/>
        <v>1</v>
      </c>
      <c r="F1557" s="2" t="str" cm="1">
        <f t="array" aca="1" ref="F1557" ca="1">IF(G1557&lt;&gt;"",INDIRECT("'"&amp;G1557&amp;"'!"&amp;H1557),"")</f>
        <v/>
      </c>
      <c r="G1557" s="1533"/>
      <c r="I1557" s="4"/>
      <c r="J1557" s="4"/>
      <c r="K1557" s="4"/>
    </row>
    <row r="1558" spans="1:11" ht="14">
      <c r="A1558" s="1">
        <v>1553</v>
      </c>
      <c r="D1558" s="4"/>
      <c r="E1558" s="2" t="b">
        <f t="shared" ca="1" si="46"/>
        <v>1</v>
      </c>
      <c r="F1558" s="2" t="str" cm="1">
        <f t="array" aca="1" ref="F1558" ca="1">IF(G1558&lt;&gt;"",INDIRECT("'"&amp;G1558&amp;"'!"&amp;H1558),"")</f>
        <v/>
      </c>
      <c r="G1558" s="1533"/>
      <c r="I1558" s="4"/>
      <c r="J1558" s="4"/>
      <c r="K1558" s="4"/>
    </row>
    <row r="1559" spans="1:11" ht="14">
      <c r="A1559" s="1">
        <v>1554</v>
      </c>
      <c r="D1559" s="4"/>
      <c r="E1559" s="2" t="b">
        <f t="shared" ca="1" si="46"/>
        <v>1</v>
      </c>
      <c r="F1559" s="2" t="str" cm="1">
        <f t="array" aca="1" ref="F1559" ca="1">IF(G1559&lt;&gt;"",INDIRECT("'"&amp;G1559&amp;"'!"&amp;H1559),"")</f>
        <v/>
      </c>
      <c r="G1559" s="1533"/>
      <c r="I1559" s="4"/>
      <c r="J1559" s="4"/>
      <c r="K1559" s="4"/>
    </row>
    <row r="1560" spans="1:11" ht="14">
      <c r="A1560" s="1">
        <v>1555</v>
      </c>
      <c r="D1560" s="4"/>
      <c r="E1560" s="2" t="b">
        <f t="shared" ca="1" si="46"/>
        <v>1</v>
      </c>
      <c r="F1560" s="2" t="str" cm="1">
        <f t="array" aca="1" ref="F1560" ca="1">IF(G1560&lt;&gt;"",INDIRECT("'"&amp;G1560&amp;"'!"&amp;H1560),"")</f>
        <v/>
      </c>
      <c r="G1560" s="1533"/>
      <c r="I1560" s="4"/>
      <c r="J1560" s="4"/>
      <c r="K1560" s="4"/>
    </row>
    <row r="1561" spans="1:11" ht="14">
      <c r="A1561">
        <v>1556</v>
      </c>
      <c r="B1561" s="7">
        <f>'BudgetSum 2-4'!C3</f>
        <v>30432843</v>
      </c>
      <c r="C1561" s="3">
        <f t="shared" ref="C1561:C1603" si="47">A1561-B1561</f>
        <v>-30431287</v>
      </c>
      <c r="E1561" s="2" t="b">
        <f t="shared" ca="1" si="46"/>
        <v>1</v>
      </c>
      <c r="F1561" s="2" cm="1">
        <f t="array" aca="1" ref="F1561" ca="1">IF(G1561&lt;&gt;"",INDIRECT("'"&amp;G1561&amp;"'!"&amp;H1561),"")</f>
        <v>30432843</v>
      </c>
      <c r="G1561" s="1533" t="s">
        <v>6773</v>
      </c>
      <c r="H1561" s="2" t="s">
        <v>4866</v>
      </c>
    </row>
    <row r="1562" spans="1:11" ht="14">
      <c r="A1562" s="1">
        <v>1557</v>
      </c>
      <c r="D1562" s="4"/>
      <c r="E1562" s="2" t="b">
        <f t="shared" ca="1" si="46"/>
        <v>1</v>
      </c>
      <c r="F1562" s="2" t="str" cm="1">
        <f t="array" aca="1" ref="F1562" ca="1">IF(G1562&lt;&gt;"",INDIRECT("'"&amp;G1562&amp;"'!"&amp;H1562),"")</f>
        <v/>
      </c>
      <c r="G1562" s="1533"/>
      <c r="I1562" s="4"/>
      <c r="J1562" s="4"/>
      <c r="K1562" s="4"/>
    </row>
    <row r="1563" spans="1:11" ht="14">
      <c r="A1563" s="1">
        <v>1558</v>
      </c>
      <c r="D1563" s="4"/>
      <c r="E1563" s="2" t="b">
        <f t="shared" ca="1" si="46"/>
        <v>1</v>
      </c>
      <c r="F1563" s="2" t="str" cm="1">
        <f t="array" aca="1" ref="F1563" ca="1">IF(G1563&lt;&gt;"",INDIRECT("'"&amp;G1563&amp;"'!"&amp;H1563),"")</f>
        <v/>
      </c>
      <c r="G1563" s="1533"/>
      <c r="I1563" s="4"/>
      <c r="J1563" s="4"/>
      <c r="K1563" s="4"/>
    </row>
    <row r="1564" spans="1:11" ht="14">
      <c r="A1564" s="1">
        <v>1559</v>
      </c>
      <c r="D1564" s="4"/>
      <c r="E1564" s="2" t="b">
        <f t="shared" ca="1" si="46"/>
        <v>1</v>
      </c>
      <c r="F1564" s="2" t="str" cm="1">
        <f t="array" aca="1" ref="F1564" ca="1">IF(G1564&lt;&gt;"",INDIRECT("'"&amp;G1564&amp;"'!"&amp;H1564),"")</f>
        <v/>
      </c>
      <c r="G1564" s="1533"/>
      <c r="I1564" s="4"/>
      <c r="J1564" s="4"/>
      <c r="K1564" s="4"/>
    </row>
    <row r="1565" spans="1:11" ht="14">
      <c r="A1565" s="1">
        <v>1560</v>
      </c>
      <c r="D1565" s="4"/>
      <c r="E1565" s="2" t="b">
        <f t="shared" ca="1" si="46"/>
        <v>1</v>
      </c>
      <c r="F1565" s="2" t="str" cm="1">
        <f t="array" aca="1" ref="F1565" ca="1">IF(G1565&lt;&gt;"",INDIRECT("'"&amp;G1565&amp;"'!"&amp;H1565),"")</f>
        <v/>
      </c>
      <c r="G1565" s="1533"/>
      <c r="I1565" s="4"/>
      <c r="J1565" s="4"/>
      <c r="K1565" s="4"/>
    </row>
    <row r="1566" spans="1:11" ht="14">
      <c r="A1566" s="1">
        <v>1561</v>
      </c>
      <c r="D1566" s="4"/>
      <c r="E1566" s="2" t="b">
        <f t="shared" ca="1" si="46"/>
        <v>1</v>
      </c>
      <c r="F1566" s="2" t="str" cm="1">
        <f t="array" aca="1" ref="F1566" ca="1">IF(G1566&lt;&gt;"",INDIRECT("'"&amp;G1566&amp;"'!"&amp;H1566),"")</f>
        <v/>
      </c>
      <c r="G1566" s="1533"/>
      <c r="I1566" s="4"/>
      <c r="J1566" s="4"/>
      <c r="K1566" s="4"/>
    </row>
    <row r="1567" spans="1:11" ht="14">
      <c r="A1567" s="1">
        <v>1562</v>
      </c>
      <c r="D1567" s="4"/>
      <c r="E1567" s="2" t="b">
        <f t="shared" ca="1" si="46"/>
        <v>1</v>
      </c>
      <c r="F1567" s="2" t="str" cm="1">
        <f t="array" aca="1" ref="F1567" ca="1">IF(G1567&lt;&gt;"",INDIRECT("'"&amp;G1567&amp;"'!"&amp;H1567),"")</f>
        <v/>
      </c>
      <c r="G1567" s="1533"/>
      <c r="I1567" s="4"/>
      <c r="J1567" s="4"/>
      <c r="K1567" s="4"/>
    </row>
    <row r="1568" spans="1:11" ht="14">
      <c r="A1568" s="1">
        <v>1563</v>
      </c>
      <c r="D1568" s="4"/>
      <c r="E1568" s="2" t="b">
        <f t="shared" ca="1" si="46"/>
        <v>1</v>
      </c>
      <c r="F1568" s="2" t="str" cm="1">
        <f t="array" aca="1" ref="F1568" ca="1">IF(G1568&lt;&gt;"",INDIRECT("'"&amp;G1568&amp;"'!"&amp;H1568),"")</f>
        <v/>
      </c>
      <c r="G1568" s="1533"/>
      <c r="I1568" s="4"/>
      <c r="J1568" s="4"/>
      <c r="K1568" s="4"/>
    </row>
    <row r="1569" spans="1:11" ht="14">
      <c r="A1569" s="1">
        <v>1564</v>
      </c>
      <c r="D1569" s="4"/>
      <c r="E1569" s="2" t="b">
        <f t="shared" ca="1" si="46"/>
        <v>1</v>
      </c>
      <c r="F1569" s="2" t="str" cm="1">
        <f t="array" aca="1" ref="F1569" ca="1">IF(G1569&lt;&gt;"",INDIRECT("'"&amp;G1569&amp;"'!"&amp;H1569),"")</f>
        <v/>
      </c>
      <c r="G1569" s="1533"/>
      <c r="I1569" s="4"/>
      <c r="J1569" s="4"/>
      <c r="K1569" s="4"/>
    </row>
    <row r="1570" spans="1:11" ht="14">
      <c r="A1570" s="1">
        <v>1565</v>
      </c>
      <c r="D1570" s="4"/>
      <c r="E1570" s="2" t="b">
        <f t="shared" ca="1" si="46"/>
        <v>1</v>
      </c>
      <c r="F1570" s="2" t="str" cm="1">
        <f t="array" aca="1" ref="F1570" ca="1">IF(G1570&lt;&gt;"",INDIRECT("'"&amp;G1570&amp;"'!"&amp;H1570),"")</f>
        <v/>
      </c>
      <c r="G1570" s="1533"/>
      <c r="I1570" s="4"/>
      <c r="J1570" s="4"/>
      <c r="K1570" s="4"/>
    </row>
    <row r="1571" spans="1:11" ht="14">
      <c r="A1571" s="1">
        <v>1566</v>
      </c>
      <c r="D1571" s="4"/>
      <c r="E1571" s="2" t="b">
        <f t="shared" ca="1" si="46"/>
        <v>1</v>
      </c>
      <c r="F1571" s="2" t="str" cm="1">
        <f t="array" aca="1" ref="F1571" ca="1">IF(G1571&lt;&gt;"",INDIRECT("'"&amp;G1571&amp;"'!"&amp;H1571),"")</f>
        <v/>
      </c>
      <c r="G1571" s="1533"/>
      <c r="I1571" s="4"/>
      <c r="J1571" s="4"/>
      <c r="K1571" s="4"/>
    </row>
    <row r="1572" spans="1:11" ht="14">
      <c r="A1572" s="1">
        <v>1567</v>
      </c>
      <c r="D1572" s="4"/>
      <c r="E1572" s="2" t="b">
        <f t="shared" ca="1" si="46"/>
        <v>1</v>
      </c>
      <c r="F1572" s="2" t="str" cm="1">
        <f t="array" aca="1" ref="F1572" ca="1">IF(G1572&lt;&gt;"",INDIRECT("'"&amp;G1572&amp;"'!"&amp;H1572),"")</f>
        <v/>
      </c>
      <c r="G1572" s="1533"/>
      <c r="I1572" s="4"/>
      <c r="J1572" s="4"/>
      <c r="K1572" s="4"/>
    </row>
    <row r="1573" spans="1:11" ht="14">
      <c r="A1573" s="1">
        <v>1568</v>
      </c>
      <c r="D1573" s="4"/>
      <c r="E1573" s="2" t="b">
        <f t="shared" ca="1" si="46"/>
        <v>1</v>
      </c>
      <c r="F1573" s="2" t="str" cm="1">
        <f t="array" aca="1" ref="F1573" ca="1">IF(G1573&lt;&gt;"",INDIRECT("'"&amp;G1573&amp;"'!"&amp;H1573),"")</f>
        <v/>
      </c>
      <c r="G1573" s="1533"/>
      <c r="I1573" s="4"/>
      <c r="J1573" s="4"/>
      <c r="K1573" s="4"/>
    </row>
    <row r="1574" spans="1:11" ht="14">
      <c r="A1574">
        <v>1569</v>
      </c>
      <c r="B1574" s="7">
        <f>'BudgetSum 2-4'!C81</f>
        <v>28310333</v>
      </c>
      <c r="C1574" s="3">
        <f t="shared" si="47"/>
        <v>-28308764</v>
      </c>
      <c r="E1574" s="2" t="b">
        <f t="shared" ca="1" si="46"/>
        <v>1</v>
      </c>
      <c r="F1574" s="2" cm="1">
        <f t="array" aca="1" ref="F1574" ca="1">IF(G1574&lt;&gt;"",INDIRECT("'"&amp;G1574&amp;"'!"&amp;H1574),"")</f>
        <v>28310333</v>
      </c>
      <c r="G1574" s="1533" t="s">
        <v>6773</v>
      </c>
      <c r="H1574" s="2" t="s">
        <v>4867</v>
      </c>
    </row>
    <row r="1575" spans="1:11" ht="14">
      <c r="A1575">
        <v>1570</v>
      </c>
      <c r="B1575" s="7">
        <f>'BudgetSum 2-4'!D3</f>
        <v>2943610</v>
      </c>
      <c r="C1575" s="3">
        <f t="shared" si="47"/>
        <v>-2942040</v>
      </c>
      <c r="E1575" s="2" t="b">
        <f t="shared" ca="1" si="46"/>
        <v>1</v>
      </c>
      <c r="F1575" s="2" cm="1">
        <f t="array" aca="1" ref="F1575" ca="1">IF(G1575&lt;&gt;"",INDIRECT("'"&amp;G1575&amp;"'!"&amp;H1575),"")</f>
        <v>2943610</v>
      </c>
      <c r="G1575" s="1533" t="s">
        <v>6773</v>
      </c>
      <c r="H1575" s="2" t="s">
        <v>4868</v>
      </c>
    </row>
    <row r="1576" spans="1:11" ht="14">
      <c r="A1576" s="1">
        <v>1571</v>
      </c>
      <c r="D1576" s="4"/>
      <c r="E1576" s="2" t="b">
        <f t="shared" ca="1" si="46"/>
        <v>1</v>
      </c>
      <c r="F1576" s="2" t="str" cm="1">
        <f t="array" aca="1" ref="F1576" ca="1">IF(G1576&lt;&gt;"",INDIRECT("'"&amp;G1576&amp;"'!"&amp;H1576),"")</f>
        <v/>
      </c>
      <c r="G1576" s="1533"/>
      <c r="I1576" s="4"/>
      <c r="J1576" s="4"/>
      <c r="K1576" s="4"/>
    </row>
    <row r="1577" spans="1:11" ht="14">
      <c r="A1577" s="1">
        <v>1572</v>
      </c>
      <c r="D1577" s="4"/>
      <c r="E1577" s="2" t="b">
        <f t="shared" ca="1" si="46"/>
        <v>1</v>
      </c>
      <c r="F1577" s="2" t="str" cm="1">
        <f t="array" aca="1" ref="F1577" ca="1">IF(G1577&lt;&gt;"",INDIRECT("'"&amp;G1577&amp;"'!"&amp;H1577),"")</f>
        <v/>
      </c>
      <c r="G1577" s="1533"/>
      <c r="I1577" s="4"/>
      <c r="J1577" s="4"/>
      <c r="K1577" s="4"/>
    </row>
    <row r="1578" spans="1:11" ht="14">
      <c r="A1578" s="1">
        <v>1573</v>
      </c>
      <c r="D1578" s="4"/>
      <c r="E1578" s="2" t="b">
        <f t="shared" ca="1" si="46"/>
        <v>1</v>
      </c>
      <c r="F1578" s="2" t="str" cm="1">
        <f t="array" aca="1" ref="F1578" ca="1">IF(G1578&lt;&gt;"",INDIRECT("'"&amp;G1578&amp;"'!"&amp;H1578),"")</f>
        <v/>
      </c>
      <c r="G1578" s="1533"/>
      <c r="I1578" s="4"/>
      <c r="J1578" s="4"/>
      <c r="K1578" s="4"/>
    </row>
    <row r="1579" spans="1:11" ht="14">
      <c r="A1579" s="1">
        <v>1574</v>
      </c>
      <c r="D1579" s="4"/>
      <c r="E1579" s="2" t="b">
        <f t="shared" ca="1" si="46"/>
        <v>1</v>
      </c>
      <c r="F1579" s="2" t="str" cm="1">
        <f t="array" aca="1" ref="F1579" ca="1">IF(G1579&lt;&gt;"",INDIRECT("'"&amp;G1579&amp;"'!"&amp;H1579),"")</f>
        <v/>
      </c>
      <c r="G1579" s="1533"/>
      <c r="I1579" s="4"/>
      <c r="J1579" s="4"/>
      <c r="K1579" s="4"/>
    </row>
    <row r="1580" spans="1:11" ht="14">
      <c r="A1580" s="1">
        <v>1575</v>
      </c>
      <c r="D1580" s="4"/>
      <c r="E1580" s="2" t="b">
        <f t="shared" ca="1" si="46"/>
        <v>1</v>
      </c>
      <c r="F1580" s="2" t="str" cm="1">
        <f t="array" aca="1" ref="F1580" ca="1">IF(G1580&lt;&gt;"",INDIRECT("'"&amp;G1580&amp;"'!"&amp;H1580),"")</f>
        <v/>
      </c>
      <c r="G1580" s="1533"/>
      <c r="I1580" s="4"/>
      <c r="J1580" s="4"/>
      <c r="K1580" s="4"/>
    </row>
    <row r="1581" spans="1:11" ht="14">
      <c r="A1581" s="1">
        <v>1576</v>
      </c>
      <c r="D1581" s="4"/>
      <c r="E1581" s="2" t="b">
        <f t="shared" ca="1" si="46"/>
        <v>1</v>
      </c>
      <c r="F1581" s="2" t="str" cm="1">
        <f t="array" aca="1" ref="F1581" ca="1">IF(G1581&lt;&gt;"",INDIRECT("'"&amp;G1581&amp;"'!"&amp;H1581),"")</f>
        <v/>
      </c>
      <c r="G1581" s="1533"/>
      <c r="I1581" s="4"/>
      <c r="J1581" s="4"/>
      <c r="K1581" s="4"/>
    </row>
    <row r="1582" spans="1:11" ht="14">
      <c r="A1582" s="1">
        <v>1577</v>
      </c>
      <c r="D1582" s="4"/>
      <c r="E1582" s="2" t="b">
        <f t="shared" ca="1" si="46"/>
        <v>1</v>
      </c>
      <c r="F1582" s="2" t="str" cm="1">
        <f t="array" aca="1" ref="F1582" ca="1">IF(G1582&lt;&gt;"",INDIRECT("'"&amp;G1582&amp;"'!"&amp;H1582),"")</f>
        <v/>
      </c>
      <c r="G1582" s="1533"/>
      <c r="I1582" s="4"/>
      <c r="J1582" s="4"/>
      <c r="K1582" s="4"/>
    </row>
    <row r="1583" spans="1:11" ht="14">
      <c r="A1583" s="1">
        <v>1578</v>
      </c>
      <c r="D1583" s="4"/>
      <c r="E1583" s="2" t="b">
        <f t="shared" ca="1" si="46"/>
        <v>1</v>
      </c>
      <c r="F1583" s="2" t="str" cm="1">
        <f t="array" aca="1" ref="F1583" ca="1">IF(G1583&lt;&gt;"",INDIRECT("'"&amp;G1583&amp;"'!"&amp;H1583),"")</f>
        <v/>
      </c>
      <c r="G1583" s="1533"/>
      <c r="I1583" s="4"/>
      <c r="J1583" s="4"/>
      <c r="K1583" s="4"/>
    </row>
    <row r="1584" spans="1:11" ht="14">
      <c r="A1584" s="1">
        <v>1579</v>
      </c>
      <c r="D1584" s="4"/>
      <c r="E1584" s="2" t="b">
        <f t="shared" ca="1" si="46"/>
        <v>1</v>
      </c>
      <c r="F1584" s="2" t="str" cm="1">
        <f t="array" aca="1" ref="F1584" ca="1">IF(G1584&lt;&gt;"",INDIRECT("'"&amp;G1584&amp;"'!"&amp;H1584),"")</f>
        <v/>
      </c>
      <c r="G1584" s="1533"/>
      <c r="I1584" s="4"/>
      <c r="J1584" s="4"/>
      <c r="K1584" s="4"/>
    </row>
    <row r="1585" spans="1:11" ht="14">
      <c r="A1585" s="1">
        <v>1580</v>
      </c>
      <c r="D1585" s="4"/>
      <c r="E1585" s="2" t="b">
        <f t="shared" ca="1" si="46"/>
        <v>1</v>
      </c>
      <c r="F1585" s="2" t="str" cm="1">
        <f t="array" aca="1" ref="F1585" ca="1">IF(G1585&lt;&gt;"",INDIRECT("'"&amp;G1585&amp;"'!"&amp;H1585),"")</f>
        <v/>
      </c>
      <c r="G1585" s="1533"/>
      <c r="I1585" s="4"/>
      <c r="J1585" s="4"/>
      <c r="K1585" s="4"/>
    </row>
    <row r="1586" spans="1:11" ht="14">
      <c r="A1586" s="1">
        <v>1581</v>
      </c>
      <c r="D1586" s="4"/>
      <c r="E1586" s="2" t="b">
        <f t="shared" ca="1" si="46"/>
        <v>1</v>
      </c>
      <c r="F1586" s="2" t="str" cm="1">
        <f t="array" aca="1" ref="F1586" ca="1">IF(G1586&lt;&gt;"",INDIRECT("'"&amp;G1586&amp;"'!"&amp;H1586),"")</f>
        <v/>
      </c>
      <c r="G1586" s="1533"/>
      <c r="I1586" s="4"/>
      <c r="J1586" s="4"/>
      <c r="K1586" s="4"/>
    </row>
    <row r="1587" spans="1:11" ht="14">
      <c r="A1587" s="1">
        <v>1582</v>
      </c>
      <c r="D1587" s="4"/>
      <c r="E1587" s="2" t="b">
        <f t="shared" ca="1" si="46"/>
        <v>1</v>
      </c>
      <c r="F1587" s="2" t="str" cm="1">
        <f t="array" aca="1" ref="F1587" ca="1">IF(G1587&lt;&gt;"",INDIRECT("'"&amp;G1587&amp;"'!"&amp;H1587),"")</f>
        <v/>
      </c>
      <c r="G1587" s="1533"/>
      <c r="I1587" s="4"/>
      <c r="J1587" s="4"/>
      <c r="K1587" s="4"/>
    </row>
    <row r="1588" spans="1:11" ht="14">
      <c r="A1588">
        <v>1583</v>
      </c>
      <c r="B1588" s="7">
        <f>'BudgetSum 2-4'!D81</f>
        <v>1489690</v>
      </c>
      <c r="C1588" s="3">
        <f t="shared" si="47"/>
        <v>-1488107</v>
      </c>
      <c r="E1588" s="2" t="b">
        <f t="shared" ca="1" si="46"/>
        <v>1</v>
      </c>
      <c r="F1588" s="2" cm="1">
        <f t="array" aca="1" ref="F1588" ca="1">IF(G1588&lt;&gt;"",INDIRECT("'"&amp;G1588&amp;"'!"&amp;H1588),"")</f>
        <v>1489690</v>
      </c>
      <c r="G1588" s="1533" t="s">
        <v>6773</v>
      </c>
      <c r="H1588" s="2" t="s">
        <v>4869</v>
      </c>
    </row>
    <row r="1589" spans="1:11" ht="14">
      <c r="A1589">
        <v>1584</v>
      </c>
      <c r="B1589" s="7">
        <f>'BudgetSum 2-4'!E3</f>
        <v>425152</v>
      </c>
      <c r="C1589" s="3">
        <f t="shared" si="47"/>
        <v>-423568</v>
      </c>
      <c r="E1589" s="2" t="b">
        <f t="shared" ca="1" si="46"/>
        <v>1</v>
      </c>
      <c r="F1589" s="2" cm="1">
        <f t="array" aca="1" ref="F1589" ca="1">IF(G1589&lt;&gt;"",INDIRECT("'"&amp;G1589&amp;"'!"&amp;H1589),"")</f>
        <v>425152</v>
      </c>
      <c r="G1589" s="1533" t="s">
        <v>6773</v>
      </c>
      <c r="H1589" s="2" t="s">
        <v>4870</v>
      </c>
    </row>
    <row r="1590" spans="1:11" ht="14">
      <c r="A1590" s="1">
        <v>1585</v>
      </c>
      <c r="D1590" s="4"/>
      <c r="E1590" s="2" t="b">
        <f t="shared" ca="1" si="46"/>
        <v>1</v>
      </c>
      <c r="F1590" s="2" t="str" cm="1">
        <f t="array" aca="1" ref="F1590" ca="1">IF(G1590&lt;&gt;"",INDIRECT("'"&amp;G1590&amp;"'!"&amp;H1590),"")</f>
        <v/>
      </c>
      <c r="G1590" s="1533"/>
      <c r="I1590" s="4"/>
      <c r="J1590" s="4"/>
      <c r="K1590" s="4"/>
    </row>
    <row r="1591" spans="1:11" ht="14">
      <c r="A1591" s="1">
        <v>1586</v>
      </c>
      <c r="D1591" s="4"/>
      <c r="E1591" s="2" t="b">
        <f t="shared" ca="1" si="46"/>
        <v>1</v>
      </c>
      <c r="F1591" s="2" t="str" cm="1">
        <f t="array" aca="1" ref="F1591" ca="1">IF(G1591&lt;&gt;"",INDIRECT("'"&amp;G1591&amp;"'!"&amp;H1591),"")</f>
        <v/>
      </c>
      <c r="G1591" s="1533"/>
      <c r="I1591" s="4"/>
      <c r="J1591" s="4"/>
      <c r="K1591" s="4"/>
    </row>
    <row r="1592" spans="1:11" ht="14">
      <c r="A1592" s="1">
        <v>1587</v>
      </c>
      <c r="D1592" s="4"/>
      <c r="E1592" s="2" t="b">
        <f t="shared" ca="1" si="46"/>
        <v>1</v>
      </c>
      <c r="F1592" s="2" t="str" cm="1">
        <f t="array" aca="1" ref="F1592" ca="1">IF(G1592&lt;&gt;"",INDIRECT("'"&amp;G1592&amp;"'!"&amp;H1592),"")</f>
        <v/>
      </c>
      <c r="G1592" s="1533"/>
      <c r="I1592" s="4"/>
      <c r="J1592" s="4"/>
      <c r="K1592" s="4"/>
    </row>
    <row r="1593" spans="1:11" ht="14">
      <c r="A1593" s="1">
        <v>1588</v>
      </c>
      <c r="D1593" s="4"/>
      <c r="E1593" s="2" t="b">
        <f t="shared" ca="1" si="46"/>
        <v>1</v>
      </c>
      <c r="F1593" s="2" t="str" cm="1">
        <f t="array" aca="1" ref="F1593" ca="1">IF(G1593&lt;&gt;"",INDIRECT("'"&amp;G1593&amp;"'!"&amp;H1593),"")</f>
        <v/>
      </c>
      <c r="G1593" s="1533"/>
      <c r="I1593" s="4"/>
      <c r="J1593" s="4"/>
      <c r="K1593" s="4"/>
    </row>
    <row r="1594" spans="1:11" ht="14">
      <c r="A1594" s="1">
        <v>1589</v>
      </c>
      <c r="D1594" s="4"/>
      <c r="E1594" s="2" t="b">
        <f t="shared" ca="1" si="46"/>
        <v>1</v>
      </c>
      <c r="F1594" s="2" t="str" cm="1">
        <f t="array" aca="1" ref="F1594" ca="1">IF(G1594&lt;&gt;"",INDIRECT("'"&amp;G1594&amp;"'!"&amp;H1594),"")</f>
        <v/>
      </c>
      <c r="G1594" s="1533"/>
      <c r="I1594" s="4"/>
      <c r="J1594" s="4"/>
      <c r="K1594" s="4"/>
    </row>
    <row r="1595" spans="1:11" ht="14">
      <c r="A1595" s="1">
        <v>1590</v>
      </c>
      <c r="D1595" s="4"/>
      <c r="E1595" s="2" t="b">
        <f t="shared" ca="1" si="46"/>
        <v>1</v>
      </c>
      <c r="F1595" s="2" t="str" cm="1">
        <f t="array" aca="1" ref="F1595" ca="1">IF(G1595&lt;&gt;"",INDIRECT("'"&amp;G1595&amp;"'!"&amp;H1595),"")</f>
        <v/>
      </c>
      <c r="G1595" s="1533"/>
      <c r="I1595" s="4"/>
      <c r="J1595" s="4"/>
      <c r="K1595" s="4"/>
    </row>
    <row r="1596" spans="1:11" ht="14">
      <c r="A1596" s="1">
        <v>1591</v>
      </c>
      <c r="D1596" s="4"/>
      <c r="E1596" s="2" t="b">
        <f t="shared" ca="1" si="46"/>
        <v>1</v>
      </c>
      <c r="F1596" s="2" t="str" cm="1">
        <f t="array" aca="1" ref="F1596" ca="1">IF(G1596&lt;&gt;"",INDIRECT("'"&amp;G1596&amp;"'!"&amp;H1596),"")</f>
        <v/>
      </c>
      <c r="G1596" s="1533"/>
      <c r="I1596" s="4"/>
      <c r="J1596" s="4"/>
      <c r="K1596" s="4"/>
    </row>
    <row r="1597" spans="1:11" ht="14">
      <c r="A1597" s="1">
        <v>1592</v>
      </c>
      <c r="D1597" s="4"/>
      <c r="E1597" s="2" t="b">
        <f t="shared" ca="1" si="46"/>
        <v>1</v>
      </c>
      <c r="F1597" s="2" t="str" cm="1">
        <f t="array" aca="1" ref="F1597" ca="1">IF(G1597&lt;&gt;"",INDIRECT("'"&amp;G1597&amp;"'!"&amp;H1597),"")</f>
        <v/>
      </c>
      <c r="G1597" s="1533"/>
      <c r="I1597" s="4"/>
      <c r="J1597" s="4"/>
      <c r="K1597" s="4"/>
    </row>
    <row r="1598" spans="1:11" ht="14">
      <c r="A1598" s="1">
        <v>1593</v>
      </c>
      <c r="D1598" s="4"/>
      <c r="E1598" s="2" t="b">
        <f t="shared" ca="1" si="46"/>
        <v>1</v>
      </c>
      <c r="F1598" s="2" t="str" cm="1">
        <f t="array" aca="1" ref="F1598" ca="1">IF(G1598&lt;&gt;"",INDIRECT("'"&amp;G1598&amp;"'!"&amp;H1598),"")</f>
        <v/>
      </c>
      <c r="G1598" s="1533"/>
      <c r="I1598" s="4"/>
      <c r="J1598" s="4"/>
      <c r="K1598" s="4"/>
    </row>
    <row r="1599" spans="1:11" ht="14">
      <c r="A1599" s="1">
        <v>1594</v>
      </c>
      <c r="D1599" s="4"/>
      <c r="E1599" s="2" t="b">
        <f t="shared" ca="1" si="46"/>
        <v>1</v>
      </c>
      <c r="F1599" s="2" t="str" cm="1">
        <f t="array" aca="1" ref="F1599" ca="1">IF(G1599&lt;&gt;"",INDIRECT("'"&amp;G1599&amp;"'!"&amp;H1599),"")</f>
        <v/>
      </c>
      <c r="G1599" s="1533"/>
      <c r="I1599" s="4"/>
      <c r="J1599" s="4"/>
      <c r="K1599" s="4"/>
    </row>
    <row r="1600" spans="1:11" ht="14">
      <c r="A1600" s="1">
        <v>1595</v>
      </c>
      <c r="D1600" s="4"/>
      <c r="E1600" s="2" t="b">
        <f t="shared" ca="1" si="46"/>
        <v>1</v>
      </c>
      <c r="F1600" s="2" t="str" cm="1">
        <f t="array" aca="1" ref="F1600" ca="1">IF(G1600&lt;&gt;"",INDIRECT("'"&amp;G1600&amp;"'!"&amp;H1600),"")</f>
        <v/>
      </c>
      <c r="G1600" s="1533"/>
      <c r="I1600" s="4"/>
      <c r="J1600" s="4"/>
      <c r="K1600" s="4"/>
    </row>
    <row r="1601" spans="1:11" ht="14">
      <c r="A1601" s="1">
        <v>1596</v>
      </c>
      <c r="D1601" s="4"/>
      <c r="E1601" s="2" t="b">
        <f t="shared" ca="1" si="46"/>
        <v>1</v>
      </c>
      <c r="F1601" s="2" t="str" cm="1">
        <f t="array" aca="1" ref="F1601" ca="1">IF(G1601&lt;&gt;"",INDIRECT("'"&amp;G1601&amp;"'!"&amp;H1601),"")</f>
        <v/>
      </c>
      <c r="G1601" s="1533"/>
      <c r="I1601" s="4"/>
      <c r="J1601" s="4"/>
      <c r="K1601" s="4"/>
    </row>
    <row r="1602" spans="1:11" ht="14">
      <c r="A1602">
        <v>1597</v>
      </c>
      <c r="B1602" s="7">
        <f>'BudgetSum 2-4'!E81</f>
        <v>408302</v>
      </c>
      <c r="C1602" s="3">
        <f t="shared" si="47"/>
        <v>-406705</v>
      </c>
      <c r="E1602" s="2" t="b">
        <f t="shared" ref="E1602:E1665" ca="1" si="48">F1602=B1602</f>
        <v>1</v>
      </c>
      <c r="F1602" s="2" cm="1">
        <f t="array" aca="1" ref="F1602" ca="1">IF(G1602&lt;&gt;"",INDIRECT("'"&amp;G1602&amp;"'!"&amp;H1602),"")</f>
        <v>408302</v>
      </c>
      <c r="G1602" s="1533" t="s">
        <v>6773</v>
      </c>
      <c r="H1602" s="2" t="s">
        <v>4871</v>
      </c>
    </row>
    <row r="1603" spans="1:11" ht="14">
      <c r="A1603">
        <v>1598</v>
      </c>
      <c r="B1603" s="7">
        <f>'BudgetSum 2-4'!F3</f>
        <v>1206797</v>
      </c>
      <c r="C1603" s="3">
        <f t="shared" si="47"/>
        <v>-1205199</v>
      </c>
      <c r="E1603" s="2" t="b">
        <f t="shared" ca="1" si="48"/>
        <v>1</v>
      </c>
      <c r="F1603" s="2" cm="1">
        <f t="array" aca="1" ref="F1603" ca="1">IF(G1603&lt;&gt;"",INDIRECT("'"&amp;G1603&amp;"'!"&amp;H1603),"")</f>
        <v>1206797</v>
      </c>
      <c r="G1603" s="1533" t="s">
        <v>6773</v>
      </c>
      <c r="H1603" s="2" t="s">
        <v>4872</v>
      </c>
    </row>
    <row r="1604" spans="1:11" ht="14">
      <c r="A1604" s="1">
        <v>1599</v>
      </c>
      <c r="D1604" s="4"/>
      <c r="E1604" s="2" t="b">
        <f t="shared" ca="1" si="48"/>
        <v>1</v>
      </c>
      <c r="F1604" s="2" t="str" cm="1">
        <f t="array" aca="1" ref="F1604" ca="1">IF(G1604&lt;&gt;"",INDIRECT("'"&amp;G1604&amp;"'!"&amp;H1604),"")</f>
        <v/>
      </c>
      <c r="G1604" s="1533"/>
      <c r="I1604" s="4"/>
      <c r="J1604" s="4"/>
      <c r="K1604" s="4"/>
    </row>
    <row r="1605" spans="1:11" ht="14">
      <c r="A1605" s="1">
        <v>1600</v>
      </c>
      <c r="D1605" s="4"/>
      <c r="E1605" s="2" t="b">
        <f t="shared" ca="1" si="48"/>
        <v>1</v>
      </c>
      <c r="F1605" s="2" t="str" cm="1">
        <f t="array" aca="1" ref="F1605" ca="1">IF(G1605&lt;&gt;"",INDIRECT("'"&amp;G1605&amp;"'!"&amp;H1605),"")</f>
        <v/>
      </c>
      <c r="G1605" s="1533"/>
      <c r="I1605" s="4"/>
      <c r="J1605" s="4"/>
      <c r="K1605" s="4"/>
    </row>
    <row r="1606" spans="1:11" ht="14">
      <c r="A1606" s="1">
        <v>1601</v>
      </c>
      <c r="D1606" s="4"/>
      <c r="E1606" s="2" t="b">
        <f t="shared" ca="1" si="48"/>
        <v>1</v>
      </c>
      <c r="F1606" s="2" t="str" cm="1">
        <f t="array" aca="1" ref="F1606" ca="1">IF(G1606&lt;&gt;"",INDIRECT("'"&amp;G1606&amp;"'!"&amp;H1606),"")</f>
        <v/>
      </c>
      <c r="G1606" s="1533"/>
      <c r="I1606" s="4"/>
      <c r="J1606" s="4"/>
      <c r="K1606" s="4"/>
    </row>
    <row r="1607" spans="1:11" ht="14">
      <c r="A1607" s="1">
        <v>1602</v>
      </c>
      <c r="D1607" s="4"/>
      <c r="E1607" s="2" t="b">
        <f t="shared" ca="1" si="48"/>
        <v>1</v>
      </c>
      <c r="F1607" s="2" t="str" cm="1">
        <f t="array" aca="1" ref="F1607" ca="1">IF(G1607&lt;&gt;"",INDIRECT("'"&amp;G1607&amp;"'!"&amp;H1607),"")</f>
        <v/>
      </c>
      <c r="G1607" s="1533"/>
      <c r="I1607" s="4"/>
      <c r="J1607" s="4"/>
      <c r="K1607" s="4"/>
    </row>
    <row r="1608" spans="1:11" ht="14">
      <c r="A1608" s="1">
        <v>1603</v>
      </c>
      <c r="D1608" s="4"/>
      <c r="E1608" s="2" t="b">
        <f t="shared" ca="1" si="48"/>
        <v>1</v>
      </c>
      <c r="F1608" s="2" t="str" cm="1">
        <f t="array" aca="1" ref="F1608" ca="1">IF(G1608&lt;&gt;"",INDIRECT("'"&amp;G1608&amp;"'!"&amp;H1608),"")</f>
        <v/>
      </c>
      <c r="G1608" s="1533"/>
      <c r="I1608" s="4"/>
      <c r="J1608" s="4"/>
      <c r="K1608" s="4"/>
    </row>
    <row r="1609" spans="1:11" ht="14">
      <c r="A1609" s="1">
        <v>1604</v>
      </c>
      <c r="D1609" s="4"/>
      <c r="E1609" s="2" t="b">
        <f t="shared" ca="1" si="48"/>
        <v>1</v>
      </c>
      <c r="F1609" s="2" t="str" cm="1">
        <f t="array" aca="1" ref="F1609" ca="1">IF(G1609&lt;&gt;"",INDIRECT("'"&amp;G1609&amp;"'!"&amp;H1609),"")</f>
        <v/>
      </c>
      <c r="G1609" s="1533"/>
      <c r="I1609" s="4"/>
      <c r="J1609" s="4"/>
      <c r="K1609" s="4"/>
    </row>
    <row r="1610" spans="1:11" ht="14">
      <c r="A1610" s="1">
        <v>1605</v>
      </c>
      <c r="D1610" s="4"/>
      <c r="E1610" s="2" t="b">
        <f t="shared" ca="1" si="48"/>
        <v>1</v>
      </c>
      <c r="F1610" s="2" t="str" cm="1">
        <f t="array" aca="1" ref="F1610" ca="1">IF(G1610&lt;&gt;"",INDIRECT("'"&amp;G1610&amp;"'!"&amp;H1610),"")</f>
        <v/>
      </c>
      <c r="G1610" s="1533"/>
      <c r="I1610" s="4"/>
      <c r="J1610" s="4"/>
      <c r="K1610" s="4"/>
    </row>
    <row r="1611" spans="1:11" ht="14">
      <c r="A1611" s="1">
        <v>1606</v>
      </c>
      <c r="D1611" s="4"/>
      <c r="E1611" s="2" t="b">
        <f t="shared" ca="1" si="48"/>
        <v>1</v>
      </c>
      <c r="F1611" s="2" t="str" cm="1">
        <f t="array" aca="1" ref="F1611" ca="1">IF(G1611&lt;&gt;"",INDIRECT("'"&amp;G1611&amp;"'!"&amp;H1611),"")</f>
        <v/>
      </c>
      <c r="G1611" s="1533"/>
      <c r="I1611" s="4"/>
      <c r="J1611" s="4"/>
      <c r="K1611" s="4"/>
    </row>
    <row r="1612" spans="1:11" ht="14">
      <c r="A1612" s="1">
        <v>1607</v>
      </c>
      <c r="D1612" s="4"/>
      <c r="E1612" s="2" t="b">
        <f t="shared" ca="1" si="48"/>
        <v>1</v>
      </c>
      <c r="F1612" s="2" t="str" cm="1">
        <f t="array" aca="1" ref="F1612" ca="1">IF(G1612&lt;&gt;"",INDIRECT("'"&amp;G1612&amp;"'!"&amp;H1612),"")</f>
        <v/>
      </c>
      <c r="G1612" s="1533"/>
      <c r="I1612" s="4"/>
      <c r="J1612" s="4"/>
      <c r="K1612" s="4"/>
    </row>
    <row r="1613" spans="1:11" ht="14">
      <c r="A1613" s="1">
        <v>1608</v>
      </c>
      <c r="D1613" s="4"/>
      <c r="E1613" s="2" t="b">
        <f t="shared" ca="1" si="48"/>
        <v>1</v>
      </c>
      <c r="F1613" s="2" t="str" cm="1">
        <f t="array" aca="1" ref="F1613" ca="1">IF(G1613&lt;&gt;"",INDIRECT("'"&amp;G1613&amp;"'!"&amp;H1613),"")</f>
        <v/>
      </c>
      <c r="G1613" s="1533"/>
      <c r="I1613" s="4"/>
      <c r="J1613" s="4"/>
      <c r="K1613" s="4"/>
    </row>
    <row r="1614" spans="1:11" ht="14">
      <c r="A1614" s="1">
        <v>1609</v>
      </c>
      <c r="D1614" s="4"/>
      <c r="E1614" s="2" t="b">
        <f t="shared" ca="1" si="48"/>
        <v>1</v>
      </c>
      <c r="F1614" s="2" t="str" cm="1">
        <f t="array" aca="1" ref="F1614" ca="1">IF(G1614&lt;&gt;"",INDIRECT("'"&amp;G1614&amp;"'!"&amp;H1614),"")</f>
        <v/>
      </c>
      <c r="G1614" s="1533"/>
      <c r="I1614" s="4"/>
      <c r="J1614" s="4"/>
      <c r="K1614" s="4"/>
    </row>
    <row r="1615" spans="1:11" ht="14">
      <c r="A1615" s="1">
        <v>1610</v>
      </c>
      <c r="D1615" s="4"/>
      <c r="E1615" s="2" t="b">
        <f t="shared" ca="1" si="48"/>
        <v>1</v>
      </c>
      <c r="F1615" s="2" t="str" cm="1">
        <f t="array" aca="1" ref="F1615" ca="1">IF(G1615&lt;&gt;"",INDIRECT("'"&amp;G1615&amp;"'!"&amp;H1615),"")</f>
        <v/>
      </c>
      <c r="G1615" s="1533"/>
      <c r="I1615" s="4"/>
      <c r="J1615" s="4"/>
      <c r="K1615" s="4"/>
    </row>
    <row r="1616" spans="1:11" ht="14">
      <c r="A1616">
        <v>1611</v>
      </c>
      <c r="B1616" s="7">
        <f>'BudgetSum 2-4'!F81</f>
        <v>572197</v>
      </c>
      <c r="C1616" s="3">
        <f t="shared" ref="C1616:C1644" si="49">A1616-B1616</f>
        <v>-570586</v>
      </c>
      <c r="E1616" s="2" t="b">
        <f t="shared" ca="1" si="48"/>
        <v>1</v>
      </c>
      <c r="F1616" s="2" cm="1">
        <f t="array" aca="1" ref="F1616" ca="1">IF(G1616&lt;&gt;"",INDIRECT("'"&amp;G1616&amp;"'!"&amp;H1616),"")</f>
        <v>572197</v>
      </c>
      <c r="G1616" s="1533" t="s">
        <v>6773</v>
      </c>
      <c r="H1616" s="2" t="s">
        <v>4873</v>
      </c>
    </row>
    <row r="1617" spans="1:11" ht="14">
      <c r="A1617">
        <v>1612</v>
      </c>
      <c r="B1617" s="7">
        <f>'BudgetSum 2-4'!G3</f>
        <v>15445</v>
      </c>
      <c r="C1617" s="3">
        <f t="shared" si="49"/>
        <v>-13833</v>
      </c>
      <c r="E1617" s="2" t="b">
        <f t="shared" ca="1" si="48"/>
        <v>1</v>
      </c>
      <c r="F1617" s="2" cm="1">
        <f t="array" aca="1" ref="F1617" ca="1">IF(G1617&lt;&gt;"",INDIRECT("'"&amp;G1617&amp;"'!"&amp;H1617),"")</f>
        <v>15445</v>
      </c>
      <c r="G1617" s="1533" t="s">
        <v>6773</v>
      </c>
      <c r="H1617" s="2" t="s">
        <v>4874</v>
      </c>
    </row>
    <row r="1618" spans="1:11" ht="14">
      <c r="A1618" s="1">
        <v>1613</v>
      </c>
      <c r="D1618" s="4"/>
      <c r="E1618" s="2" t="b">
        <f t="shared" ca="1" si="48"/>
        <v>1</v>
      </c>
      <c r="F1618" s="2" t="str" cm="1">
        <f t="array" aca="1" ref="F1618" ca="1">IF(G1618&lt;&gt;"",INDIRECT("'"&amp;G1618&amp;"'!"&amp;H1618),"")</f>
        <v/>
      </c>
      <c r="G1618" s="1533"/>
      <c r="I1618" s="4"/>
      <c r="J1618" s="4"/>
      <c r="K1618" s="4"/>
    </row>
    <row r="1619" spans="1:11" ht="14">
      <c r="A1619" s="1">
        <v>1614</v>
      </c>
      <c r="D1619" s="4"/>
      <c r="E1619" s="2" t="b">
        <f t="shared" ca="1" si="48"/>
        <v>1</v>
      </c>
      <c r="F1619" s="2" t="str" cm="1">
        <f t="array" aca="1" ref="F1619" ca="1">IF(G1619&lt;&gt;"",INDIRECT("'"&amp;G1619&amp;"'!"&amp;H1619),"")</f>
        <v/>
      </c>
      <c r="G1619" s="1533"/>
      <c r="I1619" s="4"/>
      <c r="J1619" s="4"/>
      <c r="K1619" s="4"/>
    </row>
    <row r="1620" spans="1:11" ht="14">
      <c r="A1620" s="1">
        <v>1615</v>
      </c>
      <c r="D1620" s="4"/>
      <c r="E1620" s="2" t="b">
        <f t="shared" ca="1" si="48"/>
        <v>1</v>
      </c>
      <c r="F1620" s="2" t="str" cm="1">
        <f t="array" aca="1" ref="F1620" ca="1">IF(G1620&lt;&gt;"",INDIRECT("'"&amp;G1620&amp;"'!"&amp;H1620),"")</f>
        <v/>
      </c>
      <c r="G1620" s="1533"/>
      <c r="I1620" s="4"/>
      <c r="J1620" s="4"/>
      <c r="K1620" s="4"/>
    </row>
    <row r="1621" spans="1:11" ht="14">
      <c r="A1621" s="1">
        <v>1616</v>
      </c>
      <c r="D1621" s="4"/>
      <c r="E1621" s="2" t="b">
        <f t="shared" ca="1" si="48"/>
        <v>1</v>
      </c>
      <c r="F1621" s="2" t="str" cm="1">
        <f t="array" aca="1" ref="F1621" ca="1">IF(G1621&lt;&gt;"",INDIRECT("'"&amp;G1621&amp;"'!"&amp;H1621),"")</f>
        <v/>
      </c>
      <c r="G1621" s="1533"/>
      <c r="I1621" s="4"/>
      <c r="J1621" s="4"/>
      <c r="K1621" s="4"/>
    </row>
    <row r="1622" spans="1:11" ht="14">
      <c r="A1622" s="1">
        <v>1617</v>
      </c>
      <c r="D1622" s="4"/>
      <c r="E1622" s="2" t="b">
        <f t="shared" ca="1" si="48"/>
        <v>1</v>
      </c>
      <c r="F1622" s="2" t="str" cm="1">
        <f t="array" aca="1" ref="F1622" ca="1">IF(G1622&lt;&gt;"",INDIRECT("'"&amp;G1622&amp;"'!"&amp;H1622),"")</f>
        <v/>
      </c>
      <c r="G1622" s="1533"/>
      <c r="I1622" s="4"/>
      <c r="J1622" s="4"/>
      <c r="K1622" s="4"/>
    </row>
    <row r="1623" spans="1:11" ht="14">
      <c r="A1623" s="1">
        <v>1618</v>
      </c>
      <c r="D1623" s="4"/>
      <c r="E1623" s="2" t="b">
        <f t="shared" ca="1" si="48"/>
        <v>1</v>
      </c>
      <c r="F1623" s="2" t="str" cm="1">
        <f t="array" aca="1" ref="F1623" ca="1">IF(G1623&lt;&gt;"",INDIRECT("'"&amp;G1623&amp;"'!"&amp;H1623),"")</f>
        <v/>
      </c>
      <c r="G1623" s="1533"/>
      <c r="I1623" s="4"/>
      <c r="J1623" s="4"/>
      <c r="K1623" s="4"/>
    </row>
    <row r="1624" spans="1:11" ht="14">
      <c r="A1624" s="1">
        <v>1619</v>
      </c>
      <c r="D1624" s="4"/>
      <c r="E1624" s="2" t="b">
        <f t="shared" ca="1" si="48"/>
        <v>1</v>
      </c>
      <c r="F1624" s="2" t="str" cm="1">
        <f t="array" aca="1" ref="F1624" ca="1">IF(G1624&lt;&gt;"",INDIRECT("'"&amp;G1624&amp;"'!"&amp;H1624),"")</f>
        <v/>
      </c>
      <c r="G1624" s="1533"/>
      <c r="I1624" s="4"/>
      <c r="J1624" s="4"/>
      <c r="K1624" s="4"/>
    </row>
    <row r="1625" spans="1:11" ht="14">
      <c r="A1625" s="1">
        <v>1620</v>
      </c>
      <c r="D1625" s="4"/>
      <c r="E1625" s="2" t="b">
        <f t="shared" ca="1" si="48"/>
        <v>1</v>
      </c>
      <c r="F1625" s="2" t="str" cm="1">
        <f t="array" aca="1" ref="F1625" ca="1">IF(G1625&lt;&gt;"",INDIRECT("'"&amp;G1625&amp;"'!"&amp;H1625),"")</f>
        <v/>
      </c>
      <c r="G1625" s="1533"/>
      <c r="I1625" s="4"/>
      <c r="J1625" s="4"/>
      <c r="K1625" s="4"/>
    </row>
    <row r="1626" spans="1:11" ht="14">
      <c r="A1626" s="1">
        <v>1621</v>
      </c>
      <c r="D1626" s="4"/>
      <c r="E1626" s="2" t="b">
        <f t="shared" ca="1" si="48"/>
        <v>1</v>
      </c>
      <c r="F1626" s="2" t="str" cm="1">
        <f t="array" aca="1" ref="F1626" ca="1">IF(G1626&lt;&gt;"",INDIRECT("'"&amp;G1626&amp;"'!"&amp;H1626),"")</f>
        <v/>
      </c>
      <c r="G1626" s="1533"/>
      <c r="I1626" s="4"/>
      <c r="J1626" s="4"/>
      <c r="K1626" s="4"/>
    </row>
    <row r="1627" spans="1:11" ht="14">
      <c r="A1627" s="1">
        <v>1622</v>
      </c>
      <c r="D1627" s="4"/>
      <c r="E1627" s="2" t="b">
        <f t="shared" ca="1" si="48"/>
        <v>1</v>
      </c>
      <c r="F1627" s="2" t="str" cm="1">
        <f t="array" aca="1" ref="F1627" ca="1">IF(G1627&lt;&gt;"",INDIRECT("'"&amp;G1627&amp;"'!"&amp;H1627),"")</f>
        <v/>
      </c>
      <c r="G1627" s="1533"/>
      <c r="I1627" s="4"/>
      <c r="J1627" s="4"/>
      <c r="K1627" s="4"/>
    </row>
    <row r="1628" spans="1:11" ht="14">
      <c r="A1628" s="1">
        <v>1623</v>
      </c>
      <c r="D1628" s="4"/>
      <c r="E1628" s="2" t="b">
        <f t="shared" ca="1" si="48"/>
        <v>1</v>
      </c>
      <c r="F1628" s="2" t="str" cm="1">
        <f t="array" aca="1" ref="F1628" ca="1">IF(G1628&lt;&gt;"",INDIRECT("'"&amp;G1628&amp;"'!"&amp;H1628),"")</f>
        <v/>
      </c>
      <c r="G1628" s="1533"/>
      <c r="I1628" s="4"/>
      <c r="J1628" s="4"/>
      <c r="K1628" s="4"/>
    </row>
    <row r="1629" spans="1:11" ht="14">
      <c r="A1629" s="1">
        <v>1624</v>
      </c>
      <c r="D1629" s="4"/>
      <c r="E1629" s="2" t="b">
        <f t="shared" ca="1" si="48"/>
        <v>1</v>
      </c>
      <c r="F1629" s="2" t="str" cm="1">
        <f t="array" aca="1" ref="F1629" ca="1">IF(G1629&lt;&gt;"",INDIRECT("'"&amp;G1629&amp;"'!"&amp;H1629),"")</f>
        <v/>
      </c>
      <c r="G1629" s="1533"/>
      <c r="I1629" s="4"/>
      <c r="J1629" s="4"/>
      <c r="K1629" s="4"/>
    </row>
    <row r="1630" spans="1:11" ht="14">
      <c r="A1630">
        <v>1625</v>
      </c>
      <c r="B1630" s="7">
        <f>'BudgetSum 2-4'!G81</f>
        <v>15445</v>
      </c>
      <c r="C1630" s="3">
        <f t="shared" si="49"/>
        <v>-13820</v>
      </c>
      <c r="E1630" s="2" t="b">
        <f t="shared" ca="1" si="48"/>
        <v>1</v>
      </c>
      <c r="F1630" s="2" cm="1">
        <f t="array" aca="1" ref="F1630" ca="1">IF(G1630&lt;&gt;"",INDIRECT("'"&amp;G1630&amp;"'!"&amp;H1630),"")</f>
        <v>15445</v>
      </c>
      <c r="G1630" s="1533" t="s">
        <v>6773</v>
      </c>
      <c r="H1630" s="2" t="s">
        <v>4875</v>
      </c>
    </row>
    <row r="1631" spans="1:11" ht="14">
      <c r="A1631">
        <v>1626</v>
      </c>
      <c r="B1631" s="7">
        <f>'BudgetSum 2-4'!H3</f>
        <v>0</v>
      </c>
      <c r="C1631" s="3">
        <f t="shared" si="49"/>
        <v>1626</v>
      </c>
      <c r="E1631" s="2" t="b">
        <f t="shared" ca="1" si="48"/>
        <v>1</v>
      </c>
      <c r="F1631" s="2" cm="1">
        <f t="array" aca="1" ref="F1631" ca="1">IF(G1631&lt;&gt;"",INDIRECT("'"&amp;G1631&amp;"'!"&amp;H1631),"")</f>
        <v>0</v>
      </c>
      <c r="G1631" s="1533" t="s">
        <v>6773</v>
      </c>
      <c r="H1631" s="2" t="s">
        <v>4876</v>
      </c>
    </row>
    <row r="1632" spans="1:11" ht="14">
      <c r="A1632" s="1">
        <v>1627</v>
      </c>
      <c r="D1632" s="4"/>
      <c r="E1632" s="2" t="b">
        <f t="shared" ca="1" si="48"/>
        <v>1</v>
      </c>
      <c r="F1632" s="2" t="str" cm="1">
        <f t="array" aca="1" ref="F1632" ca="1">IF(G1632&lt;&gt;"",INDIRECT("'"&amp;G1632&amp;"'!"&amp;H1632),"")</f>
        <v/>
      </c>
      <c r="G1632" s="1533"/>
      <c r="I1632" s="4"/>
      <c r="J1632" s="4"/>
      <c r="K1632" s="4"/>
    </row>
    <row r="1633" spans="1:11" ht="14">
      <c r="A1633" s="1">
        <v>1628</v>
      </c>
      <c r="D1633" s="4"/>
      <c r="E1633" s="2" t="b">
        <f t="shared" ca="1" si="48"/>
        <v>1</v>
      </c>
      <c r="F1633" s="2" t="str" cm="1">
        <f t="array" aca="1" ref="F1633" ca="1">IF(G1633&lt;&gt;"",INDIRECT("'"&amp;G1633&amp;"'!"&amp;H1633),"")</f>
        <v/>
      </c>
      <c r="G1633" s="1533"/>
      <c r="I1633" s="4"/>
      <c r="J1633" s="4"/>
      <c r="K1633" s="4"/>
    </row>
    <row r="1634" spans="1:11" ht="14">
      <c r="A1634" s="1">
        <v>1629</v>
      </c>
      <c r="D1634" s="4"/>
      <c r="E1634" s="2" t="b">
        <f t="shared" ca="1" si="48"/>
        <v>1</v>
      </c>
      <c r="F1634" s="2" t="str" cm="1">
        <f t="array" aca="1" ref="F1634" ca="1">IF(G1634&lt;&gt;"",INDIRECT("'"&amp;G1634&amp;"'!"&amp;H1634),"")</f>
        <v/>
      </c>
      <c r="G1634" s="1533"/>
      <c r="I1634" s="4"/>
      <c r="J1634" s="4"/>
      <c r="K1634" s="4"/>
    </row>
    <row r="1635" spans="1:11" ht="14">
      <c r="A1635" s="1">
        <v>1630</v>
      </c>
      <c r="D1635" s="4"/>
      <c r="E1635" s="2" t="b">
        <f t="shared" ca="1" si="48"/>
        <v>1</v>
      </c>
      <c r="F1635" s="2" t="str" cm="1">
        <f t="array" aca="1" ref="F1635" ca="1">IF(G1635&lt;&gt;"",INDIRECT("'"&amp;G1635&amp;"'!"&amp;H1635),"")</f>
        <v/>
      </c>
      <c r="G1635" s="1533"/>
      <c r="I1635" s="4"/>
      <c r="J1635" s="4"/>
      <c r="K1635" s="4"/>
    </row>
    <row r="1636" spans="1:11" ht="14">
      <c r="A1636" s="1">
        <v>1631</v>
      </c>
      <c r="D1636" s="4"/>
      <c r="E1636" s="2" t="b">
        <f t="shared" ca="1" si="48"/>
        <v>1</v>
      </c>
      <c r="F1636" s="2" t="str" cm="1">
        <f t="array" aca="1" ref="F1636" ca="1">IF(G1636&lt;&gt;"",INDIRECT("'"&amp;G1636&amp;"'!"&amp;H1636),"")</f>
        <v/>
      </c>
      <c r="G1636" s="1533"/>
      <c r="I1636" s="4"/>
      <c r="J1636" s="4"/>
      <c r="K1636" s="4"/>
    </row>
    <row r="1637" spans="1:11" ht="14">
      <c r="A1637" s="1">
        <v>1632</v>
      </c>
      <c r="D1637" s="4"/>
      <c r="E1637" s="2" t="b">
        <f t="shared" ca="1" si="48"/>
        <v>1</v>
      </c>
      <c r="F1637" s="2" t="str" cm="1">
        <f t="array" aca="1" ref="F1637" ca="1">IF(G1637&lt;&gt;"",INDIRECT("'"&amp;G1637&amp;"'!"&amp;H1637),"")</f>
        <v/>
      </c>
      <c r="G1637" s="1533"/>
      <c r="I1637" s="4"/>
      <c r="J1637" s="4"/>
      <c r="K1637" s="4"/>
    </row>
    <row r="1638" spans="1:11" ht="14">
      <c r="A1638" s="1">
        <v>1633</v>
      </c>
      <c r="D1638" s="4"/>
      <c r="E1638" s="2" t="b">
        <f t="shared" ca="1" si="48"/>
        <v>1</v>
      </c>
      <c r="F1638" s="2" t="str" cm="1">
        <f t="array" aca="1" ref="F1638" ca="1">IF(G1638&lt;&gt;"",INDIRECT("'"&amp;G1638&amp;"'!"&amp;H1638),"")</f>
        <v/>
      </c>
      <c r="G1638" s="1533"/>
      <c r="I1638" s="4"/>
      <c r="J1638" s="4"/>
      <c r="K1638" s="4"/>
    </row>
    <row r="1639" spans="1:11" ht="14">
      <c r="A1639" s="1">
        <v>1634</v>
      </c>
      <c r="D1639" s="4"/>
      <c r="E1639" s="2" t="b">
        <f t="shared" ca="1" si="48"/>
        <v>1</v>
      </c>
      <c r="F1639" s="2" t="str" cm="1">
        <f t="array" aca="1" ref="F1639" ca="1">IF(G1639&lt;&gt;"",INDIRECT("'"&amp;G1639&amp;"'!"&amp;H1639),"")</f>
        <v/>
      </c>
      <c r="G1639" s="1533"/>
      <c r="I1639" s="4"/>
      <c r="J1639" s="4"/>
      <c r="K1639" s="4"/>
    </row>
    <row r="1640" spans="1:11" ht="14">
      <c r="A1640" s="1">
        <v>1635</v>
      </c>
      <c r="D1640" s="4"/>
      <c r="E1640" s="2" t="b">
        <f t="shared" ca="1" si="48"/>
        <v>1</v>
      </c>
      <c r="F1640" s="2" t="str" cm="1">
        <f t="array" aca="1" ref="F1640" ca="1">IF(G1640&lt;&gt;"",INDIRECT("'"&amp;G1640&amp;"'!"&amp;H1640),"")</f>
        <v/>
      </c>
      <c r="G1640" s="1533"/>
      <c r="I1640" s="4"/>
      <c r="J1640" s="4"/>
      <c r="K1640" s="4"/>
    </row>
    <row r="1641" spans="1:11" ht="14">
      <c r="A1641" s="1">
        <v>1636</v>
      </c>
      <c r="D1641" s="4"/>
      <c r="E1641" s="2" t="b">
        <f t="shared" ca="1" si="48"/>
        <v>1</v>
      </c>
      <c r="F1641" s="2" t="str" cm="1">
        <f t="array" aca="1" ref="F1641" ca="1">IF(G1641&lt;&gt;"",INDIRECT("'"&amp;G1641&amp;"'!"&amp;H1641),"")</f>
        <v/>
      </c>
      <c r="G1641" s="1533"/>
      <c r="I1641" s="4"/>
      <c r="J1641" s="4"/>
      <c r="K1641" s="4"/>
    </row>
    <row r="1642" spans="1:11" ht="14">
      <c r="A1642" s="1">
        <v>1637</v>
      </c>
      <c r="D1642" s="4"/>
      <c r="E1642" s="2" t="b">
        <f t="shared" ca="1" si="48"/>
        <v>1</v>
      </c>
      <c r="F1642" s="2" t="str" cm="1">
        <f t="array" aca="1" ref="F1642" ca="1">IF(G1642&lt;&gt;"",INDIRECT("'"&amp;G1642&amp;"'!"&amp;H1642),"")</f>
        <v/>
      </c>
      <c r="G1642" s="1533"/>
      <c r="I1642" s="4"/>
      <c r="J1642" s="4"/>
      <c r="K1642" s="4"/>
    </row>
    <row r="1643" spans="1:11" ht="14">
      <c r="A1643" s="1">
        <v>1638</v>
      </c>
      <c r="D1643" s="4"/>
      <c r="E1643" s="2" t="b">
        <f t="shared" ca="1" si="48"/>
        <v>1</v>
      </c>
      <c r="F1643" s="2" t="str" cm="1">
        <f t="array" aca="1" ref="F1643" ca="1">IF(G1643&lt;&gt;"",INDIRECT("'"&amp;G1643&amp;"'!"&amp;H1643),"")</f>
        <v/>
      </c>
      <c r="G1643" s="1533"/>
      <c r="I1643" s="4"/>
      <c r="J1643" s="4"/>
      <c r="K1643" s="4"/>
    </row>
    <row r="1644" spans="1:11" ht="14">
      <c r="A1644">
        <v>1639</v>
      </c>
      <c r="B1644" s="7">
        <f>'BudgetSum 2-4'!H81</f>
        <v>0</v>
      </c>
      <c r="C1644" s="3">
        <f t="shared" si="49"/>
        <v>1639</v>
      </c>
      <c r="E1644" s="2" t="b">
        <f t="shared" ca="1" si="48"/>
        <v>1</v>
      </c>
      <c r="F1644" s="2" cm="1">
        <f t="array" aca="1" ref="F1644" ca="1">IF(G1644&lt;&gt;"",INDIRECT("'"&amp;G1644&amp;"'!"&amp;H1644),"")</f>
        <v>0</v>
      </c>
      <c r="G1644" s="1533" t="s">
        <v>6773</v>
      </c>
      <c r="H1644" s="2" t="s">
        <v>4877</v>
      </c>
    </row>
    <row r="1645" spans="1:11" ht="14">
      <c r="A1645" s="1">
        <v>1640</v>
      </c>
      <c r="D1645" s="4"/>
      <c r="E1645" s="2" t="b">
        <f t="shared" ca="1" si="48"/>
        <v>1</v>
      </c>
      <c r="F1645" s="2" t="str" cm="1">
        <f t="array" aca="1" ref="F1645" ca="1">IF(G1645&lt;&gt;"",INDIRECT("'"&amp;G1645&amp;"'!"&amp;H1645),"")</f>
        <v/>
      </c>
      <c r="G1645" s="1533"/>
      <c r="I1645" s="4"/>
      <c r="J1645" s="4"/>
      <c r="K1645" s="4"/>
    </row>
    <row r="1646" spans="1:11" ht="14">
      <c r="A1646" s="1">
        <v>1641</v>
      </c>
      <c r="D1646" s="4"/>
      <c r="E1646" s="2" t="b">
        <f t="shared" ca="1" si="48"/>
        <v>1</v>
      </c>
      <c r="F1646" s="2" t="str" cm="1">
        <f t="array" aca="1" ref="F1646" ca="1">IF(G1646&lt;&gt;"",INDIRECT("'"&amp;G1646&amp;"'!"&amp;H1646),"")</f>
        <v/>
      </c>
      <c r="G1646" s="1533"/>
      <c r="I1646" s="4"/>
      <c r="J1646" s="4"/>
      <c r="K1646" s="4"/>
    </row>
    <row r="1647" spans="1:11" ht="14">
      <c r="A1647" s="1">
        <v>1642</v>
      </c>
      <c r="D1647" s="4"/>
      <c r="E1647" s="2" t="b">
        <f t="shared" ca="1" si="48"/>
        <v>1</v>
      </c>
      <c r="F1647" s="2" t="str" cm="1">
        <f t="array" aca="1" ref="F1647" ca="1">IF(G1647&lt;&gt;"",INDIRECT("'"&amp;G1647&amp;"'!"&amp;H1647),"")</f>
        <v/>
      </c>
      <c r="G1647" s="1533"/>
      <c r="I1647" s="4"/>
      <c r="J1647" s="4"/>
      <c r="K1647" s="4"/>
    </row>
    <row r="1648" spans="1:11" ht="14">
      <c r="A1648" s="1">
        <v>1643</v>
      </c>
      <c r="D1648" s="4"/>
      <c r="E1648" s="2" t="b">
        <f t="shared" ca="1" si="48"/>
        <v>1</v>
      </c>
      <c r="F1648" s="2" t="str" cm="1">
        <f t="array" aca="1" ref="F1648" ca="1">IF(G1648&lt;&gt;"",INDIRECT("'"&amp;G1648&amp;"'!"&amp;H1648),"")</f>
        <v/>
      </c>
      <c r="G1648" s="1533"/>
      <c r="I1648" s="4"/>
      <c r="J1648" s="4"/>
      <c r="K1648" s="4"/>
    </row>
    <row r="1649" spans="1:11" ht="14">
      <c r="A1649" s="1">
        <v>1644</v>
      </c>
      <c r="D1649" s="4"/>
      <c r="E1649" s="2" t="b">
        <f t="shared" ca="1" si="48"/>
        <v>1</v>
      </c>
      <c r="F1649" s="2" t="str" cm="1">
        <f t="array" aca="1" ref="F1649" ca="1">IF(G1649&lt;&gt;"",INDIRECT("'"&amp;G1649&amp;"'!"&amp;H1649),"")</f>
        <v/>
      </c>
      <c r="G1649" s="1533"/>
      <c r="I1649" s="4"/>
      <c r="J1649" s="4"/>
      <c r="K1649" s="4"/>
    </row>
    <row r="1650" spans="1:11" ht="14">
      <c r="A1650" s="1">
        <v>1645</v>
      </c>
      <c r="D1650" s="4"/>
      <c r="E1650" s="2" t="b">
        <f t="shared" ca="1" si="48"/>
        <v>1</v>
      </c>
      <c r="F1650" s="2" t="str" cm="1">
        <f t="array" aca="1" ref="F1650" ca="1">IF(G1650&lt;&gt;"",INDIRECT("'"&amp;G1650&amp;"'!"&amp;H1650),"")</f>
        <v/>
      </c>
      <c r="G1650" s="1533"/>
      <c r="I1650" s="4"/>
      <c r="J1650" s="4"/>
      <c r="K1650" s="4"/>
    </row>
    <row r="1651" spans="1:11" ht="14">
      <c r="A1651" s="1">
        <v>1646</v>
      </c>
      <c r="D1651" s="4"/>
      <c r="E1651" s="2" t="b">
        <f t="shared" ca="1" si="48"/>
        <v>1</v>
      </c>
      <c r="F1651" s="2" t="str" cm="1">
        <f t="array" aca="1" ref="F1651" ca="1">IF(G1651&lt;&gt;"",INDIRECT("'"&amp;G1651&amp;"'!"&amp;H1651),"")</f>
        <v/>
      </c>
      <c r="G1651" s="1533"/>
      <c r="I1651" s="4"/>
      <c r="J1651" s="4"/>
      <c r="K1651" s="4"/>
    </row>
    <row r="1652" spans="1:11" ht="14">
      <c r="A1652" s="1">
        <v>1647</v>
      </c>
      <c r="D1652" s="4"/>
      <c r="E1652" s="2" t="b">
        <f t="shared" ca="1" si="48"/>
        <v>1</v>
      </c>
      <c r="F1652" s="2" t="str" cm="1">
        <f t="array" aca="1" ref="F1652" ca="1">IF(G1652&lt;&gt;"",INDIRECT("'"&amp;G1652&amp;"'!"&amp;H1652),"")</f>
        <v/>
      </c>
      <c r="G1652" s="1533"/>
      <c r="I1652" s="4"/>
      <c r="J1652" s="4"/>
      <c r="K1652" s="4"/>
    </row>
    <row r="1653" spans="1:11" ht="14">
      <c r="A1653" s="1">
        <v>1648</v>
      </c>
      <c r="D1653" s="4"/>
      <c r="E1653" s="2" t="b">
        <f t="shared" ca="1" si="48"/>
        <v>1</v>
      </c>
      <c r="F1653" s="2" t="str" cm="1">
        <f t="array" aca="1" ref="F1653" ca="1">IF(G1653&lt;&gt;"",INDIRECT("'"&amp;G1653&amp;"'!"&amp;H1653),"")</f>
        <v/>
      </c>
      <c r="G1653" s="1533"/>
      <c r="I1653" s="4"/>
      <c r="J1653" s="4"/>
      <c r="K1653" s="4"/>
    </row>
    <row r="1654" spans="1:11" ht="14">
      <c r="A1654" s="1">
        <v>1649</v>
      </c>
      <c r="D1654" s="4"/>
      <c r="E1654" s="2" t="b">
        <f t="shared" ca="1" si="48"/>
        <v>1</v>
      </c>
      <c r="F1654" s="2" t="str" cm="1">
        <f t="array" aca="1" ref="F1654" ca="1">IF(G1654&lt;&gt;"",INDIRECT("'"&amp;G1654&amp;"'!"&amp;H1654),"")</f>
        <v/>
      </c>
      <c r="G1654" s="1533"/>
      <c r="I1654" s="4"/>
      <c r="J1654" s="4"/>
      <c r="K1654" s="4"/>
    </row>
    <row r="1655" spans="1:11" ht="14">
      <c r="A1655" s="1">
        <v>1650</v>
      </c>
      <c r="D1655" s="4"/>
      <c r="E1655" s="2" t="b">
        <f t="shared" ca="1" si="48"/>
        <v>1</v>
      </c>
      <c r="F1655" s="2" t="str" cm="1">
        <f t="array" aca="1" ref="F1655" ca="1">IF(G1655&lt;&gt;"",INDIRECT("'"&amp;G1655&amp;"'!"&amp;H1655),"")</f>
        <v/>
      </c>
      <c r="G1655" s="1533"/>
      <c r="I1655" s="4"/>
      <c r="J1655" s="4"/>
      <c r="K1655" s="4"/>
    </row>
    <row r="1656" spans="1:11" ht="14">
      <c r="A1656" s="1">
        <v>1651</v>
      </c>
      <c r="D1656" s="4"/>
      <c r="E1656" s="2" t="b">
        <f t="shared" ca="1" si="48"/>
        <v>1</v>
      </c>
      <c r="F1656" s="2" t="str" cm="1">
        <f t="array" aca="1" ref="F1656" ca="1">IF(G1656&lt;&gt;"",INDIRECT("'"&amp;G1656&amp;"'!"&amp;H1656),"")</f>
        <v/>
      </c>
      <c r="G1656" s="1533"/>
      <c r="I1656" s="4"/>
      <c r="J1656" s="4"/>
      <c r="K1656" s="4"/>
    </row>
    <row r="1657" spans="1:11" ht="14">
      <c r="A1657" s="1">
        <v>1652</v>
      </c>
      <c r="D1657" s="4"/>
      <c r="E1657" s="2" t="b">
        <f t="shared" ca="1" si="48"/>
        <v>1</v>
      </c>
      <c r="F1657" s="2" t="str" cm="1">
        <f t="array" aca="1" ref="F1657" ca="1">IF(G1657&lt;&gt;"",INDIRECT("'"&amp;G1657&amp;"'!"&amp;H1657),"")</f>
        <v/>
      </c>
      <c r="G1657" s="1533"/>
      <c r="I1657" s="4"/>
      <c r="J1657" s="4"/>
      <c r="K1657" s="4"/>
    </row>
    <row r="1658" spans="1:11" ht="14">
      <c r="A1658" s="1">
        <v>1653</v>
      </c>
      <c r="D1658" s="4"/>
      <c r="E1658" s="2" t="b">
        <f t="shared" ca="1" si="48"/>
        <v>1</v>
      </c>
      <c r="F1658" s="2" t="str" cm="1">
        <f t="array" aca="1" ref="F1658" ca="1">IF(G1658&lt;&gt;"",INDIRECT("'"&amp;G1658&amp;"'!"&amp;H1658),"")</f>
        <v/>
      </c>
      <c r="G1658" s="1533"/>
      <c r="I1658" s="4"/>
      <c r="J1658" s="4"/>
      <c r="K1658" s="4"/>
    </row>
    <row r="1659" spans="1:11" ht="14">
      <c r="A1659" s="1">
        <v>1654</v>
      </c>
      <c r="D1659" s="3" t="s">
        <v>299</v>
      </c>
      <c r="E1659" s="2" t="b">
        <f t="shared" ca="1" si="48"/>
        <v>1</v>
      </c>
      <c r="F1659" s="2" t="str" cm="1">
        <f t="array" aca="1" ref="F1659" ca="1">IF(G1659&lt;&gt;"",INDIRECT("'"&amp;G1659&amp;"'!"&amp;H1659),"")</f>
        <v/>
      </c>
      <c r="G1659" s="1533"/>
    </row>
    <row r="1660" spans="1:11" ht="14">
      <c r="A1660" s="1">
        <v>1655</v>
      </c>
      <c r="D1660" s="4"/>
      <c r="E1660" s="2" t="b">
        <f t="shared" ca="1" si="48"/>
        <v>1</v>
      </c>
      <c r="F1660" s="2" t="str" cm="1">
        <f t="array" aca="1" ref="F1660" ca="1">IF(G1660&lt;&gt;"",INDIRECT("'"&amp;G1660&amp;"'!"&amp;H1660),"")</f>
        <v/>
      </c>
      <c r="G1660" s="1533"/>
      <c r="I1660" s="4"/>
      <c r="J1660" s="4"/>
      <c r="K1660" s="4"/>
    </row>
    <row r="1661" spans="1:11" ht="14">
      <c r="A1661" s="1">
        <v>1656</v>
      </c>
      <c r="D1661" s="4"/>
      <c r="E1661" s="2" t="b">
        <f t="shared" ca="1" si="48"/>
        <v>1</v>
      </c>
      <c r="F1661" s="2" t="str" cm="1">
        <f t="array" aca="1" ref="F1661" ca="1">IF(G1661&lt;&gt;"",INDIRECT("'"&amp;G1661&amp;"'!"&amp;H1661),"")</f>
        <v/>
      </c>
      <c r="G1661" s="1533"/>
      <c r="I1661" s="4"/>
      <c r="J1661" s="4"/>
      <c r="K1661" s="4"/>
    </row>
    <row r="1662" spans="1:11" ht="14">
      <c r="A1662" s="1">
        <v>1657</v>
      </c>
      <c r="D1662" s="4"/>
      <c r="E1662" s="2" t="b">
        <f t="shared" ca="1" si="48"/>
        <v>1</v>
      </c>
      <c r="F1662" s="2" t="str" cm="1">
        <f t="array" aca="1" ref="F1662" ca="1">IF(G1662&lt;&gt;"",INDIRECT("'"&amp;G1662&amp;"'!"&amp;H1662),"")</f>
        <v/>
      </c>
      <c r="G1662" s="1533"/>
      <c r="I1662" s="4"/>
      <c r="J1662" s="4"/>
      <c r="K1662" s="4"/>
    </row>
    <row r="1663" spans="1:11" ht="14">
      <c r="A1663" s="1">
        <v>1658</v>
      </c>
      <c r="D1663" s="4"/>
      <c r="E1663" s="2" t="b">
        <f t="shared" ca="1" si="48"/>
        <v>1</v>
      </c>
      <c r="F1663" s="2" t="str" cm="1">
        <f t="array" aca="1" ref="F1663" ca="1">IF(G1663&lt;&gt;"",INDIRECT("'"&amp;G1663&amp;"'!"&amp;H1663),"")</f>
        <v/>
      </c>
      <c r="G1663" s="1533"/>
      <c r="I1663" s="4"/>
      <c r="J1663" s="4"/>
      <c r="K1663" s="4"/>
    </row>
    <row r="1664" spans="1:11" ht="14">
      <c r="A1664" s="1">
        <v>1659</v>
      </c>
      <c r="D1664" s="4"/>
      <c r="E1664" s="2" t="b">
        <f t="shared" ca="1" si="48"/>
        <v>1</v>
      </c>
      <c r="F1664" s="2" t="str" cm="1">
        <f t="array" aca="1" ref="F1664" ca="1">IF(G1664&lt;&gt;"",INDIRECT("'"&amp;G1664&amp;"'!"&amp;H1664),"")</f>
        <v/>
      </c>
      <c r="G1664" s="1533"/>
      <c r="I1664" s="4"/>
      <c r="J1664" s="4"/>
      <c r="K1664" s="4"/>
    </row>
    <row r="1665" spans="1:11" ht="14">
      <c r="A1665" s="1">
        <v>1660</v>
      </c>
      <c r="D1665" s="4"/>
      <c r="E1665" s="2" t="b">
        <f t="shared" ca="1" si="48"/>
        <v>1</v>
      </c>
      <c r="F1665" s="2" t="str" cm="1">
        <f t="array" aca="1" ref="F1665" ca="1">IF(G1665&lt;&gt;"",INDIRECT("'"&amp;G1665&amp;"'!"&amp;H1665),"")</f>
        <v/>
      </c>
      <c r="G1665" s="1533"/>
      <c r="I1665" s="4"/>
      <c r="J1665" s="4"/>
      <c r="K1665" s="4"/>
    </row>
    <row r="1666" spans="1:11" ht="14">
      <c r="A1666" s="1">
        <v>1661</v>
      </c>
      <c r="D1666" s="4"/>
      <c r="E1666" s="2" t="b">
        <f t="shared" ref="E1666:E1729" ca="1" si="50">F1666=B1666</f>
        <v>1</v>
      </c>
      <c r="F1666" s="2" t="str" cm="1">
        <f t="array" aca="1" ref="F1666" ca="1">IF(G1666&lt;&gt;"",INDIRECT("'"&amp;G1666&amp;"'!"&amp;H1666),"")</f>
        <v/>
      </c>
      <c r="G1666" s="1533"/>
      <c r="I1666" s="4"/>
      <c r="J1666" s="4"/>
      <c r="K1666" s="4"/>
    </row>
    <row r="1667" spans="1:11" ht="14">
      <c r="A1667" s="1">
        <v>1662</v>
      </c>
      <c r="D1667" s="4"/>
      <c r="E1667" s="2" t="b">
        <f t="shared" ca="1" si="50"/>
        <v>1</v>
      </c>
      <c r="F1667" s="2" t="str" cm="1">
        <f t="array" aca="1" ref="F1667" ca="1">IF(G1667&lt;&gt;"",INDIRECT("'"&amp;G1667&amp;"'!"&amp;H1667),"")</f>
        <v/>
      </c>
      <c r="G1667" s="1533"/>
      <c r="I1667" s="4"/>
      <c r="J1667" s="4"/>
      <c r="K1667" s="4"/>
    </row>
    <row r="1668" spans="1:11" ht="14">
      <c r="A1668" s="1">
        <v>1663</v>
      </c>
      <c r="D1668" s="4"/>
      <c r="E1668" s="2" t="b">
        <f t="shared" ca="1" si="50"/>
        <v>1</v>
      </c>
      <c r="F1668" s="2" t="str" cm="1">
        <f t="array" aca="1" ref="F1668" ca="1">IF(G1668&lt;&gt;"",INDIRECT("'"&amp;G1668&amp;"'!"&amp;H1668),"")</f>
        <v/>
      </c>
      <c r="G1668" s="1533"/>
      <c r="I1668" s="4"/>
      <c r="J1668" s="4"/>
      <c r="K1668" s="4"/>
    </row>
    <row r="1669" spans="1:11" ht="14">
      <c r="A1669" s="1">
        <v>1664</v>
      </c>
      <c r="D1669" s="4"/>
      <c r="E1669" s="2" t="b">
        <f t="shared" ca="1" si="50"/>
        <v>1</v>
      </c>
      <c r="F1669" s="2" t="str" cm="1">
        <f t="array" aca="1" ref="F1669" ca="1">IF(G1669&lt;&gt;"",INDIRECT("'"&amp;G1669&amp;"'!"&amp;H1669),"")</f>
        <v/>
      </c>
      <c r="G1669" s="1533"/>
      <c r="I1669" s="4"/>
      <c r="J1669" s="4"/>
      <c r="K1669" s="4"/>
    </row>
    <row r="1670" spans="1:11" ht="14">
      <c r="A1670" s="1">
        <v>1665</v>
      </c>
      <c r="D1670" s="4"/>
      <c r="E1670" s="2" t="b">
        <f t="shared" ca="1" si="50"/>
        <v>1</v>
      </c>
      <c r="F1670" s="2" t="str" cm="1">
        <f t="array" aca="1" ref="F1670" ca="1">IF(G1670&lt;&gt;"",INDIRECT("'"&amp;G1670&amp;"'!"&amp;H1670),"")</f>
        <v/>
      </c>
      <c r="G1670" s="1533"/>
      <c r="I1670" s="4"/>
      <c r="J1670" s="4"/>
      <c r="K1670" s="4"/>
    </row>
    <row r="1671" spans="1:11" ht="14">
      <c r="A1671" s="1">
        <v>1666</v>
      </c>
      <c r="D1671" s="4"/>
      <c r="E1671" s="2" t="b">
        <f t="shared" ca="1" si="50"/>
        <v>1</v>
      </c>
      <c r="F1671" s="2" t="str" cm="1">
        <f t="array" aca="1" ref="F1671" ca="1">IF(G1671&lt;&gt;"",INDIRECT("'"&amp;G1671&amp;"'!"&amp;H1671),"")</f>
        <v/>
      </c>
      <c r="G1671" s="1533"/>
      <c r="I1671" s="4"/>
      <c r="J1671" s="4"/>
      <c r="K1671" s="4"/>
    </row>
    <row r="1672" spans="1:11" ht="14">
      <c r="A1672" s="1">
        <v>1667</v>
      </c>
      <c r="D1672" s="3" t="s">
        <v>299</v>
      </c>
      <c r="E1672" s="2" t="b">
        <f t="shared" ca="1" si="50"/>
        <v>1</v>
      </c>
      <c r="F1672" s="2" t="str" cm="1">
        <f t="array" aca="1" ref="F1672" ca="1">IF(G1672&lt;&gt;"",INDIRECT("'"&amp;G1672&amp;"'!"&amp;H1672),"")</f>
        <v/>
      </c>
      <c r="G1672" s="1533"/>
    </row>
    <row r="1673" spans="1:11" ht="14">
      <c r="A1673" s="1">
        <v>1668</v>
      </c>
      <c r="D1673" s="4"/>
      <c r="E1673" s="2" t="b">
        <f t="shared" ca="1" si="50"/>
        <v>1</v>
      </c>
      <c r="F1673" s="2" t="str" cm="1">
        <f t="array" aca="1" ref="F1673" ca="1">IF(G1673&lt;&gt;"",INDIRECT("'"&amp;G1673&amp;"'!"&amp;H1673),"")</f>
        <v/>
      </c>
      <c r="G1673" s="1533"/>
      <c r="I1673" s="4"/>
      <c r="J1673" s="4"/>
      <c r="K1673" s="4"/>
    </row>
    <row r="1674" spans="1:11" ht="14">
      <c r="A1674" s="1">
        <v>1669</v>
      </c>
      <c r="D1674" s="4"/>
      <c r="E1674" s="2" t="b">
        <f t="shared" ca="1" si="50"/>
        <v>1</v>
      </c>
      <c r="F1674" s="2" t="str" cm="1">
        <f t="array" aca="1" ref="F1674" ca="1">IF(G1674&lt;&gt;"",INDIRECT("'"&amp;G1674&amp;"'!"&amp;H1674),"")</f>
        <v/>
      </c>
      <c r="G1674" s="1533"/>
      <c r="I1674" s="4"/>
      <c r="J1674" s="4"/>
      <c r="K1674" s="4"/>
    </row>
    <row r="1675" spans="1:11" ht="14">
      <c r="A1675" s="1">
        <v>1670</v>
      </c>
      <c r="D1675" s="4"/>
      <c r="E1675" s="2" t="b">
        <f t="shared" ca="1" si="50"/>
        <v>1</v>
      </c>
      <c r="F1675" s="2" t="str" cm="1">
        <f t="array" aca="1" ref="F1675" ca="1">IF(G1675&lt;&gt;"",INDIRECT("'"&amp;G1675&amp;"'!"&amp;H1675),"")</f>
        <v/>
      </c>
      <c r="G1675" s="1533"/>
      <c r="I1675" s="4"/>
      <c r="J1675" s="4"/>
      <c r="K1675" s="4"/>
    </row>
    <row r="1676" spans="1:11" ht="14">
      <c r="A1676" s="1">
        <v>1671</v>
      </c>
      <c r="D1676" s="4"/>
      <c r="E1676" s="2" t="b">
        <f t="shared" ca="1" si="50"/>
        <v>1</v>
      </c>
      <c r="F1676" s="2" t="str" cm="1">
        <f t="array" aca="1" ref="F1676" ca="1">IF(G1676&lt;&gt;"",INDIRECT("'"&amp;G1676&amp;"'!"&amp;H1676),"")</f>
        <v/>
      </c>
      <c r="G1676" s="1533"/>
      <c r="I1676" s="4"/>
      <c r="J1676" s="4"/>
      <c r="K1676" s="4"/>
    </row>
    <row r="1677" spans="1:11" ht="14">
      <c r="A1677" s="1">
        <v>1672</v>
      </c>
      <c r="D1677" s="4"/>
      <c r="E1677" s="2" t="b">
        <f t="shared" ca="1" si="50"/>
        <v>1</v>
      </c>
      <c r="F1677" s="2" t="str" cm="1">
        <f t="array" aca="1" ref="F1677" ca="1">IF(G1677&lt;&gt;"",INDIRECT("'"&amp;G1677&amp;"'!"&amp;H1677),"")</f>
        <v/>
      </c>
      <c r="G1677" s="1533"/>
      <c r="I1677" s="4"/>
      <c r="J1677" s="4"/>
      <c r="K1677" s="4"/>
    </row>
    <row r="1678" spans="1:11" ht="14">
      <c r="A1678" s="1">
        <v>1673</v>
      </c>
      <c r="D1678" s="4"/>
      <c r="E1678" s="2" t="b">
        <f t="shared" ca="1" si="50"/>
        <v>1</v>
      </c>
      <c r="F1678" s="2" t="str" cm="1">
        <f t="array" aca="1" ref="F1678" ca="1">IF(G1678&lt;&gt;"",INDIRECT("'"&amp;G1678&amp;"'!"&amp;H1678),"")</f>
        <v/>
      </c>
      <c r="G1678" s="1533"/>
      <c r="I1678" s="4"/>
      <c r="J1678" s="4"/>
      <c r="K1678" s="4"/>
    </row>
    <row r="1679" spans="1:11" ht="14">
      <c r="A1679" s="1">
        <v>1674</v>
      </c>
      <c r="D1679" s="4"/>
      <c r="E1679" s="2" t="b">
        <f t="shared" ca="1" si="50"/>
        <v>1</v>
      </c>
      <c r="F1679" s="2" t="str" cm="1">
        <f t="array" aca="1" ref="F1679" ca="1">IF(G1679&lt;&gt;"",INDIRECT("'"&amp;G1679&amp;"'!"&amp;H1679),"")</f>
        <v/>
      </c>
      <c r="G1679" s="1533"/>
      <c r="I1679" s="4"/>
      <c r="J1679" s="4"/>
      <c r="K1679" s="4"/>
    </row>
    <row r="1680" spans="1:11" ht="14">
      <c r="A1680" s="1">
        <v>1675</v>
      </c>
      <c r="D1680" s="4"/>
      <c r="E1680" s="2" t="b">
        <f t="shared" ca="1" si="50"/>
        <v>1</v>
      </c>
      <c r="F1680" s="2" t="str" cm="1">
        <f t="array" aca="1" ref="F1680" ca="1">IF(G1680&lt;&gt;"",INDIRECT("'"&amp;G1680&amp;"'!"&amp;H1680),"")</f>
        <v/>
      </c>
      <c r="G1680" s="1533"/>
      <c r="I1680" s="4"/>
      <c r="J1680" s="4"/>
      <c r="K1680" s="4"/>
    </row>
    <row r="1681" spans="1:11" ht="14">
      <c r="A1681" s="1">
        <v>1676</v>
      </c>
      <c r="D1681" s="4"/>
      <c r="E1681" s="2" t="b">
        <f t="shared" ca="1" si="50"/>
        <v>1</v>
      </c>
      <c r="F1681" s="2" t="str" cm="1">
        <f t="array" aca="1" ref="F1681" ca="1">IF(G1681&lt;&gt;"",INDIRECT("'"&amp;G1681&amp;"'!"&amp;H1681),"")</f>
        <v/>
      </c>
      <c r="G1681" s="1533"/>
      <c r="I1681" s="4"/>
      <c r="J1681" s="4"/>
      <c r="K1681" s="4"/>
    </row>
    <row r="1682" spans="1:11" ht="14">
      <c r="A1682" s="1">
        <v>1677</v>
      </c>
      <c r="D1682" s="4"/>
      <c r="E1682" s="2" t="b">
        <f t="shared" ca="1" si="50"/>
        <v>1</v>
      </c>
      <c r="F1682" s="2" t="str" cm="1">
        <f t="array" aca="1" ref="F1682" ca="1">IF(G1682&lt;&gt;"",INDIRECT("'"&amp;G1682&amp;"'!"&amp;H1682),"")</f>
        <v/>
      </c>
      <c r="G1682" s="1533"/>
      <c r="I1682" s="4"/>
      <c r="J1682" s="4"/>
      <c r="K1682" s="4"/>
    </row>
    <row r="1683" spans="1:11" ht="14">
      <c r="A1683" s="1">
        <v>1678</v>
      </c>
      <c r="D1683" s="4"/>
      <c r="E1683" s="2" t="b">
        <f t="shared" ca="1" si="50"/>
        <v>1</v>
      </c>
      <c r="F1683" s="2" t="str" cm="1">
        <f t="array" aca="1" ref="F1683" ca="1">IF(G1683&lt;&gt;"",INDIRECT("'"&amp;G1683&amp;"'!"&amp;H1683),"")</f>
        <v/>
      </c>
      <c r="G1683" s="1533"/>
      <c r="I1683" s="4"/>
      <c r="J1683" s="4"/>
      <c r="K1683" s="4"/>
    </row>
    <row r="1684" spans="1:11" ht="14">
      <c r="A1684" s="1">
        <v>1679</v>
      </c>
      <c r="D1684" s="4"/>
      <c r="E1684" s="2" t="b">
        <f t="shared" ca="1" si="50"/>
        <v>1</v>
      </c>
      <c r="F1684" s="2" t="str" cm="1">
        <f t="array" aca="1" ref="F1684" ca="1">IF(G1684&lt;&gt;"",INDIRECT("'"&amp;G1684&amp;"'!"&amp;H1684),"")</f>
        <v/>
      </c>
      <c r="G1684" s="1533"/>
      <c r="I1684" s="4"/>
      <c r="J1684" s="4"/>
      <c r="K1684" s="4"/>
    </row>
    <row r="1685" spans="1:11" ht="14">
      <c r="A1685" s="1">
        <v>1680</v>
      </c>
      <c r="D1685" s="4"/>
      <c r="E1685" s="2" t="b">
        <f t="shared" ca="1" si="50"/>
        <v>1</v>
      </c>
      <c r="F1685" s="2" t="str" cm="1">
        <f t="array" aca="1" ref="F1685" ca="1">IF(G1685&lt;&gt;"",INDIRECT("'"&amp;G1685&amp;"'!"&amp;H1685),"")</f>
        <v/>
      </c>
      <c r="G1685" s="1533"/>
      <c r="I1685" s="4"/>
      <c r="J1685" s="4"/>
      <c r="K1685" s="4"/>
    </row>
    <row r="1686" spans="1:11" ht="14">
      <c r="A1686" s="1">
        <v>1681</v>
      </c>
      <c r="D1686" s="4"/>
      <c r="E1686" s="2" t="b">
        <f t="shared" ca="1" si="50"/>
        <v>1</v>
      </c>
      <c r="F1686" s="2" t="str" cm="1">
        <f t="array" aca="1" ref="F1686" ca="1">IF(G1686&lt;&gt;"",INDIRECT("'"&amp;G1686&amp;"'!"&amp;H1686),"")</f>
        <v/>
      </c>
      <c r="G1686" s="1533"/>
      <c r="I1686" s="4"/>
      <c r="J1686" s="4"/>
      <c r="K1686" s="4"/>
    </row>
    <row r="1687" spans="1:11" ht="14">
      <c r="A1687" s="1">
        <v>1682</v>
      </c>
      <c r="D1687" s="4"/>
      <c r="E1687" s="2" t="b">
        <f t="shared" ca="1" si="50"/>
        <v>1</v>
      </c>
      <c r="F1687" s="2" t="str" cm="1">
        <f t="array" aca="1" ref="F1687" ca="1">IF(G1687&lt;&gt;"",INDIRECT("'"&amp;G1687&amp;"'!"&amp;H1687),"")</f>
        <v/>
      </c>
      <c r="G1687" s="1533"/>
      <c r="I1687" s="4"/>
      <c r="J1687" s="4"/>
      <c r="K1687" s="4"/>
    </row>
    <row r="1688" spans="1:11" ht="14">
      <c r="A1688" s="1">
        <v>1683</v>
      </c>
      <c r="E1688" s="2" t="b">
        <f t="shared" ca="1" si="50"/>
        <v>1</v>
      </c>
      <c r="F1688" s="2" t="str" cm="1">
        <f t="array" aca="1" ref="F1688" ca="1">IF(G1688&lt;&gt;"",INDIRECT("'"&amp;G1688&amp;"'!"&amp;H1688),"")</f>
        <v/>
      </c>
      <c r="G1688" s="1533"/>
    </row>
    <row r="1689" spans="1:11" ht="14">
      <c r="A1689" s="1">
        <v>1684</v>
      </c>
      <c r="E1689" s="2" t="b">
        <f t="shared" ca="1" si="50"/>
        <v>1</v>
      </c>
      <c r="F1689" s="2" t="str" cm="1">
        <f t="array" aca="1" ref="F1689" ca="1">IF(G1689&lt;&gt;"",INDIRECT("'"&amp;G1689&amp;"'!"&amp;H1689),"")</f>
        <v/>
      </c>
      <c r="G1689" s="1533"/>
    </row>
    <row r="1690" spans="1:11" ht="14">
      <c r="A1690" s="1">
        <v>1685</v>
      </c>
      <c r="E1690" s="2" t="b">
        <f t="shared" ca="1" si="50"/>
        <v>1</v>
      </c>
      <c r="F1690" s="2" t="str" cm="1">
        <f t="array" aca="1" ref="F1690" ca="1">IF(G1690&lt;&gt;"",INDIRECT("'"&amp;G1690&amp;"'!"&amp;H1690),"")</f>
        <v/>
      </c>
      <c r="G1690" s="1533"/>
    </row>
    <row r="1691" spans="1:11" ht="14">
      <c r="A1691" s="1">
        <v>1686</v>
      </c>
      <c r="E1691" s="2" t="b">
        <f t="shared" ca="1" si="50"/>
        <v>1</v>
      </c>
      <c r="F1691" s="2" t="str" cm="1">
        <f t="array" aca="1" ref="F1691" ca="1">IF(G1691&lt;&gt;"",INDIRECT("'"&amp;G1691&amp;"'!"&amp;H1691),"")</f>
        <v/>
      </c>
      <c r="G1691" s="1533"/>
    </row>
    <row r="1692" spans="1:11" ht="14">
      <c r="A1692" s="1">
        <v>1687</v>
      </c>
      <c r="E1692" s="2" t="b">
        <f t="shared" ca="1" si="50"/>
        <v>1</v>
      </c>
      <c r="F1692" s="2" t="str" cm="1">
        <f t="array" aca="1" ref="F1692" ca="1">IF(G1692&lt;&gt;"",INDIRECT("'"&amp;G1692&amp;"'!"&amp;H1692),"")</f>
        <v/>
      </c>
      <c r="G1692" s="1533"/>
    </row>
    <row r="1693" spans="1:11" ht="14">
      <c r="A1693" s="1">
        <v>1688</v>
      </c>
      <c r="E1693" s="2" t="b">
        <f t="shared" ca="1" si="50"/>
        <v>1</v>
      </c>
      <c r="F1693" s="2" t="str" cm="1">
        <f t="array" aca="1" ref="F1693" ca="1">IF(G1693&lt;&gt;"",INDIRECT("'"&amp;G1693&amp;"'!"&amp;H1693),"")</f>
        <v/>
      </c>
      <c r="G1693" s="1533"/>
    </row>
    <row r="1694" spans="1:11" ht="14">
      <c r="A1694" s="1">
        <v>1689</v>
      </c>
      <c r="E1694" s="2" t="b">
        <f t="shared" ca="1" si="50"/>
        <v>1</v>
      </c>
      <c r="F1694" s="2" t="str" cm="1">
        <f t="array" aca="1" ref="F1694" ca="1">IF(G1694&lt;&gt;"",INDIRECT("'"&amp;G1694&amp;"'!"&amp;H1694),"")</f>
        <v/>
      </c>
      <c r="G1694" s="1533"/>
    </row>
    <row r="1695" spans="1:11" ht="14">
      <c r="A1695" s="1">
        <v>1690</v>
      </c>
      <c r="E1695" s="2" t="b">
        <f t="shared" ca="1" si="50"/>
        <v>1</v>
      </c>
      <c r="F1695" s="2" t="str" cm="1">
        <f t="array" aca="1" ref="F1695" ca="1">IF(G1695&lt;&gt;"",INDIRECT("'"&amp;G1695&amp;"'!"&amp;H1695),"")</f>
        <v/>
      </c>
      <c r="G1695" s="1533"/>
    </row>
    <row r="1696" spans="1:11" ht="14">
      <c r="A1696" s="1">
        <v>1691</v>
      </c>
      <c r="E1696" s="2" t="b">
        <f t="shared" ca="1" si="50"/>
        <v>1</v>
      </c>
      <c r="F1696" s="2" t="str" cm="1">
        <f t="array" aca="1" ref="F1696" ca="1">IF(G1696&lt;&gt;"",INDIRECT("'"&amp;G1696&amp;"'!"&amp;H1696),"")</f>
        <v/>
      </c>
      <c r="G1696" s="1533"/>
    </row>
    <row r="1697" spans="1:11" ht="14">
      <c r="A1697" s="1">
        <v>1692</v>
      </c>
      <c r="E1697" s="2" t="b">
        <f t="shared" ca="1" si="50"/>
        <v>1</v>
      </c>
      <c r="F1697" s="2" t="str" cm="1">
        <f t="array" aca="1" ref="F1697" ca="1">IF(G1697&lt;&gt;"",INDIRECT("'"&amp;G1697&amp;"'!"&amp;H1697),"")</f>
        <v/>
      </c>
      <c r="G1697" s="1533"/>
    </row>
    <row r="1698" spans="1:11" ht="14">
      <c r="A1698" s="1">
        <v>1693</v>
      </c>
      <c r="E1698" s="2" t="b">
        <f t="shared" ca="1" si="50"/>
        <v>1</v>
      </c>
      <c r="F1698" s="2" t="str" cm="1">
        <f t="array" aca="1" ref="F1698" ca="1">IF(G1698&lt;&gt;"",INDIRECT("'"&amp;G1698&amp;"'!"&amp;H1698),"")</f>
        <v/>
      </c>
      <c r="G1698" s="1533"/>
    </row>
    <row r="1699" spans="1:11" ht="14">
      <c r="A1699" s="1">
        <v>1694</v>
      </c>
      <c r="D1699" s="4"/>
      <c r="E1699" s="2" t="b">
        <f t="shared" ca="1" si="50"/>
        <v>1</v>
      </c>
      <c r="F1699" s="2" t="str" cm="1">
        <f t="array" aca="1" ref="F1699" ca="1">IF(G1699&lt;&gt;"",INDIRECT("'"&amp;G1699&amp;"'!"&amp;H1699),"")</f>
        <v/>
      </c>
      <c r="G1699" s="1533"/>
      <c r="I1699" s="4"/>
      <c r="J1699" s="4"/>
      <c r="K1699" s="4"/>
    </row>
    <row r="1700" spans="1:11" ht="14">
      <c r="A1700" s="1">
        <v>1695</v>
      </c>
      <c r="E1700" s="2" t="b">
        <f t="shared" ca="1" si="50"/>
        <v>1</v>
      </c>
      <c r="F1700" s="2" t="str" cm="1">
        <f t="array" aca="1" ref="F1700" ca="1">IF(G1700&lt;&gt;"",INDIRECT("'"&amp;G1700&amp;"'!"&amp;H1700),"")</f>
        <v/>
      </c>
      <c r="G1700" s="1533"/>
    </row>
    <row r="1701" spans="1:11" ht="14">
      <c r="A1701" s="1">
        <v>1696</v>
      </c>
      <c r="E1701" s="2" t="b">
        <f t="shared" ca="1" si="50"/>
        <v>1</v>
      </c>
      <c r="F1701" s="2" t="str" cm="1">
        <f t="array" aca="1" ref="F1701" ca="1">IF(G1701&lt;&gt;"",INDIRECT("'"&amp;G1701&amp;"'!"&amp;H1701),"")</f>
        <v/>
      </c>
      <c r="G1701" s="1533"/>
    </row>
    <row r="1702" spans="1:11" ht="14">
      <c r="A1702" s="1">
        <v>1697</v>
      </c>
      <c r="E1702" s="2" t="b">
        <f t="shared" ca="1" si="50"/>
        <v>1</v>
      </c>
      <c r="F1702" s="2" t="str" cm="1">
        <f t="array" aca="1" ref="F1702" ca="1">IF(G1702&lt;&gt;"",INDIRECT("'"&amp;G1702&amp;"'!"&amp;H1702),"")</f>
        <v/>
      </c>
      <c r="G1702" s="1533"/>
    </row>
    <row r="1703" spans="1:11" ht="14">
      <c r="A1703" s="1">
        <v>1698</v>
      </c>
      <c r="E1703" s="2" t="b">
        <f t="shared" ca="1" si="50"/>
        <v>1</v>
      </c>
      <c r="F1703" s="2" t="str" cm="1">
        <f t="array" aca="1" ref="F1703" ca="1">IF(G1703&lt;&gt;"",INDIRECT("'"&amp;G1703&amp;"'!"&amp;H1703),"")</f>
        <v/>
      </c>
      <c r="G1703" s="1533"/>
    </row>
    <row r="1704" spans="1:11" ht="14">
      <c r="A1704" s="1">
        <v>1699</v>
      </c>
      <c r="E1704" s="2" t="b">
        <f t="shared" ca="1" si="50"/>
        <v>1</v>
      </c>
      <c r="F1704" s="2" t="str" cm="1">
        <f t="array" aca="1" ref="F1704" ca="1">IF(G1704&lt;&gt;"",INDIRECT("'"&amp;G1704&amp;"'!"&amp;H1704),"")</f>
        <v/>
      </c>
      <c r="G1704" s="1533"/>
    </row>
    <row r="1705" spans="1:11" ht="14">
      <c r="A1705" s="1">
        <v>1700</v>
      </c>
      <c r="E1705" s="2" t="b">
        <f t="shared" ca="1" si="50"/>
        <v>1</v>
      </c>
      <c r="F1705" s="2" t="str" cm="1">
        <f t="array" aca="1" ref="F1705" ca="1">IF(G1705&lt;&gt;"",INDIRECT("'"&amp;G1705&amp;"'!"&amp;H1705),"")</f>
        <v/>
      </c>
      <c r="G1705" s="1533"/>
    </row>
    <row r="1706" spans="1:11" ht="14">
      <c r="A1706" s="1">
        <v>1701</v>
      </c>
      <c r="E1706" s="2" t="b">
        <f t="shared" ca="1" si="50"/>
        <v>1</v>
      </c>
      <c r="F1706" s="2" t="str" cm="1">
        <f t="array" aca="1" ref="F1706" ca="1">IF(G1706&lt;&gt;"",INDIRECT("'"&amp;G1706&amp;"'!"&amp;H1706),"")</f>
        <v/>
      </c>
      <c r="G1706" s="1533"/>
    </row>
    <row r="1707" spans="1:11" ht="14">
      <c r="A1707" s="1">
        <v>1702</v>
      </c>
      <c r="E1707" s="2" t="b">
        <f t="shared" ca="1" si="50"/>
        <v>1</v>
      </c>
      <c r="F1707" s="2" t="str" cm="1">
        <f t="array" aca="1" ref="F1707" ca="1">IF(G1707&lt;&gt;"",INDIRECT("'"&amp;G1707&amp;"'!"&amp;H1707),"")</f>
        <v/>
      </c>
      <c r="G1707" s="1533"/>
    </row>
    <row r="1708" spans="1:11" ht="14">
      <c r="A1708" s="1">
        <v>1703</v>
      </c>
      <c r="E1708" s="2" t="b">
        <f t="shared" ca="1" si="50"/>
        <v>1</v>
      </c>
      <c r="F1708" s="2" t="str" cm="1">
        <f t="array" aca="1" ref="F1708" ca="1">IF(G1708&lt;&gt;"",INDIRECT("'"&amp;G1708&amp;"'!"&amp;H1708),"")</f>
        <v/>
      </c>
      <c r="G1708" s="1533"/>
    </row>
    <row r="1709" spans="1:11" ht="14">
      <c r="A1709" s="1">
        <v>1704</v>
      </c>
      <c r="E1709" s="2" t="b">
        <f t="shared" ca="1" si="50"/>
        <v>1</v>
      </c>
      <c r="F1709" s="2" t="str" cm="1">
        <f t="array" aca="1" ref="F1709" ca="1">IF(G1709&lt;&gt;"",INDIRECT("'"&amp;G1709&amp;"'!"&amp;H1709),"")</f>
        <v/>
      </c>
      <c r="G1709" s="1533"/>
    </row>
    <row r="1710" spans="1:11" ht="14">
      <c r="A1710" s="1">
        <v>1705</v>
      </c>
      <c r="E1710" s="2" t="b">
        <f t="shared" ca="1" si="50"/>
        <v>1</v>
      </c>
      <c r="F1710" s="2" t="str" cm="1">
        <f t="array" aca="1" ref="F1710" ca="1">IF(G1710&lt;&gt;"",INDIRECT("'"&amp;G1710&amp;"'!"&amp;H1710),"")</f>
        <v/>
      </c>
      <c r="G1710" s="1533"/>
    </row>
    <row r="1711" spans="1:11" ht="14">
      <c r="A1711" s="1">
        <v>1706</v>
      </c>
      <c r="E1711" s="2" t="b">
        <f t="shared" ca="1" si="50"/>
        <v>1</v>
      </c>
      <c r="F1711" s="2" t="str" cm="1">
        <f t="array" aca="1" ref="F1711" ca="1">IF(G1711&lt;&gt;"",INDIRECT("'"&amp;G1711&amp;"'!"&amp;H1711),"")</f>
        <v/>
      </c>
      <c r="G1711" s="1533"/>
    </row>
    <row r="1712" spans="1:11" ht="14">
      <c r="A1712" s="1">
        <v>1707</v>
      </c>
      <c r="E1712" s="2" t="b">
        <f t="shared" ca="1" si="50"/>
        <v>1</v>
      </c>
      <c r="F1712" s="2" t="str" cm="1">
        <f t="array" aca="1" ref="F1712" ca="1">IF(G1712&lt;&gt;"",INDIRECT("'"&amp;G1712&amp;"'!"&amp;H1712),"")</f>
        <v/>
      </c>
      <c r="G1712" s="1533"/>
    </row>
    <row r="1713" spans="1:11" ht="14">
      <c r="A1713" s="1">
        <v>1708</v>
      </c>
      <c r="E1713" s="2" t="b">
        <f t="shared" ca="1" si="50"/>
        <v>1</v>
      </c>
      <c r="F1713" s="2" t="str" cm="1">
        <f t="array" aca="1" ref="F1713" ca="1">IF(G1713&lt;&gt;"",INDIRECT("'"&amp;G1713&amp;"'!"&amp;H1713),"")</f>
        <v/>
      </c>
      <c r="G1713" s="1533"/>
    </row>
    <row r="1714" spans="1:11" ht="14">
      <c r="A1714" s="1">
        <v>1709</v>
      </c>
      <c r="E1714" s="2" t="b">
        <f t="shared" ca="1" si="50"/>
        <v>1</v>
      </c>
      <c r="F1714" s="2" t="str" cm="1">
        <f t="array" aca="1" ref="F1714" ca="1">IF(G1714&lt;&gt;"",INDIRECT("'"&amp;G1714&amp;"'!"&amp;H1714),"")</f>
        <v/>
      </c>
      <c r="G1714" s="1533"/>
    </row>
    <row r="1715" spans="1:11" ht="14">
      <c r="A1715" s="1">
        <v>1710</v>
      </c>
      <c r="D1715" s="4"/>
      <c r="E1715" s="2" t="b">
        <f t="shared" ca="1" si="50"/>
        <v>1</v>
      </c>
      <c r="F1715" s="2" t="str" cm="1">
        <f t="array" aca="1" ref="F1715" ca="1">IF(G1715&lt;&gt;"",INDIRECT("'"&amp;G1715&amp;"'!"&amp;H1715),"")</f>
        <v/>
      </c>
      <c r="G1715" s="1533"/>
      <c r="I1715" s="4"/>
      <c r="J1715" s="4"/>
      <c r="K1715" s="4"/>
    </row>
    <row r="1716" spans="1:11" ht="14">
      <c r="A1716" s="1">
        <v>1711</v>
      </c>
      <c r="E1716" s="2" t="b">
        <f t="shared" ca="1" si="50"/>
        <v>1</v>
      </c>
      <c r="F1716" s="2" t="str" cm="1">
        <f t="array" aca="1" ref="F1716" ca="1">IF(G1716&lt;&gt;"",INDIRECT("'"&amp;G1716&amp;"'!"&amp;H1716),"")</f>
        <v/>
      </c>
      <c r="G1716" s="1533"/>
    </row>
    <row r="1717" spans="1:11" ht="14">
      <c r="A1717" s="1">
        <v>1712</v>
      </c>
      <c r="E1717" s="2" t="b">
        <f t="shared" ca="1" si="50"/>
        <v>1</v>
      </c>
      <c r="F1717" s="2" t="str" cm="1">
        <f t="array" aca="1" ref="F1717" ca="1">IF(G1717&lt;&gt;"",INDIRECT("'"&amp;G1717&amp;"'!"&amp;H1717),"")</f>
        <v/>
      </c>
      <c r="G1717" s="1533"/>
    </row>
    <row r="1718" spans="1:11" ht="14">
      <c r="A1718" s="1">
        <v>1713</v>
      </c>
      <c r="E1718" s="2" t="b">
        <f t="shared" ca="1" si="50"/>
        <v>1</v>
      </c>
      <c r="F1718" s="2" t="str" cm="1">
        <f t="array" aca="1" ref="F1718" ca="1">IF(G1718&lt;&gt;"",INDIRECT("'"&amp;G1718&amp;"'!"&amp;H1718),"")</f>
        <v/>
      </c>
      <c r="G1718" s="1533"/>
    </row>
    <row r="1719" spans="1:11" ht="14">
      <c r="A1719" s="1">
        <v>1714</v>
      </c>
      <c r="E1719" s="2" t="b">
        <f t="shared" ca="1" si="50"/>
        <v>1</v>
      </c>
      <c r="F1719" s="2" t="str" cm="1">
        <f t="array" aca="1" ref="F1719" ca="1">IF(G1719&lt;&gt;"",INDIRECT("'"&amp;G1719&amp;"'!"&amp;H1719),"")</f>
        <v/>
      </c>
      <c r="G1719" s="1533"/>
    </row>
    <row r="1720" spans="1:11" ht="14">
      <c r="A1720" s="1">
        <v>1715</v>
      </c>
      <c r="E1720" s="2" t="b">
        <f t="shared" ca="1" si="50"/>
        <v>1</v>
      </c>
      <c r="F1720" s="2" t="str" cm="1">
        <f t="array" aca="1" ref="F1720" ca="1">IF(G1720&lt;&gt;"",INDIRECT("'"&amp;G1720&amp;"'!"&amp;H1720),"")</f>
        <v/>
      </c>
      <c r="G1720" s="1533"/>
    </row>
    <row r="1721" spans="1:11" ht="14">
      <c r="A1721" s="1">
        <v>1716</v>
      </c>
      <c r="E1721" s="2" t="b">
        <f t="shared" ca="1" si="50"/>
        <v>1</v>
      </c>
      <c r="F1721" s="2" t="str" cm="1">
        <f t="array" aca="1" ref="F1721" ca="1">IF(G1721&lt;&gt;"",INDIRECT("'"&amp;G1721&amp;"'!"&amp;H1721),"")</f>
        <v/>
      </c>
      <c r="G1721" s="1533"/>
    </row>
    <row r="1722" spans="1:11" ht="14">
      <c r="A1722" s="1">
        <v>1717</v>
      </c>
      <c r="E1722" s="2" t="b">
        <f t="shared" ca="1" si="50"/>
        <v>1</v>
      </c>
      <c r="F1722" s="2" t="str" cm="1">
        <f t="array" aca="1" ref="F1722" ca="1">IF(G1722&lt;&gt;"",INDIRECT("'"&amp;G1722&amp;"'!"&amp;H1722),"")</f>
        <v/>
      </c>
      <c r="G1722" s="1533"/>
    </row>
    <row r="1723" spans="1:11" ht="14">
      <c r="A1723" s="1">
        <v>1718</v>
      </c>
      <c r="E1723" s="2" t="b">
        <f t="shared" ca="1" si="50"/>
        <v>1</v>
      </c>
      <c r="F1723" s="2" t="str" cm="1">
        <f t="array" aca="1" ref="F1723" ca="1">IF(G1723&lt;&gt;"",INDIRECT("'"&amp;G1723&amp;"'!"&amp;H1723),"")</f>
        <v/>
      </c>
      <c r="G1723" s="1533"/>
    </row>
    <row r="1724" spans="1:11" ht="14">
      <c r="A1724" s="1">
        <v>1719</v>
      </c>
      <c r="E1724" s="2" t="b">
        <f t="shared" ca="1" si="50"/>
        <v>1</v>
      </c>
      <c r="F1724" s="2" t="str" cm="1">
        <f t="array" aca="1" ref="F1724" ca="1">IF(G1724&lt;&gt;"",INDIRECT("'"&amp;G1724&amp;"'!"&amp;H1724),"")</f>
        <v/>
      </c>
      <c r="G1724" s="1533"/>
    </row>
    <row r="1725" spans="1:11" ht="14">
      <c r="A1725" s="1">
        <v>1720</v>
      </c>
      <c r="E1725" s="2" t="b">
        <f t="shared" ca="1" si="50"/>
        <v>1</v>
      </c>
      <c r="F1725" s="2" t="str" cm="1">
        <f t="array" aca="1" ref="F1725" ca="1">IF(G1725&lt;&gt;"",INDIRECT("'"&amp;G1725&amp;"'!"&amp;H1725),"")</f>
        <v/>
      </c>
      <c r="G1725" s="1533"/>
    </row>
    <row r="1726" spans="1:11" ht="14">
      <c r="A1726" s="1">
        <v>1721</v>
      </c>
      <c r="E1726" s="2" t="b">
        <f t="shared" ca="1" si="50"/>
        <v>1</v>
      </c>
      <c r="F1726" s="2" t="str" cm="1">
        <f t="array" aca="1" ref="F1726" ca="1">IF(G1726&lt;&gt;"",INDIRECT("'"&amp;G1726&amp;"'!"&amp;H1726),"")</f>
        <v/>
      </c>
      <c r="G1726" s="1533"/>
    </row>
    <row r="1727" spans="1:11" ht="14">
      <c r="A1727" s="1">
        <v>1722</v>
      </c>
      <c r="E1727" s="2" t="b">
        <f t="shared" ca="1" si="50"/>
        <v>1</v>
      </c>
      <c r="F1727" s="2" t="str" cm="1">
        <f t="array" aca="1" ref="F1727" ca="1">IF(G1727&lt;&gt;"",INDIRECT("'"&amp;G1727&amp;"'!"&amp;H1727),"")</f>
        <v/>
      </c>
      <c r="G1727" s="1533"/>
    </row>
    <row r="1728" spans="1:11" ht="14">
      <c r="A1728" s="1">
        <v>1723</v>
      </c>
      <c r="E1728" s="2" t="b">
        <f t="shared" ca="1" si="50"/>
        <v>1</v>
      </c>
      <c r="F1728" s="2" t="str" cm="1">
        <f t="array" aca="1" ref="F1728" ca="1">IF(G1728&lt;&gt;"",INDIRECT("'"&amp;G1728&amp;"'!"&amp;H1728),"")</f>
        <v/>
      </c>
      <c r="G1728" s="1533"/>
    </row>
    <row r="1729" spans="1:11" ht="14">
      <c r="A1729" s="1">
        <v>1724</v>
      </c>
      <c r="E1729" s="2" t="b">
        <f t="shared" ca="1" si="50"/>
        <v>1</v>
      </c>
      <c r="F1729" s="2" t="str" cm="1">
        <f t="array" aca="1" ref="F1729" ca="1">IF(G1729&lt;&gt;"",INDIRECT("'"&amp;G1729&amp;"'!"&amp;H1729),"")</f>
        <v/>
      </c>
      <c r="G1729" s="1533"/>
    </row>
    <row r="1730" spans="1:11" ht="14">
      <c r="A1730" s="1">
        <v>1725</v>
      </c>
      <c r="E1730" s="2" t="b">
        <f t="shared" ref="E1730:E1793" ca="1" si="51">F1730=B1730</f>
        <v>1</v>
      </c>
      <c r="F1730" s="2" t="str" cm="1">
        <f t="array" aca="1" ref="F1730" ca="1">IF(G1730&lt;&gt;"",INDIRECT("'"&amp;G1730&amp;"'!"&amp;H1730),"")</f>
        <v/>
      </c>
      <c r="G1730" s="1533"/>
    </row>
    <row r="1731" spans="1:11" ht="14">
      <c r="A1731" s="1">
        <v>1726</v>
      </c>
      <c r="D1731" s="4"/>
      <c r="E1731" s="2" t="b">
        <f t="shared" ca="1" si="51"/>
        <v>1</v>
      </c>
      <c r="F1731" s="2" t="str" cm="1">
        <f t="array" aca="1" ref="F1731" ca="1">IF(G1731&lt;&gt;"",INDIRECT("'"&amp;G1731&amp;"'!"&amp;H1731),"")</f>
        <v/>
      </c>
      <c r="G1731" s="1533"/>
      <c r="I1731" s="4"/>
      <c r="J1731" s="4"/>
      <c r="K1731" s="4"/>
    </row>
    <row r="1732" spans="1:11" ht="14">
      <c r="A1732" s="1">
        <v>1727</v>
      </c>
      <c r="E1732" s="2" t="b">
        <f t="shared" ca="1" si="51"/>
        <v>1</v>
      </c>
      <c r="F1732" s="2" t="str" cm="1">
        <f t="array" aca="1" ref="F1732" ca="1">IF(G1732&lt;&gt;"",INDIRECT("'"&amp;G1732&amp;"'!"&amp;H1732),"")</f>
        <v/>
      </c>
      <c r="G1732" s="1533"/>
    </row>
    <row r="1733" spans="1:11" ht="14">
      <c r="A1733" s="1">
        <v>1728</v>
      </c>
      <c r="E1733" s="2" t="b">
        <f t="shared" ca="1" si="51"/>
        <v>1</v>
      </c>
      <c r="F1733" s="2" t="str" cm="1">
        <f t="array" aca="1" ref="F1733" ca="1">IF(G1733&lt;&gt;"",INDIRECT("'"&amp;G1733&amp;"'!"&amp;H1733),"")</f>
        <v/>
      </c>
      <c r="G1733" s="1533"/>
    </row>
    <row r="1734" spans="1:11" ht="14">
      <c r="A1734" s="1">
        <v>1729</v>
      </c>
      <c r="E1734" s="2" t="b">
        <f t="shared" ca="1" si="51"/>
        <v>1</v>
      </c>
      <c r="F1734" s="2" t="str" cm="1">
        <f t="array" aca="1" ref="F1734" ca="1">IF(G1734&lt;&gt;"",INDIRECT("'"&amp;G1734&amp;"'!"&amp;H1734),"")</f>
        <v/>
      </c>
      <c r="G1734" s="1533"/>
    </row>
    <row r="1735" spans="1:11" ht="14">
      <c r="A1735" s="1">
        <v>1730</v>
      </c>
      <c r="E1735" s="2" t="b">
        <f t="shared" ca="1" si="51"/>
        <v>1</v>
      </c>
      <c r="F1735" s="2" t="str" cm="1">
        <f t="array" aca="1" ref="F1735" ca="1">IF(G1735&lt;&gt;"",INDIRECT("'"&amp;G1735&amp;"'!"&amp;H1735),"")</f>
        <v/>
      </c>
      <c r="G1735" s="1533"/>
    </row>
    <row r="1736" spans="1:11" ht="14">
      <c r="A1736" s="1">
        <v>1731</v>
      </c>
      <c r="E1736" s="2" t="b">
        <f t="shared" ca="1" si="51"/>
        <v>1</v>
      </c>
      <c r="F1736" s="2" t="str" cm="1">
        <f t="array" aca="1" ref="F1736" ca="1">IF(G1736&lt;&gt;"",INDIRECT("'"&amp;G1736&amp;"'!"&amp;H1736),"")</f>
        <v/>
      </c>
      <c r="G1736" s="1533"/>
    </row>
    <row r="1737" spans="1:11" ht="14">
      <c r="A1737" s="1">
        <v>1732</v>
      </c>
      <c r="E1737" s="2" t="b">
        <f t="shared" ca="1" si="51"/>
        <v>1</v>
      </c>
      <c r="F1737" s="2" t="str" cm="1">
        <f t="array" aca="1" ref="F1737" ca="1">IF(G1737&lt;&gt;"",INDIRECT("'"&amp;G1737&amp;"'!"&amp;H1737),"")</f>
        <v/>
      </c>
      <c r="G1737" s="1533"/>
    </row>
    <row r="1738" spans="1:11" ht="14">
      <c r="A1738" s="1">
        <v>1733</v>
      </c>
      <c r="E1738" s="2" t="b">
        <f t="shared" ca="1" si="51"/>
        <v>1</v>
      </c>
      <c r="F1738" s="2" t="str" cm="1">
        <f t="array" aca="1" ref="F1738" ca="1">IF(G1738&lt;&gt;"",INDIRECT("'"&amp;G1738&amp;"'!"&amp;H1738),"")</f>
        <v/>
      </c>
      <c r="G1738" s="1533"/>
    </row>
    <row r="1739" spans="1:11" ht="14">
      <c r="A1739" s="1">
        <v>1734</v>
      </c>
      <c r="E1739" s="2" t="b">
        <f t="shared" ca="1" si="51"/>
        <v>1</v>
      </c>
      <c r="F1739" s="2" t="str" cm="1">
        <f t="array" aca="1" ref="F1739" ca="1">IF(G1739&lt;&gt;"",INDIRECT("'"&amp;G1739&amp;"'!"&amp;H1739),"")</f>
        <v/>
      </c>
      <c r="G1739" s="1533"/>
    </row>
    <row r="1740" spans="1:11" ht="14">
      <c r="A1740" s="1">
        <v>1735</v>
      </c>
      <c r="E1740" s="2" t="b">
        <f t="shared" ca="1" si="51"/>
        <v>1</v>
      </c>
      <c r="F1740" s="2" t="str" cm="1">
        <f t="array" aca="1" ref="F1740" ca="1">IF(G1740&lt;&gt;"",INDIRECT("'"&amp;G1740&amp;"'!"&amp;H1740),"")</f>
        <v/>
      </c>
      <c r="G1740" s="1533"/>
    </row>
    <row r="1741" spans="1:11" ht="14">
      <c r="A1741" s="1">
        <v>1736</v>
      </c>
      <c r="E1741" s="2" t="b">
        <f t="shared" ca="1" si="51"/>
        <v>1</v>
      </c>
      <c r="F1741" s="2" t="str" cm="1">
        <f t="array" aca="1" ref="F1741" ca="1">IF(G1741&lt;&gt;"",INDIRECT("'"&amp;G1741&amp;"'!"&amp;H1741),"")</f>
        <v/>
      </c>
      <c r="G1741" s="1533"/>
    </row>
    <row r="1742" spans="1:11" ht="14">
      <c r="A1742" s="1">
        <v>1737</v>
      </c>
      <c r="E1742" s="2" t="b">
        <f t="shared" ca="1" si="51"/>
        <v>1</v>
      </c>
      <c r="F1742" s="2" t="str" cm="1">
        <f t="array" aca="1" ref="F1742" ca="1">IF(G1742&lt;&gt;"",INDIRECT("'"&amp;G1742&amp;"'!"&amp;H1742),"")</f>
        <v/>
      </c>
      <c r="G1742" s="1533"/>
    </row>
    <row r="1743" spans="1:11" ht="14">
      <c r="A1743" s="1">
        <v>1738</v>
      </c>
      <c r="E1743" s="2" t="b">
        <f t="shared" ca="1" si="51"/>
        <v>1</v>
      </c>
      <c r="F1743" s="2" t="str" cm="1">
        <f t="array" aca="1" ref="F1743" ca="1">IF(G1743&lt;&gt;"",INDIRECT("'"&amp;G1743&amp;"'!"&amp;H1743),"")</f>
        <v/>
      </c>
      <c r="G1743" s="1533"/>
    </row>
    <row r="1744" spans="1:11" ht="14">
      <c r="A1744" s="1">
        <v>1739</v>
      </c>
      <c r="E1744" s="2" t="b">
        <f t="shared" ca="1" si="51"/>
        <v>1</v>
      </c>
      <c r="F1744" s="2" t="str" cm="1">
        <f t="array" aca="1" ref="F1744" ca="1">IF(G1744&lt;&gt;"",INDIRECT("'"&amp;G1744&amp;"'!"&amp;H1744),"")</f>
        <v/>
      </c>
      <c r="G1744" s="1533"/>
    </row>
    <row r="1745" spans="1:11" ht="14">
      <c r="A1745" s="1">
        <v>1740</v>
      </c>
      <c r="E1745" s="2" t="b">
        <f t="shared" ca="1" si="51"/>
        <v>1</v>
      </c>
      <c r="F1745" s="2" t="str" cm="1">
        <f t="array" aca="1" ref="F1745" ca="1">IF(G1745&lt;&gt;"",INDIRECT("'"&amp;G1745&amp;"'!"&amp;H1745),"")</f>
        <v/>
      </c>
      <c r="G1745" s="1533"/>
    </row>
    <row r="1746" spans="1:11" ht="14">
      <c r="A1746" s="1">
        <v>1741</v>
      </c>
      <c r="E1746" s="2" t="b">
        <f t="shared" ca="1" si="51"/>
        <v>1</v>
      </c>
      <c r="F1746" s="2" t="str" cm="1">
        <f t="array" aca="1" ref="F1746" ca="1">IF(G1746&lt;&gt;"",INDIRECT("'"&amp;G1746&amp;"'!"&amp;H1746),"")</f>
        <v/>
      </c>
      <c r="G1746" s="1533"/>
    </row>
    <row r="1747" spans="1:11" ht="14">
      <c r="A1747" s="1">
        <v>1742</v>
      </c>
      <c r="D1747" s="4"/>
      <c r="E1747" s="2" t="b">
        <f t="shared" ca="1" si="51"/>
        <v>1</v>
      </c>
      <c r="F1747" s="2" t="str" cm="1">
        <f t="array" aca="1" ref="F1747" ca="1">IF(G1747&lt;&gt;"",INDIRECT("'"&amp;G1747&amp;"'!"&amp;H1747),"")</f>
        <v/>
      </c>
      <c r="G1747" s="1533"/>
      <c r="I1747" s="4"/>
      <c r="J1747" s="4"/>
      <c r="K1747" s="4"/>
    </row>
    <row r="1748" spans="1:11" ht="14">
      <c r="A1748" s="1">
        <v>1743</v>
      </c>
      <c r="E1748" s="2" t="b">
        <f t="shared" ca="1" si="51"/>
        <v>1</v>
      </c>
      <c r="F1748" s="2" t="str" cm="1">
        <f t="array" aca="1" ref="F1748" ca="1">IF(G1748&lt;&gt;"",INDIRECT("'"&amp;G1748&amp;"'!"&amp;H1748),"")</f>
        <v/>
      </c>
      <c r="G1748" s="1533"/>
    </row>
    <row r="1749" spans="1:11" ht="14">
      <c r="A1749" s="1">
        <v>1744</v>
      </c>
      <c r="E1749" s="2" t="b">
        <f t="shared" ca="1" si="51"/>
        <v>1</v>
      </c>
      <c r="F1749" s="2" t="str" cm="1">
        <f t="array" aca="1" ref="F1749" ca="1">IF(G1749&lt;&gt;"",INDIRECT("'"&amp;G1749&amp;"'!"&amp;H1749),"")</f>
        <v/>
      </c>
      <c r="G1749" s="1533"/>
    </row>
    <row r="1750" spans="1:11" ht="14">
      <c r="A1750" s="1">
        <v>1745</v>
      </c>
      <c r="E1750" s="2" t="b">
        <f t="shared" ca="1" si="51"/>
        <v>1</v>
      </c>
      <c r="F1750" s="2" t="str" cm="1">
        <f t="array" aca="1" ref="F1750" ca="1">IF(G1750&lt;&gt;"",INDIRECT("'"&amp;G1750&amp;"'!"&amp;H1750),"")</f>
        <v/>
      </c>
      <c r="G1750" s="1533"/>
    </row>
    <row r="1751" spans="1:11" ht="14">
      <c r="A1751" s="1">
        <v>1746</v>
      </c>
      <c r="E1751" s="2" t="b">
        <f t="shared" ca="1" si="51"/>
        <v>1</v>
      </c>
      <c r="F1751" s="2" t="str" cm="1">
        <f t="array" aca="1" ref="F1751" ca="1">IF(G1751&lt;&gt;"",INDIRECT("'"&amp;G1751&amp;"'!"&amp;H1751),"")</f>
        <v/>
      </c>
      <c r="G1751" s="1533"/>
    </row>
    <row r="1752" spans="1:11" ht="14">
      <c r="A1752" s="1">
        <v>1747</v>
      </c>
      <c r="E1752" s="2" t="b">
        <f t="shared" ca="1" si="51"/>
        <v>1</v>
      </c>
      <c r="F1752" s="2" t="str" cm="1">
        <f t="array" aca="1" ref="F1752" ca="1">IF(G1752&lt;&gt;"",INDIRECT("'"&amp;G1752&amp;"'!"&amp;H1752),"")</f>
        <v/>
      </c>
      <c r="G1752" s="1533"/>
    </row>
    <row r="1753" spans="1:11" ht="14">
      <c r="A1753" s="1">
        <v>1748</v>
      </c>
      <c r="E1753" s="2" t="b">
        <f t="shared" ca="1" si="51"/>
        <v>1</v>
      </c>
      <c r="F1753" s="2" t="str" cm="1">
        <f t="array" aca="1" ref="F1753" ca="1">IF(G1753&lt;&gt;"",INDIRECT("'"&amp;G1753&amp;"'!"&amp;H1753),"")</f>
        <v/>
      </c>
      <c r="G1753" s="1533"/>
    </row>
    <row r="1754" spans="1:11" ht="14">
      <c r="A1754" s="1">
        <v>1749</v>
      </c>
      <c r="E1754" s="2" t="b">
        <f t="shared" ca="1" si="51"/>
        <v>1</v>
      </c>
      <c r="F1754" s="2" t="str" cm="1">
        <f t="array" aca="1" ref="F1754" ca="1">IF(G1754&lt;&gt;"",INDIRECT("'"&amp;G1754&amp;"'!"&amp;H1754),"")</f>
        <v/>
      </c>
      <c r="G1754" s="1533"/>
    </row>
    <row r="1755" spans="1:11" ht="14">
      <c r="A1755" s="1">
        <v>1750</v>
      </c>
      <c r="E1755" s="2" t="b">
        <f t="shared" ca="1" si="51"/>
        <v>1</v>
      </c>
      <c r="F1755" s="2" t="str" cm="1">
        <f t="array" aca="1" ref="F1755" ca="1">IF(G1755&lt;&gt;"",INDIRECT("'"&amp;G1755&amp;"'!"&amp;H1755),"")</f>
        <v/>
      </c>
      <c r="G1755" s="1533"/>
    </row>
    <row r="1756" spans="1:11" ht="14">
      <c r="A1756" s="1">
        <v>1751</v>
      </c>
      <c r="E1756" s="2" t="b">
        <f t="shared" ca="1" si="51"/>
        <v>1</v>
      </c>
      <c r="F1756" s="2" t="str" cm="1">
        <f t="array" aca="1" ref="F1756" ca="1">IF(G1756&lt;&gt;"",INDIRECT("'"&amp;G1756&amp;"'!"&amp;H1756),"")</f>
        <v/>
      </c>
      <c r="G1756" s="1533"/>
    </row>
    <row r="1757" spans="1:11" ht="14">
      <c r="A1757" s="1">
        <v>1752</v>
      </c>
      <c r="E1757" s="2" t="b">
        <f t="shared" ca="1" si="51"/>
        <v>1</v>
      </c>
      <c r="F1757" s="2" t="str" cm="1">
        <f t="array" aca="1" ref="F1757" ca="1">IF(G1757&lt;&gt;"",INDIRECT("'"&amp;G1757&amp;"'!"&amp;H1757),"")</f>
        <v/>
      </c>
      <c r="G1757" s="1533"/>
    </row>
    <row r="1758" spans="1:11" ht="14">
      <c r="A1758" s="1">
        <v>1753</v>
      </c>
      <c r="E1758" s="2" t="b">
        <f t="shared" ca="1" si="51"/>
        <v>1</v>
      </c>
      <c r="F1758" s="2" t="str" cm="1">
        <f t="array" aca="1" ref="F1758" ca="1">IF(G1758&lt;&gt;"",INDIRECT("'"&amp;G1758&amp;"'!"&amp;H1758),"")</f>
        <v/>
      </c>
      <c r="G1758" s="1533"/>
    </row>
    <row r="1759" spans="1:11" ht="14">
      <c r="A1759" s="1">
        <v>1754</v>
      </c>
      <c r="E1759" s="2" t="b">
        <f t="shared" ca="1" si="51"/>
        <v>1</v>
      </c>
      <c r="F1759" s="2" t="str" cm="1">
        <f t="array" aca="1" ref="F1759" ca="1">IF(G1759&lt;&gt;"",INDIRECT("'"&amp;G1759&amp;"'!"&amp;H1759),"")</f>
        <v/>
      </c>
      <c r="G1759" s="1533"/>
    </row>
    <row r="1760" spans="1:11" ht="14">
      <c r="A1760" s="1">
        <v>1755</v>
      </c>
      <c r="E1760" s="2" t="b">
        <f t="shared" ca="1" si="51"/>
        <v>1</v>
      </c>
      <c r="F1760" s="2" t="str" cm="1">
        <f t="array" aca="1" ref="F1760" ca="1">IF(G1760&lt;&gt;"",INDIRECT("'"&amp;G1760&amp;"'!"&amp;H1760),"")</f>
        <v/>
      </c>
      <c r="G1760" s="1533"/>
    </row>
    <row r="1761" spans="1:11" ht="14">
      <c r="A1761" s="1">
        <v>1756</v>
      </c>
      <c r="E1761" s="2" t="b">
        <f t="shared" ca="1" si="51"/>
        <v>1</v>
      </c>
      <c r="F1761" s="2" t="str" cm="1">
        <f t="array" aca="1" ref="F1761" ca="1">IF(G1761&lt;&gt;"",INDIRECT("'"&amp;G1761&amp;"'!"&amp;H1761),"")</f>
        <v/>
      </c>
      <c r="G1761" s="1533"/>
    </row>
    <row r="1762" spans="1:11" ht="14">
      <c r="A1762" s="1">
        <v>1757</v>
      </c>
      <c r="E1762" s="2" t="b">
        <f t="shared" ca="1" si="51"/>
        <v>1</v>
      </c>
      <c r="F1762" s="2" t="str" cm="1">
        <f t="array" aca="1" ref="F1762" ca="1">IF(G1762&lt;&gt;"",INDIRECT("'"&amp;G1762&amp;"'!"&amp;H1762),"")</f>
        <v/>
      </c>
      <c r="G1762" s="1533"/>
    </row>
    <row r="1763" spans="1:11" ht="14">
      <c r="A1763" s="1">
        <v>1758</v>
      </c>
      <c r="D1763" s="4"/>
      <c r="E1763" s="2" t="b">
        <f t="shared" ca="1" si="51"/>
        <v>1</v>
      </c>
      <c r="F1763" s="2" t="str" cm="1">
        <f t="array" aca="1" ref="F1763" ca="1">IF(G1763&lt;&gt;"",INDIRECT("'"&amp;G1763&amp;"'!"&amp;H1763),"")</f>
        <v/>
      </c>
      <c r="G1763" s="1533"/>
      <c r="I1763" s="4"/>
      <c r="J1763" s="4"/>
      <c r="K1763" s="4"/>
    </row>
    <row r="1764" spans="1:11" ht="14">
      <c r="A1764" s="1">
        <v>1759</v>
      </c>
      <c r="E1764" s="2" t="b">
        <f t="shared" ca="1" si="51"/>
        <v>1</v>
      </c>
      <c r="F1764" s="2" t="str" cm="1">
        <f t="array" aca="1" ref="F1764" ca="1">IF(G1764&lt;&gt;"",INDIRECT("'"&amp;G1764&amp;"'!"&amp;H1764),"")</f>
        <v/>
      </c>
      <c r="G1764" s="1533"/>
    </row>
    <row r="1765" spans="1:11" ht="14">
      <c r="A1765" s="1">
        <v>1760</v>
      </c>
      <c r="E1765" s="2" t="b">
        <f t="shared" ca="1" si="51"/>
        <v>1</v>
      </c>
      <c r="F1765" s="2" t="str" cm="1">
        <f t="array" aca="1" ref="F1765" ca="1">IF(G1765&lt;&gt;"",INDIRECT("'"&amp;G1765&amp;"'!"&amp;H1765),"")</f>
        <v/>
      </c>
      <c r="G1765" s="1533"/>
    </row>
    <row r="1766" spans="1:11" ht="14">
      <c r="A1766" s="1">
        <v>1761</v>
      </c>
      <c r="E1766" s="2" t="b">
        <f t="shared" ca="1" si="51"/>
        <v>1</v>
      </c>
      <c r="F1766" s="2" t="str" cm="1">
        <f t="array" aca="1" ref="F1766" ca="1">IF(G1766&lt;&gt;"",INDIRECT("'"&amp;G1766&amp;"'!"&amp;H1766),"")</f>
        <v/>
      </c>
      <c r="G1766" s="1533"/>
    </row>
    <row r="1767" spans="1:11" ht="14">
      <c r="A1767" s="1">
        <v>1762</v>
      </c>
      <c r="E1767" s="2" t="b">
        <f t="shared" ca="1" si="51"/>
        <v>1</v>
      </c>
      <c r="F1767" s="2" t="str" cm="1">
        <f t="array" aca="1" ref="F1767" ca="1">IF(G1767&lt;&gt;"",INDIRECT("'"&amp;G1767&amp;"'!"&amp;H1767),"")</f>
        <v/>
      </c>
      <c r="G1767" s="1533"/>
    </row>
    <row r="1768" spans="1:11" ht="14">
      <c r="A1768" s="1">
        <v>1763</v>
      </c>
      <c r="D1768" s="4"/>
      <c r="E1768" s="2" t="b">
        <f t="shared" ca="1" si="51"/>
        <v>1</v>
      </c>
      <c r="F1768" s="2" t="str" cm="1">
        <f t="array" aca="1" ref="F1768" ca="1">IF(G1768&lt;&gt;"",INDIRECT("'"&amp;G1768&amp;"'!"&amp;H1768),"")</f>
        <v/>
      </c>
      <c r="G1768" s="1533"/>
      <c r="I1768" s="4"/>
      <c r="J1768" s="4"/>
      <c r="K1768" s="4"/>
    </row>
    <row r="1769" spans="1:11" ht="14">
      <c r="A1769" s="1">
        <v>1764</v>
      </c>
      <c r="E1769" s="2" t="b">
        <f t="shared" ca="1" si="51"/>
        <v>1</v>
      </c>
      <c r="F1769" s="2" t="str" cm="1">
        <f t="array" aca="1" ref="F1769" ca="1">IF(G1769&lt;&gt;"",INDIRECT("'"&amp;G1769&amp;"'!"&amp;H1769),"")</f>
        <v/>
      </c>
      <c r="G1769" s="1533"/>
    </row>
    <row r="1770" spans="1:11" ht="14">
      <c r="A1770" s="1">
        <v>1765</v>
      </c>
      <c r="E1770" s="2" t="b">
        <f t="shared" ca="1" si="51"/>
        <v>1</v>
      </c>
      <c r="F1770" s="2" t="str" cm="1">
        <f t="array" aca="1" ref="F1770" ca="1">IF(G1770&lt;&gt;"",INDIRECT("'"&amp;G1770&amp;"'!"&amp;H1770),"")</f>
        <v/>
      </c>
      <c r="G1770" s="1533"/>
    </row>
    <row r="1771" spans="1:11" ht="14">
      <c r="A1771" s="1">
        <v>1766</v>
      </c>
      <c r="E1771" s="2" t="b">
        <f t="shared" ca="1" si="51"/>
        <v>1</v>
      </c>
      <c r="F1771" s="2" t="str" cm="1">
        <f t="array" aca="1" ref="F1771" ca="1">IF(G1771&lt;&gt;"",INDIRECT("'"&amp;G1771&amp;"'!"&amp;H1771),"")</f>
        <v/>
      </c>
      <c r="G1771" s="1533"/>
    </row>
    <row r="1772" spans="1:11" ht="14">
      <c r="A1772" s="1">
        <v>1767</v>
      </c>
      <c r="E1772" s="2" t="b">
        <f t="shared" ca="1" si="51"/>
        <v>1</v>
      </c>
      <c r="F1772" s="2" t="str" cm="1">
        <f t="array" aca="1" ref="F1772" ca="1">IF(G1772&lt;&gt;"",INDIRECT("'"&amp;G1772&amp;"'!"&amp;H1772),"")</f>
        <v/>
      </c>
      <c r="G1772" s="1533"/>
    </row>
    <row r="1773" spans="1:11" ht="14">
      <c r="A1773" s="1">
        <v>1768</v>
      </c>
      <c r="E1773" s="2" t="b">
        <f t="shared" ca="1" si="51"/>
        <v>1</v>
      </c>
      <c r="F1773" s="2" t="str" cm="1">
        <f t="array" aca="1" ref="F1773" ca="1">IF(G1773&lt;&gt;"",INDIRECT("'"&amp;G1773&amp;"'!"&amp;H1773),"")</f>
        <v/>
      </c>
      <c r="G1773" s="1533"/>
    </row>
    <row r="1774" spans="1:11" ht="14">
      <c r="A1774" s="1">
        <v>1769</v>
      </c>
      <c r="E1774" s="2" t="b">
        <f t="shared" ca="1" si="51"/>
        <v>1</v>
      </c>
      <c r="F1774" s="2" t="str" cm="1">
        <f t="array" aca="1" ref="F1774" ca="1">IF(G1774&lt;&gt;"",INDIRECT("'"&amp;G1774&amp;"'!"&amp;H1774),"")</f>
        <v/>
      </c>
      <c r="G1774" s="1533"/>
    </row>
    <row r="1775" spans="1:11" ht="14">
      <c r="A1775" s="1">
        <v>1770</v>
      </c>
      <c r="E1775" s="2" t="b">
        <f t="shared" ca="1" si="51"/>
        <v>1</v>
      </c>
      <c r="F1775" s="2" t="str" cm="1">
        <f t="array" aca="1" ref="F1775" ca="1">IF(G1775&lt;&gt;"",INDIRECT("'"&amp;G1775&amp;"'!"&amp;H1775),"")</f>
        <v/>
      </c>
      <c r="G1775" s="1533"/>
    </row>
    <row r="1776" spans="1:11" ht="14">
      <c r="A1776" s="1">
        <v>1771</v>
      </c>
      <c r="E1776" s="2" t="b">
        <f t="shared" ca="1" si="51"/>
        <v>1</v>
      </c>
      <c r="F1776" s="2" t="str" cm="1">
        <f t="array" aca="1" ref="F1776" ca="1">IF(G1776&lt;&gt;"",INDIRECT("'"&amp;G1776&amp;"'!"&amp;H1776),"")</f>
        <v/>
      </c>
      <c r="G1776" s="1533"/>
    </row>
    <row r="1777" spans="1:7" ht="14">
      <c r="A1777" s="1">
        <v>1772</v>
      </c>
      <c r="E1777" s="2" t="b">
        <f t="shared" ca="1" si="51"/>
        <v>1</v>
      </c>
      <c r="F1777" s="2" t="str" cm="1">
        <f t="array" aca="1" ref="F1777" ca="1">IF(G1777&lt;&gt;"",INDIRECT("'"&amp;G1777&amp;"'!"&amp;H1777),"")</f>
        <v/>
      </c>
      <c r="G1777" s="1533"/>
    </row>
    <row r="1778" spans="1:7" ht="14">
      <c r="A1778" s="1">
        <v>1773</v>
      </c>
      <c r="E1778" s="2" t="b">
        <f t="shared" ca="1" si="51"/>
        <v>1</v>
      </c>
      <c r="F1778" s="2" t="str" cm="1">
        <f t="array" aca="1" ref="F1778" ca="1">IF(G1778&lt;&gt;"",INDIRECT("'"&amp;G1778&amp;"'!"&amp;H1778),"")</f>
        <v/>
      </c>
      <c r="G1778" s="1533"/>
    </row>
    <row r="1779" spans="1:7" ht="14">
      <c r="A1779" s="1">
        <v>1774</v>
      </c>
      <c r="E1779" s="2" t="b">
        <f t="shared" ca="1" si="51"/>
        <v>1</v>
      </c>
      <c r="F1779" s="2" t="str" cm="1">
        <f t="array" aca="1" ref="F1779" ca="1">IF(G1779&lt;&gt;"",INDIRECT("'"&amp;G1779&amp;"'!"&amp;H1779),"")</f>
        <v/>
      </c>
      <c r="G1779" s="1533"/>
    </row>
    <row r="1780" spans="1:7" ht="14">
      <c r="A1780" s="1">
        <v>1775</v>
      </c>
      <c r="E1780" s="2" t="b">
        <f t="shared" ca="1" si="51"/>
        <v>1</v>
      </c>
      <c r="F1780" s="2" t="str" cm="1">
        <f t="array" aca="1" ref="F1780" ca="1">IF(G1780&lt;&gt;"",INDIRECT("'"&amp;G1780&amp;"'!"&amp;H1780),"")</f>
        <v/>
      </c>
      <c r="G1780" s="1533"/>
    </row>
    <row r="1781" spans="1:7" ht="14">
      <c r="A1781" s="1">
        <v>1776</v>
      </c>
      <c r="E1781" s="2" t="b">
        <f t="shared" ca="1" si="51"/>
        <v>1</v>
      </c>
      <c r="F1781" s="2" t="str" cm="1">
        <f t="array" aca="1" ref="F1781" ca="1">IF(G1781&lt;&gt;"",INDIRECT("'"&amp;G1781&amp;"'!"&amp;H1781),"")</f>
        <v/>
      </c>
      <c r="G1781" s="1533"/>
    </row>
    <row r="1782" spans="1:7" ht="14">
      <c r="A1782" s="1">
        <v>1777</v>
      </c>
      <c r="E1782" s="2" t="b">
        <f t="shared" ca="1" si="51"/>
        <v>1</v>
      </c>
      <c r="F1782" s="2" t="str" cm="1">
        <f t="array" aca="1" ref="F1782" ca="1">IF(G1782&lt;&gt;"",INDIRECT("'"&amp;G1782&amp;"'!"&amp;H1782),"")</f>
        <v/>
      </c>
      <c r="G1782" s="1533"/>
    </row>
    <row r="1783" spans="1:7" ht="14">
      <c r="A1783" s="1">
        <v>1778</v>
      </c>
      <c r="E1783" s="2" t="b">
        <f t="shared" ca="1" si="51"/>
        <v>1</v>
      </c>
      <c r="F1783" s="2" t="str" cm="1">
        <f t="array" aca="1" ref="F1783" ca="1">IF(G1783&lt;&gt;"",INDIRECT("'"&amp;G1783&amp;"'!"&amp;H1783),"")</f>
        <v/>
      </c>
      <c r="G1783" s="1533"/>
    </row>
    <row r="1784" spans="1:7" ht="14">
      <c r="A1784" s="1">
        <v>1779</v>
      </c>
      <c r="E1784" s="2" t="b">
        <f t="shared" ca="1" si="51"/>
        <v>1</v>
      </c>
      <c r="F1784" s="2" t="str" cm="1">
        <f t="array" aca="1" ref="F1784" ca="1">IF(G1784&lt;&gt;"",INDIRECT("'"&amp;G1784&amp;"'!"&amp;H1784),"")</f>
        <v/>
      </c>
      <c r="G1784" s="1533"/>
    </row>
    <row r="1785" spans="1:7" ht="14">
      <c r="A1785" s="1">
        <v>1780</v>
      </c>
      <c r="E1785" s="2" t="b">
        <f t="shared" ca="1" si="51"/>
        <v>1</v>
      </c>
      <c r="F1785" s="2" t="str" cm="1">
        <f t="array" aca="1" ref="F1785" ca="1">IF(G1785&lt;&gt;"",INDIRECT("'"&amp;G1785&amp;"'!"&amp;H1785),"")</f>
        <v/>
      </c>
      <c r="G1785" s="1533"/>
    </row>
    <row r="1786" spans="1:7" ht="14">
      <c r="A1786" s="1">
        <v>1781</v>
      </c>
      <c r="E1786" s="2" t="b">
        <f t="shared" ca="1" si="51"/>
        <v>1</v>
      </c>
      <c r="F1786" s="2" t="str" cm="1">
        <f t="array" aca="1" ref="F1786" ca="1">IF(G1786&lt;&gt;"",INDIRECT("'"&amp;G1786&amp;"'!"&amp;H1786),"")</f>
        <v/>
      </c>
      <c r="G1786" s="1533"/>
    </row>
    <row r="1787" spans="1:7" ht="14">
      <c r="A1787" s="1">
        <v>1782</v>
      </c>
      <c r="E1787" s="2" t="b">
        <f t="shared" ca="1" si="51"/>
        <v>1</v>
      </c>
      <c r="F1787" s="2" t="str" cm="1">
        <f t="array" aca="1" ref="F1787" ca="1">IF(G1787&lt;&gt;"",INDIRECT("'"&amp;G1787&amp;"'!"&amp;H1787),"")</f>
        <v/>
      </c>
      <c r="G1787" s="1533"/>
    </row>
    <row r="1788" spans="1:7" ht="14">
      <c r="A1788" s="1">
        <v>1783</v>
      </c>
      <c r="E1788" s="2" t="b">
        <f t="shared" ca="1" si="51"/>
        <v>1</v>
      </c>
      <c r="F1788" s="2" t="str" cm="1">
        <f t="array" aca="1" ref="F1788" ca="1">IF(G1788&lt;&gt;"",INDIRECT("'"&amp;G1788&amp;"'!"&amp;H1788),"")</f>
        <v/>
      </c>
      <c r="G1788" s="1533"/>
    </row>
    <row r="1789" spans="1:7" ht="14">
      <c r="A1789" s="1">
        <v>1784</v>
      </c>
      <c r="E1789" s="2" t="b">
        <f t="shared" ca="1" si="51"/>
        <v>1</v>
      </c>
      <c r="F1789" s="2" t="str" cm="1">
        <f t="array" aca="1" ref="F1789" ca="1">IF(G1789&lt;&gt;"",INDIRECT("'"&amp;G1789&amp;"'!"&amp;H1789),"")</f>
        <v/>
      </c>
      <c r="G1789" s="1533"/>
    </row>
    <row r="1790" spans="1:7" ht="14">
      <c r="A1790" s="1">
        <v>1785</v>
      </c>
      <c r="E1790" s="2" t="b">
        <f t="shared" ca="1" si="51"/>
        <v>1</v>
      </c>
      <c r="F1790" s="2" t="str" cm="1">
        <f t="array" aca="1" ref="F1790" ca="1">IF(G1790&lt;&gt;"",INDIRECT("'"&amp;G1790&amp;"'!"&amp;H1790),"")</f>
        <v/>
      </c>
      <c r="G1790" s="1533"/>
    </row>
    <row r="1791" spans="1:7" ht="14">
      <c r="A1791" s="1">
        <v>1786</v>
      </c>
      <c r="E1791" s="2" t="b">
        <f t="shared" ca="1" si="51"/>
        <v>1</v>
      </c>
      <c r="F1791" s="2" t="str" cm="1">
        <f t="array" aca="1" ref="F1791" ca="1">IF(G1791&lt;&gt;"",INDIRECT("'"&amp;G1791&amp;"'!"&amp;H1791),"")</f>
        <v/>
      </c>
      <c r="G1791" s="1533"/>
    </row>
    <row r="1792" spans="1:7" ht="14">
      <c r="A1792" s="1">
        <v>1787</v>
      </c>
      <c r="E1792" s="2" t="b">
        <f t="shared" ca="1" si="51"/>
        <v>1</v>
      </c>
      <c r="F1792" s="2" t="str" cm="1">
        <f t="array" aca="1" ref="F1792" ca="1">IF(G1792&lt;&gt;"",INDIRECT("'"&amp;G1792&amp;"'!"&amp;H1792),"")</f>
        <v/>
      </c>
      <c r="G1792" s="1533"/>
    </row>
    <row r="1793" spans="1:7" ht="14">
      <c r="A1793" s="1">
        <v>1788</v>
      </c>
      <c r="E1793" s="2" t="b">
        <f t="shared" ca="1" si="51"/>
        <v>1</v>
      </c>
      <c r="F1793" s="2" t="str" cm="1">
        <f t="array" aca="1" ref="F1793" ca="1">IF(G1793&lt;&gt;"",INDIRECT("'"&amp;G1793&amp;"'!"&amp;H1793),"")</f>
        <v/>
      </c>
      <c r="G1793" s="1533"/>
    </row>
    <row r="1794" spans="1:7" ht="14">
      <c r="A1794" s="1">
        <v>1789</v>
      </c>
      <c r="E1794" s="2" t="b">
        <f t="shared" ref="E1794:E1857" ca="1" si="52">F1794=B1794</f>
        <v>1</v>
      </c>
      <c r="F1794" s="2" t="str" cm="1">
        <f t="array" aca="1" ref="F1794" ca="1">IF(G1794&lt;&gt;"",INDIRECT("'"&amp;G1794&amp;"'!"&amp;H1794),"")</f>
        <v/>
      </c>
      <c r="G1794" s="1533"/>
    </row>
    <row r="1795" spans="1:7" ht="14">
      <c r="A1795" s="1">
        <v>1790</v>
      </c>
      <c r="E1795" s="2" t="b">
        <f t="shared" ca="1" si="52"/>
        <v>1</v>
      </c>
      <c r="F1795" s="2" t="str" cm="1">
        <f t="array" aca="1" ref="F1795" ca="1">IF(G1795&lt;&gt;"",INDIRECT("'"&amp;G1795&amp;"'!"&amp;H1795),"")</f>
        <v/>
      </c>
      <c r="G1795" s="1533"/>
    </row>
    <row r="1796" spans="1:7" ht="14">
      <c r="A1796" s="1">
        <v>1791</v>
      </c>
      <c r="E1796" s="2" t="b">
        <f t="shared" ca="1" si="52"/>
        <v>1</v>
      </c>
      <c r="F1796" s="2" t="str" cm="1">
        <f t="array" aca="1" ref="F1796" ca="1">IF(G1796&lt;&gt;"",INDIRECT("'"&amp;G1796&amp;"'!"&amp;H1796),"")</f>
        <v/>
      </c>
      <c r="G1796" s="1533"/>
    </row>
    <row r="1797" spans="1:7" ht="14">
      <c r="A1797" s="1">
        <v>1792</v>
      </c>
      <c r="E1797" s="2" t="b">
        <f t="shared" ca="1" si="52"/>
        <v>1</v>
      </c>
      <c r="F1797" s="2" t="str" cm="1">
        <f t="array" aca="1" ref="F1797" ca="1">IF(G1797&lt;&gt;"",INDIRECT("'"&amp;G1797&amp;"'!"&amp;H1797),"")</f>
        <v/>
      </c>
      <c r="G1797" s="1533"/>
    </row>
    <row r="1798" spans="1:7" ht="14">
      <c r="A1798" s="1">
        <v>1793</v>
      </c>
      <c r="E1798" s="2" t="b">
        <f t="shared" ca="1" si="52"/>
        <v>1</v>
      </c>
      <c r="F1798" s="2" t="str" cm="1">
        <f t="array" aca="1" ref="F1798" ca="1">IF(G1798&lt;&gt;"",INDIRECT("'"&amp;G1798&amp;"'!"&amp;H1798),"")</f>
        <v/>
      </c>
      <c r="G1798" s="1533"/>
    </row>
    <row r="1799" spans="1:7" ht="14">
      <c r="A1799" s="1">
        <v>1794</v>
      </c>
      <c r="E1799" s="2" t="b">
        <f t="shared" ca="1" si="52"/>
        <v>1</v>
      </c>
      <c r="F1799" s="2" t="str" cm="1">
        <f t="array" aca="1" ref="F1799" ca="1">IF(G1799&lt;&gt;"",INDIRECT("'"&amp;G1799&amp;"'!"&amp;H1799),"")</f>
        <v/>
      </c>
      <c r="G1799" s="1533"/>
    </row>
    <row r="1800" spans="1:7" ht="14">
      <c r="A1800" s="1">
        <v>1795</v>
      </c>
      <c r="E1800" s="2" t="b">
        <f t="shared" ca="1" si="52"/>
        <v>1</v>
      </c>
      <c r="F1800" s="2" t="str" cm="1">
        <f t="array" aca="1" ref="F1800" ca="1">IF(G1800&lt;&gt;"",INDIRECT("'"&amp;G1800&amp;"'!"&amp;H1800),"")</f>
        <v/>
      </c>
      <c r="G1800" s="1533"/>
    </row>
    <row r="1801" spans="1:7" ht="14">
      <c r="A1801" s="1">
        <v>1796</v>
      </c>
      <c r="E1801" s="2" t="b">
        <f t="shared" ca="1" si="52"/>
        <v>1</v>
      </c>
      <c r="F1801" s="2" t="str" cm="1">
        <f t="array" aca="1" ref="F1801" ca="1">IF(G1801&lt;&gt;"",INDIRECT("'"&amp;G1801&amp;"'!"&amp;H1801),"")</f>
        <v/>
      </c>
      <c r="G1801" s="1533"/>
    </row>
    <row r="1802" spans="1:7" ht="14">
      <c r="A1802" s="1">
        <v>1797</v>
      </c>
      <c r="E1802" s="2" t="b">
        <f t="shared" ca="1" si="52"/>
        <v>1</v>
      </c>
      <c r="F1802" s="2" t="str" cm="1">
        <f t="array" aca="1" ref="F1802" ca="1">IF(G1802&lt;&gt;"",INDIRECT("'"&amp;G1802&amp;"'!"&amp;H1802),"")</f>
        <v/>
      </c>
      <c r="G1802" s="1533"/>
    </row>
    <row r="1803" spans="1:7" ht="14">
      <c r="A1803" s="1">
        <v>1798</v>
      </c>
      <c r="E1803" s="2" t="b">
        <f t="shared" ca="1" si="52"/>
        <v>1</v>
      </c>
      <c r="F1803" s="2" t="str" cm="1">
        <f t="array" aca="1" ref="F1803" ca="1">IF(G1803&lt;&gt;"",INDIRECT("'"&amp;G1803&amp;"'!"&amp;H1803),"")</f>
        <v/>
      </c>
      <c r="G1803" s="1533"/>
    </row>
    <row r="1804" spans="1:7" ht="14">
      <c r="A1804" s="1">
        <v>1799</v>
      </c>
      <c r="E1804" s="2" t="b">
        <f t="shared" ca="1" si="52"/>
        <v>1</v>
      </c>
      <c r="F1804" s="2" t="str" cm="1">
        <f t="array" aca="1" ref="F1804" ca="1">IF(G1804&lt;&gt;"",INDIRECT("'"&amp;G1804&amp;"'!"&amp;H1804),"")</f>
        <v/>
      </c>
      <c r="G1804" s="1533"/>
    </row>
    <row r="1805" spans="1:7" ht="14">
      <c r="A1805" s="1">
        <v>1800</v>
      </c>
      <c r="E1805" s="2" t="b">
        <f t="shared" ca="1" si="52"/>
        <v>1</v>
      </c>
      <c r="F1805" s="2" t="str" cm="1">
        <f t="array" aca="1" ref="F1805" ca="1">IF(G1805&lt;&gt;"",INDIRECT("'"&amp;G1805&amp;"'!"&amp;H1805),"")</f>
        <v/>
      </c>
      <c r="G1805" s="1533"/>
    </row>
    <row r="1806" spans="1:7" ht="14">
      <c r="A1806" s="1">
        <v>1801</v>
      </c>
      <c r="E1806" s="2" t="b">
        <f t="shared" ca="1" si="52"/>
        <v>1</v>
      </c>
      <c r="F1806" s="2" t="str" cm="1">
        <f t="array" aca="1" ref="F1806" ca="1">IF(G1806&lt;&gt;"",INDIRECT("'"&amp;G1806&amp;"'!"&amp;H1806),"")</f>
        <v/>
      </c>
      <c r="G1806" s="1533"/>
    </row>
    <row r="1807" spans="1:7" ht="14">
      <c r="A1807" s="1">
        <v>1802</v>
      </c>
      <c r="E1807" s="2" t="b">
        <f t="shared" ca="1" si="52"/>
        <v>1</v>
      </c>
      <c r="F1807" s="2" t="str" cm="1">
        <f t="array" aca="1" ref="F1807" ca="1">IF(G1807&lt;&gt;"",INDIRECT("'"&amp;G1807&amp;"'!"&amp;H1807),"")</f>
        <v/>
      </c>
      <c r="G1807" s="1533"/>
    </row>
    <row r="1808" spans="1:7" ht="14">
      <c r="A1808" s="1">
        <v>1803</v>
      </c>
      <c r="E1808" s="2" t="b">
        <f t="shared" ca="1" si="52"/>
        <v>1</v>
      </c>
      <c r="F1808" s="2" t="str" cm="1">
        <f t="array" aca="1" ref="F1808" ca="1">IF(G1808&lt;&gt;"",INDIRECT("'"&amp;G1808&amp;"'!"&amp;H1808),"")</f>
        <v/>
      </c>
      <c r="G1808" s="1533"/>
    </row>
    <row r="1809" spans="1:7" ht="14">
      <c r="A1809" s="1">
        <v>1804</v>
      </c>
      <c r="E1809" s="2" t="b">
        <f t="shared" ca="1" si="52"/>
        <v>1</v>
      </c>
      <c r="F1809" s="2" t="str" cm="1">
        <f t="array" aca="1" ref="F1809" ca="1">IF(G1809&lt;&gt;"",INDIRECT("'"&amp;G1809&amp;"'!"&amp;H1809),"")</f>
        <v/>
      </c>
      <c r="G1809" s="1533"/>
    </row>
    <row r="1810" spans="1:7" ht="14">
      <c r="A1810" s="1">
        <v>1805</v>
      </c>
      <c r="E1810" s="2" t="b">
        <f t="shared" ca="1" si="52"/>
        <v>1</v>
      </c>
      <c r="F1810" s="2" t="str" cm="1">
        <f t="array" aca="1" ref="F1810" ca="1">IF(G1810&lt;&gt;"",INDIRECT("'"&amp;G1810&amp;"'!"&amp;H1810),"")</f>
        <v/>
      </c>
      <c r="G1810" s="1533"/>
    </row>
    <row r="1811" spans="1:7" ht="14">
      <c r="A1811" s="1">
        <v>1806</v>
      </c>
      <c r="E1811" s="2" t="b">
        <f t="shared" ca="1" si="52"/>
        <v>1</v>
      </c>
      <c r="F1811" s="2" t="str" cm="1">
        <f t="array" aca="1" ref="F1811" ca="1">IF(G1811&lt;&gt;"",INDIRECT("'"&amp;G1811&amp;"'!"&amp;H1811),"")</f>
        <v/>
      </c>
      <c r="G1811" s="1533"/>
    </row>
    <row r="1812" spans="1:7" ht="14">
      <c r="A1812" s="1">
        <v>1807</v>
      </c>
      <c r="E1812" s="2" t="b">
        <f t="shared" ca="1" si="52"/>
        <v>1</v>
      </c>
      <c r="F1812" s="2" t="str" cm="1">
        <f t="array" aca="1" ref="F1812" ca="1">IF(G1812&lt;&gt;"",INDIRECT("'"&amp;G1812&amp;"'!"&amp;H1812),"")</f>
        <v/>
      </c>
      <c r="G1812" s="1533"/>
    </row>
    <row r="1813" spans="1:7" ht="14">
      <c r="A1813" s="1">
        <v>1808</v>
      </c>
      <c r="E1813" s="2" t="b">
        <f t="shared" ca="1" si="52"/>
        <v>1</v>
      </c>
      <c r="F1813" s="2" t="str" cm="1">
        <f t="array" aca="1" ref="F1813" ca="1">IF(G1813&lt;&gt;"",INDIRECT("'"&amp;G1813&amp;"'!"&amp;H1813),"")</f>
        <v/>
      </c>
      <c r="G1813" s="1533"/>
    </row>
    <row r="1814" spans="1:7" ht="14">
      <c r="A1814" s="1">
        <v>1809</v>
      </c>
      <c r="E1814" s="2" t="b">
        <f t="shared" ca="1" si="52"/>
        <v>1</v>
      </c>
      <c r="F1814" s="2" t="str" cm="1">
        <f t="array" aca="1" ref="F1814" ca="1">IF(G1814&lt;&gt;"",INDIRECT("'"&amp;G1814&amp;"'!"&amp;H1814),"")</f>
        <v/>
      </c>
      <c r="G1814" s="1533"/>
    </row>
    <row r="1815" spans="1:7" ht="14">
      <c r="A1815" s="1">
        <v>1810</v>
      </c>
      <c r="E1815" s="2" t="b">
        <f t="shared" ca="1" si="52"/>
        <v>1</v>
      </c>
      <c r="F1815" s="2" t="str" cm="1">
        <f t="array" aca="1" ref="F1815" ca="1">IF(G1815&lt;&gt;"",INDIRECT("'"&amp;G1815&amp;"'!"&amp;H1815),"")</f>
        <v/>
      </c>
      <c r="G1815" s="1533"/>
    </row>
    <row r="1816" spans="1:7" ht="14">
      <c r="A1816" s="1">
        <v>1811</v>
      </c>
      <c r="E1816" s="2" t="b">
        <f t="shared" ca="1" si="52"/>
        <v>1</v>
      </c>
      <c r="F1816" s="2" t="str" cm="1">
        <f t="array" aca="1" ref="F1816" ca="1">IF(G1816&lt;&gt;"",INDIRECT("'"&amp;G1816&amp;"'!"&amp;H1816),"")</f>
        <v/>
      </c>
      <c r="G1816" s="1533"/>
    </row>
    <row r="1817" spans="1:7" ht="14">
      <c r="A1817" s="1">
        <v>1812</v>
      </c>
      <c r="E1817" s="2" t="b">
        <f t="shared" ca="1" si="52"/>
        <v>1</v>
      </c>
      <c r="F1817" s="2" t="str" cm="1">
        <f t="array" aca="1" ref="F1817" ca="1">IF(G1817&lt;&gt;"",INDIRECT("'"&amp;G1817&amp;"'!"&amp;H1817),"")</f>
        <v/>
      </c>
      <c r="G1817" s="1533"/>
    </row>
    <row r="1818" spans="1:7" ht="14">
      <c r="A1818" s="1">
        <v>1813</v>
      </c>
      <c r="E1818" s="2" t="b">
        <f t="shared" ca="1" si="52"/>
        <v>1</v>
      </c>
      <c r="F1818" s="2" t="str" cm="1">
        <f t="array" aca="1" ref="F1818" ca="1">IF(G1818&lt;&gt;"",INDIRECT("'"&amp;G1818&amp;"'!"&amp;H1818),"")</f>
        <v/>
      </c>
      <c r="G1818" s="1533"/>
    </row>
    <row r="1819" spans="1:7" ht="14">
      <c r="A1819" s="1">
        <v>1814</v>
      </c>
      <c r="E1819" s="2" t="b">
        <f t="shared" ca="1" si="52"/>
        <v>1</v>
      </c>
      <c r="F1819" s="2" t="str" cm="1">
        <f t="array" aca="1" ref="F1819" ca="1">IF(G1819&lt;&gt;"",INDIRECT("'"&amp;G1819&amp;"'!"&amp;H1819),"")</f>
        <v/>
      </c>
      <c r="G1819" s="1533"/>
    </row>
    <row r="1820" spans="1:7" ht="14">
      <c r="A1820" s="1">
        <v>1815</v>
      </c>
      <c r="E1820" s="2" t="b">
        <f t="shared" ca="1" si="52"/>
        <v>1</v>
      </c>
      <c r="F1820" s="2" t="str" cm="1">
        <f t="array" aca="1" ref="F1820" ca="1">IF(G1820&lt;&gt;"",INDIRECT("'"&amp;G1820&amp;"'!"&amp;H1820),"")</f>
        <v/>
      </c>
      <c r="G1820" s="1533"/>
    </row>
    <row r="1821" spans="1:7" ht="14">
      <c r="A1821" s="1">
        <v>1816</v>
      </c>
      <c r="E1821" s="2" t="b">
        <f t="shared" ca="1" si="52"/>
        <v>1</v>
      </c>
      <c r="F1821" s="2" t="str" cm="1">
        <f t="array" aca="1" ref="F1821" ca="1">IF(G1821&lt;&gt;"",INDIRECT("'"&amp;G1821&amp;"'!"&amp;H1821),"")</f>
        <v/>
      </c>
      <c r="G1821" s="1533"/>
    </row>
    <row r="1822" spans="1:7" ht="14">
      <c r="A1822" s="1">
        <v>1817</v>
      </c>
      <c r="E1822" s="2" t="b">
        <f t="shared" ca="1" si="52"/>
        <v>1</v>
      </c>
      <c r="F1822" s="2" t="str" cm="1">
        <f t="array" aca="1" ref="F1822" ca="1">IF(G1822&lt;&gt;"",INDIRECT("'"&amp;G1822&amp;"'!"&amp;H1822),"")</f>
        <v/>
      </c>
      <c r="G1822" s="1533"/>
    </row>
    <row r="1823" spans="1:7" ht="14">
      <c r="A1823" s="1">
        <v>1818</v>
      </c>
      <c r="E1823" s="2" t="b">
        <f t="shared" ca="1" si="52"/>
        <v>1</v>
      </c>
      <c r="F1823" s="2" t="str" cm="1">
        <f t="array" aca="1" ref="F1823" ca="1">IF(G1823&lt;&gt;"",INDIRECT("'"&amp;G1823&amp;"'!"&amp;H1823),"")</f>
        <v/>
      </c>
      <c r="G1823" s="1533"/>
    </row>
    <row r="1824" spans="1:7" ht="14">
      <c r="A1824" s="1">
        <v>1819</v>
      </c>
      <c r="E1824" s="2" t="b">
        <f t="shared" ca="1" si="52"/>
        <v>1</v>
      </c>
      <c r="F1824" s="2" t="str" cm="1">
        <f t="array" aca="1" ref="F1824" ca="1">IF(G1824&lt;&gt;"",INDIRECT("'"&amp;G1824&amp;"'!"&amp;H1824),"")</f>
        <v/>
      </c>
      <c r="G1824" s="1533"/>
    </row>
    <row r="1825" spans="1:11" ht="14">
      <c r="A1825" s="1">
        <v>1820</v>
      </c>
      <c r="D1825" s="4"/>
      <c r="E1825" s="2" t="b">
        <f t="shared" ca="1" si="52"/>
        <v>1</v>
      </c>
      <c r="F1825" s="2" t="str" cm="1">
        <f t="array" aca="1" ref="F1825" ca="1">IF(G1825&lt;&gt;"",INDIRECT("'"&amp;G1825&amp;"'!"&amp;H1825),"")</f>
        <v/>
      </c>
      <c r="G1825" s="1533"/>
      <c r="I1825" s="4"/>
      <c r="J1825" s="4"/>
      <c r="K1825" s="4"/>
    </row>
    <row r="1826" spans="1:11" ht="14">
      <c r="A1826" s="1">
        <v>1821</v>
      </c>
      <c r="D1826" s="4"/>
      <c r="E1826" s="2" t="b">
        <f t="shared" ca="1" si="52"/>
        <v>1</v>
      </c>
      <c r="F1826" s="2" t="str" cm="1">
        <f t="array" aca="1" ref="F1826" ca="1">IF(G1826&lt;&gt;"",INDIRECT("'"&amp;G1826&amp;"'!"&amp;H1826),"")</f>
        <v/>
      </c>
      <c r="G1826" s="1533"/>
      <c r="I1826" s="4"/>
      <c r="J1826" s="4"/>
      <c r="K1826" s="4"/>
    </row>
    <row r="1827" spans="1:11" ht="14">
      <c r="A1827" s="1">
        <v>1822</v>
      </c>
      <c r="D1827" s="4"/>
      <c r="E1827" s="2" t="b">
        <f t="shared" ca="1" si="52"/>
        <v>1</v>
      </c>
      <c r="F1827" s="2" t="str" cm="1">
        <f t="array" aca="1" ref="F1827" ca="1">IF(G1827&lt;&gt;"",INDIRECT("'"&amp;G1827&amp;"'!"&amp;H1827),"")</f>
        <v/>
      </c>
      <c r="G1827" s="1533"/>
      <c r="I1827" s="4"/>
      <c r="J1827" s="4"/>
      <c r="K1827" s="4"/>
    </row>
    <row r="1828" spans="1:11" ht="14">
      <c r="A1828" s="1">
        <v>1823</v>
      </c>
      <c r="D1828" s="4"/>
      <c r="E1828" s="2" t="b">
        <f t="shared" ca="1" si="52"/>
        <v>1</v>
      </c>
      <c r="F1828" s="2" t="str" cm="1">
        <f t="array" aca="1" ref="F1828" ca="1">IF(G1828&lt;&gt;"",INDIRECT("'"&amp;G1828&amp;"'!"&amp;H1828),"")</f>
        <v/>
      </c>
      <c r="G1828" s="1533"/>
      <c r="I1828" s="4"/>
      <c r="J1828" s="4"/>
      <c r="K1828" s="4"/>
    </row>
    <row r="1829" spans="1:11" ht="14">
      <c r="A1829" s="1">
        <v>1824</v>
      </c>
      <c r="D1829" s="4"/>
      <c r="E1829" s="2" t="b">
        <f t="shared" ca="1" si="52"/>
        <v>1</v>
      </c>
      <c r="F1829" s="2" t="str" cm="1">
        <f t="array" aca="1" ref="F1829" ca="1">IF(G1829&lt;&gt;"",INDIRECT("'"&amp;G1829&amp;"'!"&amp;H1829),"")</f>
        <v/>
      </c>
      <c r="G1829" s="1533"/>
      <c r="I1829" s="4"/>
      <c r="J1829" s="4"/>
      <c r="K1829" s="4"/>
    </row>
    <row r="1830" spans="1:11" ht="14">
      <c r="A1830" s="1">
        <v>1825</v>
      </c>
      <c r="D1830" s="4"/>
      <c r="E1830" s="2" t="b">
        <f t="shared" ca="1" si="52"/>
        <v>1</v>
      </c>
      <c r="F1830" s="2" t="str" cm="1">
        <f t="array" aca="1" ref="F1830" ca="1">IF(G1830&lt;&gt;"",INDIRECT("'"&amp;G1830&amp;"'!"&amp;H1830),"")</f>
        <v/>
      </c>
      <c r="G1830" s="1533"/>
      <c r="I1830" s="4"/>
      <c r="J1830" s="4"/>
      <c r="K1830" s="4"/>
    </row>
    <row r="1831" spans="1:11" ht="14">
      <c r="A1831" s="1">
        <v>1826</v>
      </c>
      <c r="D1831" s="4"/>
      <c r="E1831" s="2" t="b">
        <f t="shared" ca="1" si="52"/>
        <v>1</v>
      </c>
      <c r="F1831" s="2" t="str" cm="1">
        <f t="array" aca="1" ref="F1831" ca="1">IF(G1831&lt;&gt;"",INDIRECT("'"&amp;G1831&amp;"'!"&amp;H1831),"")</f>
        <v/>
      </c>
      <c r="G1831" s="1533"/>
      <c r="I1831" s="4"/>
      <c r="J1831" s="4"/>
      <c r="K1831" s="4"/>
    </row>
    <row r="1832" spans="1:11" ht="14">
      <c r="A1832" s="1">
        <v>1827</v>
      </c>
      <c r="D1832" s="4"/>
      <c r="E1832" s="2" t="b">
        <f t="shared" ca="1" si="52"/>
        <v>1</v>
      </c>
      <c r="F1832" s="2" t="str" cm="1">
        <f t="array" aca="1" ref="F1832" ca="1">IF(G1832&lt;&gt;"",INDIRECT("'"&amp;G1832&amp;"'!"&amp;H1832),"")</f>
        <v/>
      </c>
      <c r="G1832" s="1533"/>
      <c r="I1832" s="4"/>
      <c r="J1832" s="4"/>
      <c r="K1832" s="4"/>
    </row>
    <row r="1833" spans="1:11" ht="14">
      <c r="A1833" s="1">
        <v>1828</v>
      </c>
      <c r="D1833" s="4"/>
      <c r="E1833" s="2" t="b">
        <f t="shared" ca="1" si="52"/>
        <v>1</v>
      </c>
      <c r="F1833" s="2" t="str" cm="1">
        <f t="array" aca="1" ref="F1833" ca="1">IF(G1833&lt;&gt;"",INDIRECT("'"&amp;G1833&amp;"'!"&amp;H1833),"")</f>
        <v/>
      </c>
      <c r="G1833" s="1533"/>
      <c r="I1833" s="4"/>
      <c r="J1833" s="4"/>
      <c r="K1833" s="4"/>
    </row>
    <row r="1834" spans="1:11" ht="14">
      <c r="A1834" s="1">
        <v>1829</v>
      </c>
      <c r="D1834" s="4"/>
      <c r="E1834" s="2" t="b">
        <f t="shared" ca="1" si="52"/>
        <v>1</v>
      </c>
      <c r="F1834" s="2" t="str" cm="1">
        <f t="array" aca="1" ref="F1834" ca="1">IF(G1834&lt;&gt;"",INDIRECT("'"&amp;G1834&amp;"'!"&amp;H1834),"")</f>
        <v/>
      </c>
      <c r="G1834" s="1533"/>
      <c r="I1834" s="4"/>
      <c r="J1834" s="4"/>
      <c r="K1834" s="4"/>
    </row>
    <row r="1835" spans="1:11" ht="14">
      <c r="A1835" s="1">
        <v>1830</v>
      </c>
      <c r="D1835" s="4"/>
      <c r="E1835" s="2" t="b">
        <f t="shared" ca="1" si="52"/>
        <v>1</v>
      </c>
      <c r="F1835" s="2" t="str" cm="1">
        <f t="array" aca="1" ref="F1835" ca="1">IF(G1835&lt;&gt;"",INDIRECT("'"&amp;G1835&amp;"'!"&amp;H1835),"")</f>
        <v/>
      </c>
      <c r="G1835" s="1533"/>
      <c r="I1835" s="4"/>
      <c r="J1835" s="4"/>
      <c r="K1835" s="4"/>
    </row>
    <row r="1836" spans="1:11" ht="14">
      <c r="A1836" s="1">
        <v>1831</v>
      </c>
      <c r="D1836" s="4"/>
      <c r="E1836" s="2" t="b">
        <f t="shared" ca="1" si="52"/>
        <v>1</v>
      </c>
      <c r="F1836" s="2" t="str" cm="1">
        <f t="array" aca="1" ref="F1836" ca="1">IF(G1836&lt;&gt;"",INDIRECT("'"&amp;G1836&amp;"'!"&amp;H1836),"")</f>
        <v/>
      </c>
      <c r="G1836" s="1533"/>
      <c r="I1836" s="4"/>
      <c r="J1836" s="4"/>
      <c r="K1836" s="4"/>
    </row>
    <row r="1837" spans="1:11" ht="14">
      <c r="A1837" s="1">
        <v>1832</v>
      </c>
      <c r="D1837" s="4"/>
      <c r="E1837" s="2" t="b">
        <f t="shared" ca="1" si="52"/>
        <v>1</v>
      </c>
      <c r="F1837" s="2" t="str" cm="1">
        <f t="array" aca="1" ref="F1837" ca="1">IF(G1837&lt;&gt;"",INDIRECT("'"&amp;G1837&amp;"'!"&amp;H1837),"")</f>
        <v/>
      </c>
      <c r="G1837" s="1533"/>
      <c r="I1837" s="4"/>
      <c r="J1837" s="4"/>
      <c r="K1837" s="4"/>
    </row>
    <row r="1838" spans="1:11" ht="14">
      <c r="A1838" s="1">
        <v>1833</v>
      </c>
      <c r="D1838" s="4"/>
      <c r="E1838" s="2" t="b">
        <f t="shared" ca="1" si="52"/>
        <v>1</v>
      </c>
      <c r="F1838" s="2" t="str" cm="1">
        <f t="array" aca="1" ref="F1838" ca="1">IF(G1838&lt;&gt;"",INDIRECT("'"&amp;G1838&amp;"'!"&amp;H1838),"")</f>
        <v/>
      </c>
      <c r="G1838" s="1533"/>
      <c r="I1838" s="4"/>
      <c r="J1838" s="4"/>
      <c r="K1838" s="4"/>
    </row>
    <row r="1839" spans="1:11" ht="14">
      <c r="A1839" s="1">
        <v>1834</v>
      </c>
      <c r="D1839" s="4"/>
      <c r="E1839" s="2" t="b">
        <f t="shared" ca="1" si="52"/>
        <v>1</v>
      </c>
      <c r="F1839" s="2" t="str" cm="1">
        <f t="array" aca="1" ref="F1839" ca="1">IF(G1839&lt;&gt;"",INDIRECT("'"&amp;G1839&amp;"'!"&amp;H1839),"")</f>
        <v/>
      </c>
      <c r="G1839" s="1533"/>
      <c r="I1839" s="4"/>
      <c r="J1839" s="4"/>
      <c r="K1839" s="4"/>
    </row>
    <row r="1840" spans="1:11" ht="14">
      <c r="A1840" s="1">
        <v>1835</v>
      </c>
      <c r="D1840" s="4"/>
      <c r="E1840" s="2" t="b">
        <f t="shared" ca="1" si="52"/>
        <v>1</v>
      </c>
      <c r="F1840" s="2" t="str" cm="1">
        <f t="array" aca="1" ref="F1840" ca="1">IF(G1840&lt;&gt;"",INDIRECT("'"&amp;G1840&amp;"'!"&amp;H1840),"")</f>
        <v/>
      </c>
      <c r="G1840" s="1533"/>
      <c r="I1840" s="4"/>
      <c r="J1840" s="4"/>
      <c r="K1840" s="4"/>
    </row>
    <row r="1841" spans="1:11" ht="14">
      <c r="A1841" s="1">
        <v>1836</v>
      </c>
      <c r="D1841" s="4"/>
      <c r="E1841" s="2" t="b">
        <f t="shared" ca="1" si="52"/>
        <v>1</v>
      </c>
      <c r="F1841" s="2" t="str" cm="1">
        <f t="array" aca="1" ref="F1841" ca="1">IF(G1841&lt;&gt;"",INDIRECT("'"&amp;G1841&amp;"'!"&amp;H1841),"")</f>
        <v/>
      </c>
      <c r="G1841" s="1533"/>
      <c r="I1841" s="4"/>
      <c r="J1841" s="4"/>
      <c r="K1841" s="4"/>
    </row>
    <row r="1842" spans="1:11" ht="14">
      <c r="A1842" s="1">
        <v>1837</v>
      </c>
      <c r="D1842" s="4"/>
      <c r="E1842" s="2" t="b">
        <f t="shared" ca="1" si="52"/>
        <v>1</v>
      </c>
      <c r="F1842" s="2" t="str" cm="1">
        <f t="array" aca="1" ref="F1842" ca="1">IF(G1842&lt;&gt;"",INDIRECT("'"&amp;G1842&amp;"'!"&amp;H1842),"")</f>
        <v/>
      </c>
      <c r="G1842" s="1533"/>
      <c r="I1842" s="4"/>
      <c r="J1842" s="4"/>
      <c r="K1842" s="4"/>
    </row>
    <row r="1843" spans="1:11" ht="14">
      <c r="A1843" s="1">
        <v>1838</v>
      </c>
      <c r="D1843" s="4"/>
      <c r="E1843" s="2" t="b">
        <f t="shared" ca="1" si="52"/>
        <v>1</v>
      </c>
      <c r="F1843" s="2" t="str" cm="1">
        <f t="array" aca="1" ref="F1843" ca="1">IF(G1843&lt;&gt;"",INDIRECT("'"&amp;G1843&amp;"'!"&amp;H1843),"")</f>
        <v/>
      </c>
      <c r="G1843" s="1533"/>
      <c r="I1843" s="4"/>
      <c r="J1843" s="4"/>
      <c r="K1843" s="4"/>
    </row>
    <row r="1844" spans="1:11" ht="14">
      <c r="A1844" s="1">
        <v>1839</v>
      </c>
      <c r="D1844" s="4"/>
      <c r="E1844" s="2" t="b">
        <f t="shared" ca="1" si="52"/>
        <v>1</v>
      </c>
      <c r="F1844" s="2" t="str" cm="1">
        <f t="array" aca="1" ref="F1844" ca="1">IF(G1844&lt;&gt;"",INDIRECT("'"&amp;G1844&amp;"'!"&amp;H1844),"")</f>
        <v/>
      </c>
      <c r="G1844" s="1533"/>
      <c r="I1844" s="4"/>
      <c r="J1844" s="4"/>
      <c r="K1844" s="4"/>
    </row>
    <row r="1845" spans="1:11" ht="14">
      <c r="A1845" s="1">
        <v>1840</v>
      </c>
      <c r="D1845" s="4"/>
      <c r="E1845" s="2" t="b">
        <f t="shared" ca="1" si="52"/>
        <v>1</v>
      </c>
      <c r="F1845" s="2" t="str" cm="1">
        <f t="array" aca="1" ref="F1845" ca="1">IF(G1845&lt;&gt;"",INDIRECT("'"&amp;G1845&amp;"'!"&amp;H1845),"")</f>
        <v/>
      </c>
      <c r="G1845" s="1533"/>
      <c r="I1845" s="4"/>
      <c r="J1845" s="4"/>
      <c r="K1845" s="4"/>
    </row>
    <row r="1846" spans="1:11" ht="14">
      <c r="A1846" s="1">
        <v>1841</v>
      </c>
      <c r="D1846" s="4"/>
      <c r="E1846" s="2" t="b">
        <f t="shared" ca="1" si="52"/>
        <v>1</v>
      </c>
      <c r="F1846" s="2" t="str" cm="1">
        <f t="array" aca="1" ref="F1846" ca="1">IF(G1846&lt;&gt;"",INDIRECT("'"&amp;G1846&amp;"'!"&amp;H1846),"")</f>
        <v/>
      </c>
      <c r="G1846" s="1533"/>
      <c r="I1846" s="4"/>
      <c r="J1846" s="4"/>
      <c r="K1846" s="4"/>
    </row>
    <row r="1847" spans="1:11" ht="14">
      <c r="A1847" s="1">
        <v>1842</v>
      </c>
      <c r="D1847" s="4"/>
      <c r="E1847" s="2" t="b">
        <f t="shared" ca="1" si="52"/>
        <v>1</v>
      </c>
      <c r="F1847" s="2" t="str" cm="1">
        <f t="array" aca="1" ref="F1847" ca="1">IF(G1847&lt;&gt;"",INDIRECT("'"&amp;G1847&amp;"'!"&amp;H1847),"")</f>
        <v/>
      </c>
      <c r="G1847" s="1533"/>
      <c r="I1847" s="4"/>
      <c r="J1847" s="4"/>
      <c r="K1847" s="4"/>
    </row>
    <row r="1848" spans="1:11" ht="14">
      <c r="A1848" s="1">
        <v>1843</v>
      </c>
      <c r="D1848" s="4"/>
      <c r="E1848" s="2" t="b">
        <f t="shared" ca="1" si="52"/>
        <v>1</v>
      </c>
      <c r="F1848" s="2" t="str" cm="1">
        <f t="array" aca="1" ref="F1848" ca="1">IF(G1848&lt;&gt;"",INDIRECT("'"&amp;G1848&amp;"'!"&amp;H1848),"")</f>
        <v/>
      </c>
      <c r="G1848" s="1533"/>
      <c r="I1848" s="4"/>
      <c r="J1848" s="4"/>
      <c r="K1848" s="4"/>
    </row>
    <row r="1849" spans="1:11" ht="14">
      <c r="A1849" s="1">
        <v>1844</v>
      </c>
      <c r="D1849" s="4"/>
      <c r="E1849" s="2" t="b">
        <f t="shared" ca="1" si="52"/>
        <v>1</v>
      </c>
      <c r="F1849" s="2" t="str" cm="1">
        <f t="array" aca="1" ref="F1849" ca="1">IF(G1849&lt;&gt;"",INDIRECT("'"&amp;G1849&amp;"'!"&amp;H1849),"")</f>
        <v/>
      </c>
      <c r="G1849" s="1533"/>
      <c r="I1849" s="4"/>
      <c r="J1849" s="4"/>
      <c r="K1849" s="4"/>
    </row>
    <row r="1850" spans="1:11" ht="14">
      <c r="A1850" s="1">
        <v>1845</v>
      </c>
      <c r="D1850" s="4"/>
      <c r="E1850" s="2" t="b">
        <f t="shared" ca="1" si="52"/>
        <v>1</v>
      </c>
      <c r="F1850" s="2" t="str" cm="1">
        <f t="array" aca="1" ref="F1850" ca="1">IF(G1850&lt;&gt;"",INDIRECT("'"&amp;G1850&amp;"'!"&amp;H1850),"")</f>
        <v/>
      </c>
      <c r="G1850" s="1533"/>
      <c r="I1850" s="4"/>
      <c r="J1850" s="4"/>
      <c r="K1850" s="4"/>
    </row>
    <row r="1851" spans="1:11" ht="14">
      <c r="A1851" s="1">
        <v>1846</v>
      </c>
      <c r="D1851" s="4"/>
      <c r="E1851" s="2" t="b">
        <f t="shared" ca="1" si="52"/>
        <v>1</v>
      </c>
      <c r="F1851" s="2" t="str" cm="1">
        <f t="array" aca="1" ref="F1851" ca="1">IF(G1851&lt;&gt;"",INDIRECT("'"&amp;G1851&amp;"'!"&amp;H1851),"")</f>
        <v/>
      </c>
      <c r="G1851" s="1533"/>
      <c r="I1851" s="4"/>
      <c r="J1851" s="4"/>
      <c r="K1851" s="4"/>
    </row>
    <row r="1852" spans="1:11" ht="14">
      <c r="A1852" s="1">
        <v>1847</v>
      </c>
      <c r="D1852" s="4"/>
      <c r="E1852" s="2" t="b">
        <f t="shared" ca="1" si="52"/>
        <v>1</v>
      </c>
      <c r="F1852" s="2" t="str" cm="1">
        <f t="array" aca="1" ref="F1852" ca="1">IF(G1852&lt;&gt;"",INDIRECT("'"&amp;G1852&amp;"'!"&amp;H1852),"")</f>
        <v/>
      </c>
      <c r="G1852" s="1533"/>
      <c r="I1852" s="4"/>
      <c r="J1852" s="4"/>
      <c r="K1852" s="4"/>
    </row>
    <row r="1853" spans="1:11" ht="14">
      <c r="A1853" s="1">
        <v>1848</v>
      </c>
      <c r="D1853" s="4"/>
      <c r="E1853" s="2" t="b">
        <f t="shared" ca="1" si="52"/>
        <v>1</v>
      </c>
      <c r="F1853" s="2" t="str" cm="1">
        <f t="array" aca="1" ref="F1853" ca="1">IF(G1853&lt;&gt;"",INDIRECT("'"&amp;G1853&amp;"'!"&amp;H1853),"")</f>
        <v/>
      </c>
      <c r="G1853" s="1533"/>
      <c r="I1853" s="4"/>
      <c r="J1853" s="4"/>
      <c r="K1853" s="4"/>
    </row>
    <row r="1854" spans="1:11" ht="14">
      <c r="A1854" s="1">
        <v>1849</v>
      </c>
      <c r="D1854" s="4"/>
      <c r="E1854" s="2" t="b">
        <f t="shared" ca="1" si="52"/>
        <v>1</v>
      </c>
      <c r="F1854" s="2" t="str" cm="1">
        <f t="array" aca="1" ref="F1854" ca="1">IF(G1854&lt;&gt;"",INDIRECT("'"&amp;G1854&amp;"'!"&amp;H1854),"")</f>
        <v/>
      </c>
      <c r="G1854" s="1533"/>
      <c r="I1854" s="4"/>
      <c r="J1854" s="4"/>
      <c r="K1854" s="4"/>
    </row>
    <row r="1855" spans="1:11" ht="14">
      <c r="A1855" s="1">
        <v>1850</v>
      </c>
      <c r="D1855" s="4"/>
      <c r="E1855" s="2" t="b">
        <f t="shared" ca="1" si="52"/>
        <v>1</v>
      </c>
      <c r="F1855" s="2" t="str" cm="1">
        <f t="array" aca="1" ref="F1855" ca="1">IF(G1855&lt;&gt;"",INDIRECT("'"&amp;G1855&amp;"'!"&amp;H1855),"")</f>
        <v/>
      </c>
      <c r="G1855" s="1533"/>
      <c r="I1855" s="4"/>
      <c r="J1855" s="4"/>
      <c r="K1855" s="4"/>
    </row>
    <row r="1856" spans="1:11" ht="14">
      <c r="A1856" s="1">
        <v>1851</v>
      </c>
      <c r="D1856" s="4"/>
      <c r="E1856" s="2" t="b">
        <f t="shared" ca="1" si="52"/>
        <v>1</v>
      </c>
      <c r="F1856" s="2" t="str" cm="1">
        <f t="array" aca="1" ref="F1856" ca="1">IF(G1856&lt;&gt;"",INDIRECT("'"&amp;G1856&amp;"'!"&amp;H1856),"")</f>
        <v/>
      </c>
      <c r="G1856" s="1533"/>
      <c r="I1856" s="4"/>
      <c r="J1856" s="4"/>
      <c r="K1856" s="4"/>
    </row>
    <row r="1857" spans="1:11" ht="14">
      <c r="A1857" s="1">
        <v>1852</v>
      </c>
      <c r="D1857" s="4"/>
      <c r="E1857" s="2" t="b">
        <f t="shared" ca="1" si="52"/>
        <v>1</v>
      </c>
      <c r="F1857" s="2" t="str" cm="1">
        <f t="array" aca="1" ref="F1857" ca="1">IF(G1857&lt;&gt;"",INDIRECT("'"&amp;G1857&amp;"'!"&amp;H1857),"")</f>
        <v/>
      </c>
      <c r="G1857" s="1533"/>
      <c r="I1857" s="4"/>
      <c r="J1857" s="4"/>
      <c r="K1857" s="4"/>
    </row>
    <row r="1858" spans="1:11" ht="14">
      <c r="A1858" s="1">
        <v>1853</v>
      </c>
      <c r="D1858" s="4"/>
      <c r="E1858" s="2" t="b">
        <f t="shared" ref="E1858:E1921" ca="1" si="53">F1858=B1858</f>
        <v>1</v>
      </c>
      <c r="F1858" s="2" t="str" cm="1">
        <f t="array" aca="1" ref="F1858" ca="1">IF(G1858&lt;&gt;"",INDIRECT("'"&amp;G1858&amp;"'!"&amp;H1858),"")</f>
        <v/>
      </c>
      <c r="G1858" s="1533"/>
      <c r="I1858" s="4"/>
      <c r="J1858" s="4"/>
      <c r="K1858" s="4"/>
    </row>
    <row r="1859" spans="1:11" ht="14">
      <c r="A1859" s="1">
        <v>1854</v>
      </c>
      <c r="D1859" s="4"/>
      <c r="E1859" s="2" t="b">
        <f t="shared" ca="1" si="53"/>
        <v>1</v>
      </c>
      <c r="F1859" s="2" t="str" cm="1">
        <f t="array" aca="1" ref="F1859" ca="1">IF(G1859&lt;&gt;"",INDIRECT("'"&amp;G1859&amp;"'!"&amp;H1859),"")</f>
        <v/>
      </c>
      <c r="G1859" s="1533"/>
      <c r="I1859" s="4"/>
      <c r="J1859" s="4"/>
      <c r="K1859" s="4"/>
    </row>
    <row r="1860" spans="1:11" ht="14">
      <c r="A1860" s="1">
        <v>1855</v>
      </c>
      <c r="D1860" s="4"/>
      <c r="E1860" s="2" t="b">
        <f t="shared" ca="1" si="53"/>
        <v>1</v>
      </c>
      <c r="F1860" s="2" t="str" cm="1">
        <f t="array" aca="1" ref="F1860" ca="1">IF(G1860&lt;&gt;"",INDIRECT("'"&amp;G1860&amp;"'!"&amp;H1860),"")</f>
        <v/>
      </c>
      <c r="G1860" s="1533"/>
      <c r="I1860" s="4"/>
      <c r="J1860" s="4"/>
      <c r="K1860" s="4"/>
    </row>
    <row r="1861" spans="1:11" ht="14">
      <c r="A1861" s="1">
        <v>1856</v>
      </c>
      <c r="D1861" s="4"/>
      <c r="E1861" s="2" t="b">
        <f t="shared" ca="1" si="53"/>
        <v>1</v>
      </c>
      <c r="F1861" s="2" t="str" cm="1">
        <f t="array" aca="1" ref="F1861" ca="1">IF(G1861&lt;&gt;"",INDIRECT("'"&amp;G1861&amp;"'!"&amp;H1861),"")</f>
        <v/>
      </c>
      <c r="G1861" s="1533"/>
      <c r="I1861" s="4"/>
      <c r="J1861" s="4"/>
      <c r="K1861" s="4"/>
    </row>
    <row r="1862" spans="1:11" ht="14">
      <c r="A1862" s="1">
        <v>1857</v>
      </c>
      <c r="D1862" s="4"/>
      <c r="E1862" s="2" t="b">
        <f t="shared" ca="1" si="53"/>
        <v>1</v>
      </c>
      <c r="F1862" s="2" t="str" cm="1">
        <f t="array" aca="1" ref="F1862" ca="1">IF(G1862&lt;&gt;"",INDIRECT("'"&amp;G1862&amp;"'!"&amp;H1862),"")</f>
        <v/>
      </c>
      <c r="G1862" s="1533"/>
      <c r="I1862" s="4"/>
      <c r="J1862" s="4"/>
      <c r="K1862" s="4"/>
    </row>
    <row r="1863" spans="1:11" ht="14">
      <c r="A1863" s="1">
        <v>1858</v>
      </c>
      <c r="D1863" s="4"/>
      <c r="E1863" s="2" t="b">
        <f t="shared" ca="1" si="53"/>
        <v>1</v>
      </c>
      <c r="F1863" s="2" t="str" cm="1">
        <f t="array" aca="1" ref="F1863" ca="1">IF(G1863&lt;&gt;"",INDIRECT("'"&amp;G1863&amp;"'!"&amp;H1863),"")</f>
        <v/>
      </c>
      <c r="G1863" s="1533"/>
      <c r="I1863" s="4"/>
      <c r="J1863" s="4"/>
      <c r="K1863" s="4"/>
    </row>
    <row r="1864" spans="1:11" ht="14">
      <c r="A1864" s="1">
        <v>1859</v>
      </c>
      <c r="D1864" s="4"/>
      <c r="E1864" s="2" t="b">
        <f t="shared" ca="1" si="53"/>
        <v>1</v>
      </c>
      <c r="F1864" s="2" t="str" cm="1">
        <f t="array" aca="1" ref="F1864" ca="1">IF(G1864&lt;&gt;"",INDIRECT("'"&amp;G1864&amp;"'!"&amp;H1864),"")</f>
        <v/>
      </c>
      <c r="G1864" s="1533"/>
      <c r="I1864" s="4"/>
      <c r="J1864" s="4"/>
      <c r="K1864" s="4"/>
    </row>
    <row r="1865" spans="1:11" ht="14">
      <c r="A1865" s="1">
        <v>1860</v>
      </c>
      <c r="D1865" s="4"/>
      <c r="E1865" s="2" t="b">
        <f t="shared" ca="1" si="53"/>
        <v>1</v>
      </c>
      <c r="F1865" s="2" t="str" cm="1">
        <f t="array" aca="1" ref="F1865" ca="1">IF(G1865&lt;&gt;"",INDIRECT("'"&amp;G1865&amp;"'!"&amp;H1865),"")</f>
        <v/>
      </c>
      <c r="G1865" s="1533"/>
      <c r="I1865" s="4"/>
      <c r="J1865" s="4"/>
      <c r="K1865" s="4"/>
    </row>
    <row r="1866" spans="1:11" ht="14">
      <c r="A1866" s="1">
        <v>1861</v>
      </c>
      <c r="D1866" s="4"/>
      <c r="E1866" s="2" t="b">
        <f t="shared" ca="1" si="53"/>
        <v>1</v>
      </c>
      <c r="F1866" s="2" t="str" cm="1">
        <f t="array" aca="1" ref="F1866" ca="1">IF(G1866&lt;&gt;"",INDIRECT("'"&amp;G1866&amp;"'!"&amp;H1866),"")</f>
        <v/>
      </c>
      <c r="G1866" s="1533"/>
      <c r="I1866" s="4"/>
      <c r="J1866" s="4"/>
      <c r="K1866" s="4"/>
    </row>
    <row r="1867" spans="1:11" ht="14">
      <c r="A1867" s="1">
        <v>1862</v>
      </c>
      <c r="D1867" s="4"/>
      <c r="E1867" s="2" t="b">
        <f t="shared" ca="1" si="53"/>
        <v>1</v>
      </c>
      <c r="F1867" s="2" t="str" cm="1">
        <f t="array" aca="1" ref="F1867" ca="1">IF(G1867&lt;&gt;"",INDIRECT("'"&amp;G1867&amp;"'!"&amp;H1867),"")</f>
        <v/>
      </c>
      <c r="G1867" s="1533"/>
      <c r="I1867" s="4"/>
      <c r="J1867" s="4"/>
      <c r="K1867" s="4"/>
    </row>
    <row r="1868" spans="1:11" ht="14">
      <c r="A1868" s="1">
        <v>1863</v>
      </c>
      <c r="D1868" s="4"/>
      <c r="E1868" s="2" t="b">
        <f t="shared" ca="1" si="53"/>
        <v>1</v>
      </c>
      <c r="F1868" s="2" t="str" cm="1">
        <f t="array" aca="1" ref="F1868" ca="1">IF(G1868&lt;&gt;"",INDIRECT("'"&amp;G1868&amp;"'!"&amp;H1868),"")</f>
        <v/>
      </c>
      <c r="G1868" s="1533"/>
      <c r="I1868" s="4"/>
      <c r="J1868" s="4"/>
      <c r="K1868" s="4"/>
    </row>
    <row r="1869" spans="1:11" ht="14">
      <c r="A1869" s="1">
        <v>1864</v>
      </c>
      <c r="D1869" s="4"/>
      <c r="E1869" s="2" t="b">
        <f t="shared" ca="1" si="53"/>
        <v>1</v>
      </c>
      <c r="F1869" s="2" t="str" cm="1">
        <f t="array" aca="1" ref="F1869" ca="1">IF(G1869&lt;&gt;"",INDIRECT("'"&amp;G1869&amp;"'!"&amp;H1869),"")</f>
        <v/>
      </c>
      <c r="G1869" s="1533"/>
      <c r="I1869" s="4"/>
      <c r="J1869" s="4"/>
      <c r="K1869" s="4"/>
    </row>
    <row r="1870" spans="1:11" ht="14">
      <c r="A1870" s="1">
        <v>1865</v>
      </c>
      <c r="D1870" s="4"/>
      <c r="E1870" s="2" t="b">
        <f t="shared" ca="1" si="53"/>
        <v>1</v>
      </c>
      <c r="F1870" s="2" t="str" cm="1">
        <f t="array" aca="1" ref="F1870" ca="1">IF(G1870&lt;&gt;"",INDIRECT("'"&amp;G1870&amp;"'!"&amp;H1870),"")</f>
        <v/>
      </c>
      <c r="G1870" s="1533"/>
      <c r="I1870" s="4"/>
      <c r="J1870" s="4"/>
      <c r="K1870" s="4"/>
    </row>
    <row r="1871" spans="1:11" ht="14">
      <c r="A1871" s="1">
        <v>1866</v>
      </c>
      <c r="D1871" s="4"/>
      <c r="E1871" s="2" t="b">
        <f t="shared" ca="1" si="53"/>
        <v>1</v>
      </c>
      <c r="F1871" s="2" t="str" cm="1">
        <f t="array" aca="1" ref="F1871" ca="1">IF(G1871&lt;&gt;"",INDIRECT("'"&amp;G1871&amp;"'!"&amp;H1871),"")</f>
        <v/>
      </c>
      <c r="G1871" s="1533"/>
      <c r="I1871" s="4"/>
      <c r="J1871" s="4"/>
      <c r="K1871" s="4"/>
    </row>
    <row r="1872" spans="1:11" ht="14">
      <c r="A1872" s="1">
        <v>1867</v>
      </c>
      <c r="D1872" s="4"/>
      <c r="E1872" s="2" t="b">
        <f t="shared" ca="1" si="53"/>
        <v>1</v>
      </c>
      <c r="F1872" s="2" t="str" cm="1">
        <f t="array" aca="1" ref="F1872" ca="1">IF(G1872&lt;&gt;"",INDIRECT("'"&amp;G1872&amp;"'!"&amp;H1872),"")</f>
        <v/>
      </c>
      <c r="G1872" s="1533"/>
      <c r="I1872" s="4"/>
      <c r="J1872" s="4"/>
      <c r="K1872" s="4"/>
    </row>
    <row r="1873" spans="1:11" ht="14">
      <c r="A1873" s="1">
        <v>1868</v>
      </c>
      <c r="D1873" s="4"/>
      <c r="E1873" s="2" t="b">
        <f t="shared" ca="1" si="53"/>
        <v>1</v>
      </c>
      <c r="F1873" s="2" t="str" cm="1">
        <f t="array" aca="1" ref="F1873" ca="1">IF(G1873&lt;&gt;"",INDIRECT("'"&amp;G1873&amp;"'!"&amp;H1873),"")</f>
        <v/>
      </c>
      <c r="G1873" s="1533"/>
      <c r="I1873" s="4"/>
      <c r="J1873" s="4"/>
      <c r="K1873" s="4"/>
    </row>
    <row r="1874" spans="1:11" ht="14">
      <c r="A1874" s="1">
        <v>1869</v>
      </c>
      <c r="D1874" s="4"/>
      <c r="E1874" s="2" t="b">
        <f t="shared" ca="1" si="53"/>
        <v>1</v>
      </c>
      <c r="F1874" s="2" t="str" cm="1">
        <f t="array" aca="1" ref="F1874" ca="1">IF(G1874&lt;&gt;"",INDIRECT("'"&amp;G1874&amp;"'!"&amp;H1874),"")</f>
        <v/>
      </c>
      <c r="G1874" s="1533"/>
      <c r="I1874" s="4"/>
      <c r="J1874" s="4"/>
      <c r="K1874" s="4"/>
    </row>
    <row r="1875" spans="1:11" ht="14">
      <c r="A1875" s="1">
        <v>1870</v>
      </c>
      <c r="D1875" s="4"/>
      <c r="E1875" s="2" t="b">
        <f t="shared" ca="1" si="53"/>
        <v>1</v>
      </c>
      <c r="F1875" s="2" t="str" cm="1">
        <f t="array" aca="1" ref="F1875" ca="1">IF(G1875&lt;&gt;"",INDIRECT("'"&amp;G1875&amp;"'!"&amp;H1875),"")</f>
        <v/>
      </c>
      <c r="G1875" s="1533"/>
      <c r="I1875" s="4"/>
      <c r="J1875" s="4"/>
      <c r="K1875" s="4"/>
    </row>
    <row r="1876" spans="1:11" ht="14">
      <c r="A1876" s="1">
        <v>1871</v>
      </c>
      <c r="D1876" s="4"/>
      <c r="E1876" s="2" t="b">
        <f t="shared" ca="1" si="53"/>
        <v>1</v>
      </c>
      <c r="F1876" s="2" t="str" cm="1">
        <f t="array" aca="1" ref="F1876" ca="1">IF(G1876&lt;&gt;"",INDIRECT("'"&amp;G1876&amp;"'!"&amp;H1876),"")</f>
        <v/>
      </c>
      <c r="G1876" s="1533"/>
      <c r="I1876" s="4"/>
      <c r="J1876" s="4"/>
      <c r="K1876" s="4"/>
    </row>
    <row r="1877" spans="1:11" ht="14">
      <c r="A1877" s="1">
        <v>1872</v>
      </c>
      <c r="D1877" s="4"/>
      <c r="E1877" s="2" t="b">
        <f t="shared" ca="1" si="53"/>
        <v>1</v>
      </c>
      <c r="F1877" s="2" t="str" cm="1">
        <f t="array" aca="1" ref="F1877" ca="1">IF(G1877&lt;&gt;"",INDIRECT("'"&amp;G1877&amp;"'!"&amp;H1877),"")</f>
        <v/>
      </c>
      <c r="G1877" s="1533"/>
      <c r="I1877" s="4"/>
      <c r="J1877" s="4"/>
      <c r="K1877" s="4"/>
    </row>
    <row r="1878" spans="1:11" ht="14">
      <c r="A1878" s="1">
        <v>1873</v>
      </c>
      <c r="D1878" s="4"/>
      <c r="E1878" s="2" t="b">
        <f t="shared" ca="1" si="53"/>
        <v>1</v>
      </c>
      <c r="F1878" s="2" t="str" cm="1">
        <f t="array" aca="1" ref="F1878" ca="1">IF(G1878&lt;&gt;"",INDIRECT("'"&amp;G1878&amp;"'!"&amp;H1878),"")</f>
        <v/>
      </c>
      <c r="G1878" s="1533"/>
      <c r="I1878" s="4"/>
      <c r="J1878" s="4"/>
      <c r="K1878" s="4"/>
    </row>
    <row r="1879" spans="1:11" ht="14">
      <c r="A1879" s="1">
        <v>1874</v>
      </c>
      <c r="D1879" s="4"/>
      <c r="E1879" s="2" t="b">
        <f t="shared" ca="1" si="53"/>
        <v>1</v>
      </c>
      <c r="F1879" s="2" t="str" cm="1">
        <f t="array" aca="1" ref="F1879" ca="1">IF(G1879&lt;&gt;"",INDIRECT("'"&amp;G1879&amp;"'!"&amp;H1879),"")</f>
        <v/>
      </c>
      <c r="G1879" s="1533"/>
      <c r="I1879" s="4"/>
      <c r="J1879" s="4"/>
      <c r="K1879" s="4"/>
    </row>
    <row r="1880" spans="1:11" ht="14">
      <c r="A1880" s="1">
        <v>1875</v>
      </c>
      <c r="D1880" s="4"/>
      <c r="E1880" s="2" t="b">
        <f t="shared" ca="1" si="53"/>
        <v>1</v>
      </c>
      <c r="F1880" s="2" t="str" cm="1">
        <f t="array" aca="1" ref="F1880" ca="1">IF(G1880&lt;&gt;"",INDIRECT("'"&amp;G1880&amp;"'!"&amp;H1880),"")</f>
        <v/>
      </c>
      <c r="G1880" s="1533"/>
      <c r="I1880" s="4"/>
      <c r="J1880" s="4"/>
      <c r="K1880" s="4"/>
    </row>
    <row r="1881" spans="1:11" ht="14">
      <c r="A1881" s="1">
        <v>1876</v>
      </c>
      <c r="D1881" s="4"/>
      <c r="E1881" s="2" t="b">
        <f t="shared" ca="1" si="53"/>
        <v>1</v>
      </c>
      <c r="F1881" s="2" t="str" cm="1">
        <f t="array" aca="1" ref="F1881" ca="1">IF(G1881&lt;&gt;"",INDIRECT("'"&amp;G1881&amp;"'!"&amp;H1881),"")</f>
        <v/>
      </c>
      <c r="G1881" s="1533"/>
      <c r="I1881" s="4"/>
      <c r="J1881" s="4"/>
      <c r="K1881" s="4"/>
    </row>
    <row r="1882" spans="1:11" ht="14">
      <c r="A1882" s="1">
        <v>1877</v>
      </c>
      <c r="D1882" s="4"/>
      <c r="E1882" s="2" t="b">
        <f t="shared" ca="1" si="53"/>
        <v>1</v>
      </c>
      <c r="F1882" s="2" t="str" cm="1">
        <f t="array" aca="1" ref="F1882" ca="1">IF(G1882&lt;&gt;"",INDIRECT("'"&amp;G1882&amp;"'!"&amp;H1882),"")</f>
        <v/>
      </c>
      <c r="G1882" s="1533"/>
      <c r="I1882" s="4"/>
      <c r="J1882" s="4"/>
      <c r="K1882" s="4"/>
    </row>
    <row r="1883" spans="1:11" ht="14">
      <c r="A1883" s="1">
        <v>1878</v>
      </c>
      <c r="E1883" s="2" t="b">
        <f t="shared" ca="1" si="53"/>
        <v>1</v>
      </c>
      <c r="F1883" s="2" t="str" cm="1">
        <f t="array" aca="1" ref="F1883" ca="1">IF(G1883&lt;&gt;"",INDIRECT("'"&amp;G1883&amp;"'!"&amp;H1883),"")</f>
        <v/>
      </c>
      <c r="G1883" s="1533"/>
    </row>
    <row r="1884" spans="1:11" ht="14">
      <c r="A1884" s="1">
        <v>1879</v>
      </c>
      <c r="E1884" s="2" t="b">
        <f t="shared" ca="1" si="53"/>
        <v>1</v>
      </c>
      <c r="F1884" s="2" t="str" cm="1">
        <f t="array" aca="1" ref="F1884" ca="1">IF(G1884&lt;&gt;"",INDIRECT("'"&amp;G1884&amp;"'!"&amp;H1884),"")</f>
        <v/>
      </c>
      <c r="G1884" s="1533"/>
    </row>
    <row r="1885" spans="1:11" ht="14">
      <c r="A1885" s="1">
        <v>1880</v>
      </c>
      <c r="E1885" s="2" t="b">
        <f t="shared" ca="1" si="53"/>
        <v>1</v>
      </c>
      <c r="F1885" s="2" t="str" cm="1">
        <f t="array" aca="1" ref="F1885" ca="1">IF(G1885&lt;&gt;"",INDIRECT("'"&amp;G1885&amp;"'!"&amp;H1885),"")</f>
        <v/>
      </c>
      <c r="G1885" s="1533"/>
    </row>
    <row r="1886" spans="1:11" ht="14">
      <c r="A1886" s="1">
        <v>1881</v>
      </c>
      <c r="D1886" s="4"/>
      <c r="E1886" s="2" t="b">
        <f t="shared" ca="1" si="53"/>
        <v>1</v>
      </c>
      <c r="F1886" s="2" t="str" cm="1">
        <f t="array" aca="1" ref="F1886" ca="1">IF(G1886&lt;&gt;"",INDIRECT("'"&amp;G1886&amp;"'!"&amp;H1886),"")</f>
        <v/>
      </c>
      <c r="G1886" s="1533"/>
      <c r="I1886" s="4"/>
      <c r="J1886" s="4"/>
      <c r="K1886" s="4"/>
    </row>
    <row r="1887" spans="1:11" ht="14">
      <c r="A1887" s="1">
        <v>1882</v>
      </c>
      <c r="D1887" s="4"/>
      <c r="E1887" s="2" t="b">
        <f t="shared" ca="1" si="53"/>
        <v>1</v>
      </c>
      <c r="F1887" s="2" t="str" cm="1">
        <f t="array" aca="1" ref="F1887" ca="1">IF(G1887&lt;&gt;"",INDIRECT("'"&amp;G1887&amp;"'!"&amp;H1887),"")</f>
        <v/>
      </c>
      <c r="G1887" s="1533"/>
      <c r="I1887" s="4"/>
      <c r="J1887" s="4"/>
      <c r="K1887" s="4"/>
    </row>
    <row r="1888" spans="1:11" ht="14">
      <c r="A1888" s="1">
        <v>1883</v>
      </c>
      <c r="D1888" s="4"/>
      <c r="E1888" s="2" t="b">
        <f t="shared" ca="1" si="53"/>
        <v>1</v>
      </c>
      <c r="F1888" s="2" t="str" cm="1">
        <f t="array" aca="1" ref="F1888" ca="1">IF(G1888&lt;&gt;"",INDIRECT("'"&amp;G1888&amp;"'!"&amp;H1888),"")</f>
        <v/>
      </c>
      <c r="G1888" s="1533"/>
      <c r="I1888" s="4"/>
      <c r="J1888" s="4"/>
      <c r="K1888" s="4"/>
    </row>
    <row r="1889" spans="1:11" ht="14">
      <c r="A1889" s="1">
        <v>1884</v>
      </c>
      <c r="D1889" s="4"/>
      <c r="E1889" s="2" t="b">
        <f t="shared" ca="1" si="53"/>
        <v>1</v>
      </c>
      <c r="F1889" s="2" t="str" cm="1">
        <f t="array" aca="1" ref="F1889" ca="1">IF(G1889&lt;&gt;"",INDIRECT("'"&amp;G1889&amp;"'!"&amp;H1889),"")</f>
        <v/>
      </c>
      <c r="G1889" s="1533"/>
      <c r="I1889" s="4"/>
      <c r="J1889" s="4"/>
      <c r="K1889" s="4"/>
    </row>
    <row r="1890" spans="1:11" ht="14">
      <c r="A1890" s="1">
        <v>1885</v>
      </c>
      <c r="D1890" s="4"/>
      <c r="E1890" s="2" t="b">
        <f t="shared" ca="1" si="53"/>
        <v>1</v>
      </c>
      <c r="F1890" s="2" t="str" cm="1">
        <f t="array" aca="1" ref="F1890" ca="1">IF(G1890&lt;&gt;"",INDIRECT("'"&amp;G1890&amp;"'!"&amp;H1890),"")</f>
        <v/>
      </c>
      <c r="G1890" s="1533"/>
      <c r="I1890" s="4"/>
      <c r="J1890" s="4"/>
      <c r="K1890" s="4"/>
    </row>
    <row r="1891" spans="1:11" ht="14">
      <c r="A1891" s="1">
        <v>1886</v>
      </c>
      <c r="D1891" s="4"/>
      <c r="E1891" s="2" t="b">
        <f t="shared" ca="1" si="53"/>
        <v>1</v>
      </c>
      <c r="F1891" s="2" t="str" cm="1">
        <f t="array" aca="1" ref="F1891" ca="1">IF(G1891&lt;&gt;"",INDIRECT("'"&amp;G1891&amp;"'!"&amp;H1891),"")</f>
        <v/>
      </c>
      <c r="G1891" s="1533"/>
      <c r="I1891" s="4"/>
      <c r="J1891" s="4"/>
      <c r="K1891" s="4"/>
    </row>
    <row r="1892" spans="1:11" ht="14">
      <c r="A1892" s="1">
        <v>1887</v>
      </c>
      <c r="E1892" s="2" t="b">
        <f t="shared" ca="1" si="53"/>
        <v>1</v>
      </c>
      <c r="F1892" s="2" t="str" cm="1">
        <f t="array" aca="1" ref="F1892" ca="1">IF(G1892&lt;&gt;"",INDIRECT("'"&amp;G1892&amp;"'!"&amp;H1892),"")</f>
        <v/>
      </c>
      <c r="G1892" s="1533"/>
    </row>
    <row r="1893" spans="1:11" ht="14">
      <c r="A1893" s="1">
        <v>1888</v>
      </c>
      <c r="E1893" s="2" t="b">
        <f t="shared" ca="1" si="53"/>
        <v>1</v>
      </c>
      <c r="F1893" s="2" t="str" cm="1">
        <f t="array" aca="1" ref="F1893" ca="1">IF(G1893&lt;&gt;"",INDIRECT("'"&amp;G1893&amp;"'!"&amp;H1893),"")</f>
        <v/>
      </c>
      <c r="G1893" s="1533"/>
    </row>
    <row r="1894" spans="1:11" ht="14">
      <c r="A1894" s="1">
        <v>1889</v>
      </c>
      <c r="E1894" s="2" t="b">
        <f t="shared" ca="1" si="53"/>
        <v>1</v>
      </c>
      <c r="F1894" s="2" t="str" cm="1">
        <f t="array" aca="1" ref="F1894" ca="1">IF(G1894&lt;&gt;"",INDIRECT("'"&amp;G1894&amp;"'!"&amp;H1894),"")</f>
        <v/>
      </c>
      <c r="G1894" s="1533"/>
    </row>
    <row r="1895" spans="1:11" ht="14">
      <c r="A1895" s="1">
        <v>1890</v>
      </c>
      <c r="E1895" s="2" t="b">
        <f t="shared" ca="1" si="53"/>
        <v>1</v>
      </c>
      <c r="F1895" s="2" t="str" cm="1">
        <f t="array" aca="1" ref="F1895" ca="1">IF(G1895&lt;&gt;"",INDIRECT("'"&amp;G1895&amp;"'!"&amp;H1895),"")</f>
        <v/>
      </c>
      <c r="G1895" s="1533"/>
    </row>
    <row r="1896" spans="1:11" ht="14">
      <c r="A1896" s="1">
        <v>1891</v>
      </c>
      <c r="E1896" s="2" t="b">
        <f t="shared" ca="1" si="53"/>
        <v>1</v>
      </c>
      <c r="F1896" s="2" t="str" cm="1">
        <f t="array" aca="1" ref="F1896" ca="1">IF(G1896&lt;&gt;"",INDIRECT("'"&amp;G1896&amp;"'!"&amp;H1896),"")</f>
        <v/>
      </c>
      <c r="G1896" s="1533"/>
    </row>
    <row r="1897" spans="1:11" ht="14">
      <c r="A1897" s="1">
        <v>1892</v>
      </c>
      <c r="E1897" s="2" t="b">
        <f t="shared" ca="1" si="53"/>
        <v>1</v>
      </c>
      <c r="F1897" s="2" t="str" cm="1">
        <f t="array" aca="1" ref="F1897" ca="1">IF(G1897&lt;&gt;"",INDIRECT("'"&amp;G1897&amp;"'!"&amp;H1897),"")</f>
        <v/>
      </c>
      <c r="G1897" s="1533"/>
    </row>
    <row r="1898" spans="1:11" ht="14">
      <c r="A1898" s="1">
        <v>1893</v>
      </c>
      <c r="E1898" s="2" t="b">
        <f t="shared" ca="1" si="53"/>
        <v>1</v>
      </c>
      <c r="F1898" s="2" t="str" cm="1">
        <f t="array" aca="1" ref="F1898" ca="1">IF(G1898&lt;&gt;"",INDIRECT("'"&amp;G1898&amp;"'!"&amp;H1898),"")</f>
        <v/>
      </c>
      <c r="G1898" s="1533"/>
    </row>
    <row r="1899" spans="1:11" ht="14">
      <c r="A1899" s="1">
        <v>1894</v>
      </c>
      <c r="E1899" s="2" t="b">
        <f t="shared" ca="1" si="53"/>
        <v>1</v>
      </c>
      <c r="F1899" s="2" t="str" cm="1">
        <f t="array" aca="1" ref="F1899" ca="1">IF(G1899&lt;&gt;"",INDIRECT("'"&amp;G1899&amp;"'!"&amp;H1899),"")</f>
        <v/>
      </c>
      <c r="G1899" s="1533"/>
    </row>
    <row r="1900" spans="1:11" ht="14">
      <c r="A1900" s="1">
        <v>1895</v>
      </c>
      <c r="D1900" s="4"/>
      <c r="E1900" s="2" t="b">
        <f t="shared" ca="1" si="53"/>
        <v>1</v>
      </c>
      <c r="F1900" s="2" t="str" cm="1">
        <f t="array" aca="1" ref="F1900" ca="1">IF(G1900&lt;&gt;"",INDIRECT("'"&amp;G1900&amp;"'!"&amp;H1900),"")</f>
        <v/>
      </c>
      <c r="G1900" s="1533"/>
      <c r="I1900" s="4"/>
      <c r="J1900" s="4"/>
      <c r="K1900" s="4"/>
    </row>
    <row r="1901" spans="1:11" ht="14">
      <c r="A1901" s="1">
        <v>1896</v>
      </c>
      <c r="E1901" s="2" t="b">
        <f t="shared" ca="1" si="53"/>
        <v>1</v>
      </c>
      <c r="F1901" s="2" t="str" cm="1">
        <f t="array" aca="1" ref="F1901" ca="1">IF(G1901&lt;&gt;"",INDIRECT("'"&amp;G1901&amp;"'!"&amp;H1901),"")</f>
        <v/>
      </c>
      <c r="G1901" s="1533"/>
    </row>
    <row r="1902" spans="1:11" ht="14">
      <c r="A1902" s="1">
        <v>1897</v>
      </c>
      <c r="E1902" s="2" t="b">
        <f t="shared" ca="1" si="53"/>
        <v>1</v>
      </c>
      <c r="F1902" s="2" t="str" cm="1">
        <f t="array" aca="1" ref="F1902" ca="1">IF(G1902&lt;&gt;"",INDIRECT("'"&amp;G1902&amp;"'!"&amp;H1902),"")</f>
        <v/>
      </c>
      <c r="G1902" s="1533"/>
    </row>
    <row r="1903" spans="1:11" ht="14">
      <c r="A1903" s="1">
        <v>1898</v>
      </c>
      <c r="D1903" s="4"/>
      <c r="E1903" s="2" t="b">
        <f t="shared" ca="1" si="53"/>
        <v>1</v>
      </c>
      <c r="F1903" s="2" t="str" cm="1">
        <f t="array" aca="1" ref="F1903" ca="1">IF(G1903&lt;&gt;"",INDIRECT("'"&amp;G1903&amp;"'!"&amp;H1903),"")</f>
        <v/>
      </c>
      <c r="G1903" s="1533"/>
      <c r="I1903" s="4"/>
      <c r="J1903" s="4"/>
      <c r="K1903" s="4"/>
    </row>
    <row r="1904" spans="1:11" ht="14">
      <c r="A1904" s="1">
        <v>1899</v>
      </c>
      <c r="D1904" s="4"/>
      <c r="E1904" s="2" t="b">
        <f t="shared" ca="1" si="53"/>
        <v>1</v>
      </c>
      <c r="F1904" s="2" t="str" cm="1">
        <f t="array" aca="1" ref="F1904" ca="1">IF(G1904&lt;&gt;"",INDIRECT("'"&amp;G1904&amp;"'!"&amp;H1904),"")</f>
        <v/>
      </c>
      <c r="G1904" s="1533"/>
      <c r="I1904" s="4"/>
      <c r="J1904" s="4"/>
      <c r="K1904" s="4"/>
    </row>
    <row r="1905" spans="1:11" ht="14">
      <c r="A1905" s="1">
        <v>1900</v>
      </c>
      <c r="D1905" s="4"/>
      <c r="E1905" s="2" t="b">
        <f t="shared" ca="1" si="53"/>
        <v>1</v>
      </c>
      <c r="F1905" s="2" t="str" cm="1">
        <f t="array" aca="1" ref="F1905" ca="1">IF(G1905&lt;&gt;"",INDIRECT("'"&amp;G1905&amp;"'!"&amp;H1905),"")</f>
        <v/>
      </c>
      <c r="G1905" s="1533"/>
      <c r="I1905" s="4"/>
      <c r="J1905" s="4"/>
      <c r="K1905" s="4"/>
    </row>
    <row r="1906" spans="1:11" ht="14">
      <c r="A1906" s="1">
        <v>1901</v>
      </c>
      <c r="D1906" s="4"/>
      <c r="E1906" s="2" t="b">
        <f t="shared" ca="1" si="53"/>
        <v>1</v>
      </c>
      <c r="F1906" s="2" t="str" cm="1">
        <f t="array" aca="1" ref="F1906" ca="1">IF(G1906&lt;&gt;"",INDIRECT("'"&amp;G1906&amp;"'!"&amp;H1906),"")</f>
        <v/>
      </c>
      <c r="G1906" s="1533"/>
      <c r="I1906" s="4"/>
      <c r="J1906" s="4"/>
      <c r="K1906" s="4"/>
    </row>
    <row r="1907" spans="1:11" ht="14">
      <c r="A1907" s="1">
        <v>1902</v>
      </c>
      <c r="D1907" s="4"/>
      <c r="E1907" s="2" t="b">
        <f t="shared" ca="1" si="53"/>
        <v>1</v>
      </c>
      <c r="F1907" s="2" t="str" cm="1">
        <f t="array" aca="1" ref="F1907" ca="1">IF(G1907&lt;&gt;"",INDIRECT("'"&amp;G1907&amp;"'!"&amp;H1907),"")</f>
        <v/>
      </c>
      <c r="G1907" s="1533"/>
      <c r="I1907" s="4"/>
      <c r="J1907" s="4"/>
      <c r="K1907" s="4"/>
    </row>
    <row r="1908" spans="1:11" ht="14">
      <c r="A1908" s="1">
        <v>1903</v>
      </c>
      <c r="D1908" s="4"/>
      <c r="E1908" s="2" t="b">
        <f t="shared" ca="1" si="53"/>
        <v>1</v>
      </c>
      <c r="F1908" s="2" t="str" cm="1">
        <f t="array" aca="1" ref="F1908" ca="1">IF(G1908&lt;&gt;"",INDIRECT("'"&amp;G1908&amp;"'!"&amp;H1908),"")</f>
        <v/>
      </c>
      <c r="G1908" s="1533"/>
      <c r="I1908" s="4"/>
      <c r="J1908" s="4"/>
      <c r="K1908" s="4"/>
    </row>
    <row r="1909" spans="1:11" ht="14">
      <c r="A1909" s="1">
        <v>1904</v>
      </c>
      <c r="D1909" s="4"/>
      <c r="E1909" s="2" t="b">
        <f t="shared" ca="1" si="53"/>
        <v>1</v>
      </c>
      <c r="F1909" s="2" t="str" cm="1">
        <f t="array" aca="1" ref="F1909" ca="1">IF(G1909&lt;&gt;"",INDIRECT("'"&amp;G1909&amp;"'!"&amp;H1909),"")</f>
        <v/>
      </c>
      <c r="G1909" s="1533"/>
      <c r="I1909" s="4"/>
      <c r="J1909" s="4"/>
      <c r="K1909" s="4"/>
    </row>
    <row r="1910" spans="1:11" ht="14">
      <c r="A1910" s="1">
        <v>1905</v>
      </c>
      <c r="D1910" s="4"/>
      <c r="E1910" s="2" t="b">
        <f t="shared" ca="1" si="53"/>
        <v>1</v>
      </c>
      <c r="F1910" s="2" t="str" cm="1">
        <f t="array" aca="1" ref="F1910" ca="1">IF(G1910&lt;&gt;"",INDIRECT("'"&amp;G1910&amp;"'!"&amp;H1910),"")</f>
        <v/>
      </c>
      <c r="G1910" s="1533"/>
      <c r="I1910" s="4"/>
      <c r="J1910" s="4"/>
      <c r="K1910" s="4"/>
    </row>
    <row r="1911" spans="1:11" ht="14">
      <c r="A1911" s="1">
        <v>1906</v>
      </c>
      <c r="D1911" s="4"/>
      <c r="E1911" s="2" t="b">
        <f t="shared" ca="1" si="53"/>
        <v>1</v>
      </c>
      <c r="F1911" s="2" t="str" cm="1">
        <f t="array" aca="1" ref="F1911" ca="1">IF(G1911&lt;&gt;"",INDIRECT("'"&amp;G1911&amp;"'!"&amp;H1911),"")</f>
        <v/>
      </c>
      <c r="G1911" s="1533"/>
      <c r="I1911" s="4"/>
      <c r="J1911" s="4"/>
      <c r="K1911" s="4"/>
    </row>
    <row r="1912" spans="1:11" ht="14">
      <c r="A1912" s="1">
        <v>1907</v>
      </c>
      <c r="D1912" s="4"/>
      <c r="E1912" s="2" t="b">
        <f t="shared" ca="1" si="53"/>
        <v>1</v>
      </c>
      <c r="F1912" s="2" t="str" cm="1">
        <f t="array" aca="1" ref="F1912" ca="1">IF(G1912&lt;&gt;"",INDIRECT("'"&amp;G1912&amp;"'!"&amp;H1912),"")</f>
        <v/>
      </c>
      <c r="G1912" s="1533"/>
      <c r="I1912" s="4"/>
      <c r="J1912" s="4"/>
      <c r="K1912" s="4"/>
    </row>
    <row r="1913" spans="1:11" ht="14">
      <c r="A1913" s="1">
        <v>1908</v>
      </c>
      <c r="D1913" s="4"/>
      <c r="E1913" s="2" t="b">
        <f t="shared" ca="1" si="53"/>
        <v>1</v>
      </c>
      <c r="F1913" s="2" t="str" cm="1">
        <f t="array" aca="1" ref="F1913" ca="1">IF(G1913&lt;&gt;"",INDIRECT("'"&amp;G1913&amp;"'!"&amp;H1913),"")</f>
        <v/>
      </c>
      <c r="G1913" s="1533"/>
      <c r="I1913" s="4"/>
      <c r="J1913" s="4"/>
      <c r="K1913" s="4"/>
    </row>
    <row r="1914" spans="1:11" ht="14">
      <c r="A1914" s="1">
        <v>1909</v>
      </c>
      <c r="D1914" s="4"/>
      <c r="E1914" s="2" t="b">
        <f t="shared" ca="1" si="53"/>
        <v>1</v>
      </c>
      <c r="F1914" s="2" t="str" cm="1">
        <f t="array" aca="1" ref="F1914" ca="1">IF(G1914&lt;&gt;"",INDIRECT("'"&amp;G1914&amp;"'!"&amp;H1914),"")</f>
        <v/>
      </c>
      <c r="G1914" s="1533"/>
      <c r="I1914" s="4"/>
      <c r="J1914" s="4"/>
      <c r="K1914" s="4"/>
    </row>
    <row r="1915" spans="1:11" ht="14">
      <c r="A1915" s="1">
        <v>1910</v>
      </c>
      <c r="E1915" s="2" t="b">
        <f t="shared" ca="1" si="53"/>
        <v>1</v>
      </c>
      <c r="F1915" s="2" t="str" cm="1">
        <f t="array" aca="1" ref="F1915" ca="1">IF(G1915&lt;&gt;"",INDIRECT("'"&amp;G1915&amp;"'!"&amp;H1915),"")</f>
        <v/>
      </c>
      <c r="G1915" s="1533"/>
    </row>
    <row r="1916" spans="1:11" ht="14">
      <c r="A1916" s="1">
        <v>1911</v>
      </c>
      <c r="E1916" s="2" t="b">
        <f t="shared" ca="1" si="53"/>
        <v>1</v>
      </c>
      <c r="F1916" s="2" t="str" cm="1">
        <f t="array" aca="1" ref="F1916" ca="1">IF(G1916&lt;&gt;"",INDIRECT("'"&amp;G1916&amp;"'!"&amp;H1916),"")</f>
        <v/>
      </c>
      <c r="G1916" s="1533"/>
    </row>
    <row r="1917" spans="1:11" ht="14">
      <c r="A1917" s="1">
        <v>1912</v>
      </c>
      <c r="E1917" s="2" t="b">
        <f t="shared" ca="1" si="53"/>
        <v>1</v>
      </c>
      <c r="F1917" s="2" t="str" cm="1">
        <f t="array" aca="1" ref="F1917" ca="1">IF(G1917&lt;&gt;"",INDIRECT("'"&amp;G1917&amp;"'!"&amp;H1917),"")</f>
        <v/>
      </c>
      <c r="G1917" s="1533"/>
    </row>
    <row r="1918" spans="1:11" ht="14">
      <c r="A1918" s="1">
        <v>1913</v>
      </c>
      <c r="E1918" s="2" t="b">
        <f t="shared" ca="1" si="53"/>
        <v>1</v>
      </c>
      <c r="F1918" s="2" t="str" cm="1">
        <f t="array" aca="1" ref="F1918" ca="1">IF(G1918&lt;&gt;"",INDIRECT("'"&amp;G1918&amp;"'!"&amp;H1918),"")</f>
        <v/>
      </c>
      <c r="G1918" s="1533"/>
    </row>
    <row r="1919" spans="1:11" ht="14">
      <c r="A1919" s="1">
        <v>1914</v>
      </c>
      <c r="D1919" s="4"/>
      <c r="E1919" s="2" t="b">
        <f t="shared" ca="1" si="53"/>
        <v>1</v>
      </c>
      <c r="F1919" s="2" t="str" cm="1">
        <f t="array" aca="1" ref="F1919" ca="1">IF(G1919&lt;&gt;"",INDIRECT("'"&amp;G1919&amp;"'!"&amp;H1919),"")</f>
        <v/>
      </c>
      <c r="G1919" s="1533"/>
      <c r="I1919" s="4"/>
      <c r="J1919" s="4"/>
      <c r="K1919" s="4"/>
    </row>
    <row r="1920" spans="1:11" ht="14">
      <c r="A1920" s="1">
        <v>1915</v>
      </c>
      <c r="E1920" s="2" t="b">
        <f t="shared" ca="1" si="53"/>
        <v>1</v>
      </c>
      <c r="F1920" s="2" t="str" cm="1">
        <f t="array" aca="1" ref="F1920" ca="1">IF(G1920&lt;&gt;"",INDIRECT("'"&amp;G1920&amp;"'!"&amp;H1920),"")</f>
        <v/>
      </c>
      <c r="G1920" s="1533"/>
    </row>
    <row r="1921" spans="1:7" ht="14">
      <c r="A1921" s="1">
        <v>1916</v>
      </c>
      <c r="E1921" s="2" t="b">
        <f t="shared" ca="1" si="53"/>
        <v>1</v>
      </c>
      <c r="F1921" s="2" t="str" cm="1">
        <f t="array" aca="1" ref="F1921" ca="1">IF(G1921&lt;&gt;"",INDIRECT("'"&amp;G1921&amp;"'!"&amp;H1921),"")</f>
        <v/>
      </c>
      <c r="G1921" s="1533"/>
    </row>
    <row r="1922" spans="1:7" ht="14">
      <c r="A1922" s="1">
        <v>1917</v>
      </c>
      <c r="E1922" s="2" t="b">
        <f t="shared" ref="E1922:E1985" ca="1" si="54">F1922=B1922</f>
        <v>1</v>
      </c>
      <c r="F1922" s="2" t="str" cm="1">
        <f t="array" aca="1" ref="F1922" ca="1">IF(G1922&lt;&gt;"",INDIRECT("'"&amp;G1922&amp;"'!"&amp;H1922),"")</f>
        <v/>
      </c>
      <c r="G1922" s="1533"/>
    </row>
    <row r="1923" spans="1:7" ht="14">
      <c r="A1923" s="1">
        <v>1918</v>
      </c>
      <c r="E1923" s="2" t="b">
        <f t="shared" ca="1" si="54"/>
        <v>1</v>
      </c>
      <c r="F1923" s="2" t="str" cm="1">
        <f t="array" aca="1" ref="F1923" ca="1">IF(G1923&lt;&gt;"",INDIRECT("'"&amp;G1923&amp;"'!"&amp;H1923),"")</f>
        <v/>
      </c>
      <c r="G1923" s="1533"/>
    </row>
    <row r="1924" spans="1:7" ht="14">
      <c r="A1924" s="1">
        <v>1919</v>
      </c>
      <c r="E1924" s="2" t="b">
        <f t="shared" ca="1" si="54"/>
        <v>1</v>
      </c>
      <c r="F1924" s="2" t="str" cm="1">
        <f t="array" aca="1" ref="F1924" ca="1">IF(G1924&lt;&gt;"",INDIRECT("'"&amp;G1924&amp;"'!"&amp;H1924),"")</f>
        <v/>
      </c>
      <c r="G1924" s="1533"/>
    </row>
    <row r="1925" spans="1:7" ht="14">
      <c r="A1925" s="1">
        <v>1920</v>
      </c>
      <c r="E1925" s="2" t="b">
        <f t="shared" ca="1" si="54"/>
        <v>1</v>
      </c>
      <c r="F1925" s="2" t="str" cm="1">
        <f t="array" aca="1" ref="F1925" ca="1">IF(G1925&lt;&gt;"",INDIRECT("'"&amp;G1925&amp;"'!"&amp;H1925),"")</f>
        <v/>
      </c>
      <c r="G1925" s="1533"/>
    </row>
    <row r="1926" spans="1:7" ht="14">
      <c r="A1926" s="1">
        <v>1921</v>
      </c>
      <c r="E1926" s="2" t="b">
        <f t="shared" ca="1" si="54"/>
        <v>1</v>
      </c>
      <c r="F1926" s="2" t="str" cm="1">
        <f t="array" aca="1" ref="F1926" ca="1">IF(G1926&lt;&gt;"",INDIRECT("'"&amp;G1926&amp;"'!"&amp;H1926),"")</f>
        <v/>
      </c>
      <c r="G1926" s="1533"/>
    </row>
    <row r="1927" spans="1:7" ht="14">
      <c r="A1927" s="1">
        <v>1922</v>
      </c>
      <c r="E1927" s="2" t="b">
        <f t="shared" ca="1" si="54"/>
        <v>1</v>
      </c>
      <c r="F1927" s="2" t="str" cm="1">
        <f t="array" aca="1" ref="F1927" ca="1">IF(G1927&lt;&gt;"",INDIRECT("'"&amp;G1927&amp;"'!"&amp;H1927),"")</f>
        <v/>
      </c>
      <c r="G1927" s="1533"/>
    </row>
    <row r="1928" spans="1:7" ht="14">
      <c r="A1928" s="1">
        <v>1923</v>
      </c>
      <c r="E1928" s="2" t="b">
        <f t="shared" ca="1" si="54"/>
        <v>1</v>
      </c>
      <c r="F1928" s="2" t="str" cm="1">
        <f t="array" aca="1" ref="F1928" ca="1">IF(G1928&lt;&gt;"",INDIRECT("'"&amp;G1928&amp;"'!"&amp;H1928),"")</f>
        <v/>
      </c>
      <c r="G1928" s="1533"/>
    </row>
    <row r="1929" spans="1:7" ht="14">
      <c r="A1929" s="1">
        <v>1924</v>
      </c>
      <c r="E1929" s="2" t="b">
        <f t="shared" ca="1" si="54"/>
        <v>1</v>
      </c>
      <c r="F1929" s="2" t="str" cm="1">
        <f t="array" aca="1" ref="F1929" ca="1">IF(G1929&lt;&gt;"",INDIRECT("'"&amp;G1929&amp;"'!"&amp;H1929),"")</f>
        <v/>
      </c>
      <c r="G1929" s="1533"/>
    </row>
    <row r="1930" spans="1:7" ht="14">
      <c r="A1930" s="1">
        <v>1925</v>
      </c>
      <c r="E1930" s="2" t="b">
        <f t="shared" ca="1" si="54"/>
        <v>1</v>
      </c>
      <c r="F1930" s="2" t="str" cm="1">
        <f t="array" aca="1" ref="F1930" ca="1">IF(G1930&lt;&gt;"",INDIRECT("'"&amp;G1930&amp;"'!"&amp;H1930),"")</f>
        <v/>
      </c>
      <c r="G1930" s="1533"/>
    </row>
    <row r="1931" spans="1:7" ht="14">
      <c r="A1931" s="1">
        <v>1926</v>
      </c>
      <c r="E1931" s="2" t="b">
        <f t="shared" ca="1" si="54"/>
        <v>1</v>
      </c>
      <c r="F1931" s="2" t="str" cm="1">
        <f t="array" aca="1" ref="F1931" ca="1">IF(G1931&lt;&gt;"",INDIRECT("'"&amp;G1931&amp;"'!"&amp;H1931),"")</f>
        <v/>
      </c>
      <c r="G1931" s="1533"/>
    </row>
    <row r="1932" spans="1:7" ht="14">
      <c r="A1932" s="1">
        <v>1927</v>
      </c>
      <c r="E1932" s="2" t="b">
        <f t="shared" ca="1" si="54"/>
        <v>1</v>
      </c>
      <c r="F1932" s="2" t="str" cm="1">
        <f t="array" aca="1" ref="F1932" ca="1">IF(G1932&lt;&gt;"",INDIRECT("'"&amp;G1932&amp;"'!"&amp;H1932),"")</f>
        <v/>
      </c>
      <c r="G1932" s="1533"/>
    </row>
    <row r="1933" spans="1:7" ht="14">
      <c r="A1933" s="1">
        <v>1928</v>
      </c>
      <c r="E1933" s="2" t="b">
        <f t="shared" ca="1" si="54"/>
        <v>1</v>
      </c>
      <c r="F1933" s="2" t="str" cm="1">
        <f t="array" aca="1" ref="F1933" ca="1">IF(G1933&lt;&gt;"",INDIRECT("'"&amp;G1933&amp;"'!"&amp;H1933),"")</f>
        <v/>
      </c>
      <c r="G1933" s="1533"/>
    </row>
    <row r="1934" spans="1:7" ht="14">
      <c r="A1934" s="1">
        <v>1929</v>
      </c>
      <c r="E1934" s="2" t="b">
        <f t="shared" ca="1" si="54"/>
        <v>1</v>
      </c>
      <c r="F1934" s="2" t="str" cm="1">
        <f t="array" aca="1" ref="F1934" ca="1">IF(G1934&lt;&gt;"",INDIRECT("'"&amp;G1934&amp;"'!"&amp;H1934),"")</f>
        <v/>
      </c>
      <c r="G1934" s="1533"/>
    </row>
    <row r="1935" spans="1:7" ht="14">
      <c r="A1935" s="1">
        <v>1930</v>
      </c>
      <c r="E1935" s="2" t="b">
        <f t="shared" ca="1" si="54"/>
        <v>1</v>
      </c>
      <c r="F1935" s="2" t="str" cm="1">
        <f t="array" aca="1" ref="F1935" ca="1">IF(G1935&lt;&gt;"",INDIRECT("'"&amp;G1935&amp;"'!"&amp;H1935),"")</f>
        <v/>
      </c>
      <c r="G1935" s="1533"/>
    </row>
    <row r="1936" spans="1:7" ht="14">
      <c r="A1936" s="1">
        <v>1931</v>
      </c>
      <c r="E1936" s="2" t="b">
        <f t="shared" ca="1" si="54"/>
        <v>1</v>
      </c>
      <c r="F1936" s="2" t="str" cm="1">
        <f t="array" aca="1" ref="F1936" ca="1">IF(G1936&lt;&gt;"",INDIRECT("'"&amp;G1936&amp;"'!"&amp;H1936),"")</f>
        <v/>
      </c>
      <c r="G1936" s="1533"/>
    </row>
    <row r="1937" spans="1:11" ht="14">
      <c r="A1937" s="1">
        <v>1932</v>
      </c>
      <c r="E1937" s="2" t="b">
        <f t="shared" ca="1" si="54"/>
        <v>1</v>
      </c>
      <c r="F1937" s="2" t="str" cm="1">
        <f t="array" aca="1" ref="F1937" ca="1">IF(G1937&lt;&gt;"",INDIRECT("'"&amp;G1937&amp;"'!"&amp;H1937),"")</f>
        <v/>
      </c>
      <c r="G1937" s="1533"/>
    </row>
    <row r="1938" spans="1:11" ht="14">
      <c r="A1938" s="1">
        <v>1933</v>
      </c>
      <c r="E1938" s="2" t="b">
        <f t="shared" ca="1" si="54"/>
        <v>1</v>
      </c>
      <c r="F1938" s="2" t="str" cm="1">
        <f t="array" aca="1" ref="F1938" ca="1">IF(G1938&lt;&gt;"",INDIRECT("'"&amp;G1938&amp;"'!"&amp;H1938),"")</f>
        <v/>
      </c>
      <c r="G1938" s="1533"/>
    </row>
    <row r="1939" spans="1:11" ht="14">
      <c r="A1939" s="1">
        <v>1934</v>
      </c>
      <c r="E1939" s="2" t="b">
        <f t="shared" ca="1" si="54"/>
        <v>1</v>
      </c>
      <c r="F1939" s="2" t="str" cm="1">
        <f t="array" aca="1" ref="F1939" ca="1">IF(G1939&lt;&gt;"",INDIRECT("'"&amp;G1939&amp;"'!"&amp;H1939),"")</f>
        <v/>
      </c>
      <c r="G1939" s="1533"/>
    </row>
    <row r="1940" spans="1:11" ht="14">
      <c r="A1940" s="1">
        <v>1935</v>
      </c>
      <c r="E1940" s="2" t="b">
        <f t="shared" ca="1" si="54"/>
        <v>1</v>
      </c>
      <c r="F1940" s="2" t="str" cm="1">
        <f t="array" aca="1" ref="F1940" ca="1">IF(G1940&lt;&gt;"",INDIRECT("'"&amp;G1940&amp;"'!"&amp;H1940),"")</f>
        <v/>
      </c>
      <c r="G1940" s="1533"/>
    </row>
    <row r="1941" spans="1:11" ht="14">
      <c r="A1941" s="1">
        <v>1936</v>
      </c>
      <c r="D1941" s="4"/>
      <c r="E1941" s="2" t="b">
        <f t="shared" ca="1" si="54"/>
        <v>1</v>
      </c>
      <c r="F1941" s="2" t="str" cm="1">
        <f t="array" aca="1" ref="F1941" ca="1">IF(G1941&lt;&gt;"",INDIRECT("'"&amp;G1941&amp;"'!"&amp;H1941),"")</f>
        <v/>
      </c>
      <c r="G1941" s="1533"/>
      <c r="I1941" s="4"/>
      <c r="J1941" s="4"/>
      <c r="K1941" s="4"/>
    </row>
    <row r="1942" spans="1:11" ht="14">
      <c r="A1942" s="1">
        <v>1937</v>
      </c>
      <c r="D1942" s="4"/>
      <c r="E1942" s="2" t="b">
        <f t="shared" ca="1" si="54"/>
        <v>1</v>
      </c>
      <c r="F1942" s="2" t="str" cm="1">
        <f t="array" aca="1" ref="F1942" ca="1">IF(G1942&lt;&gt;"",INDIRECT("'"&amp;G1942&amp;"'!"&amp;H1942),"")</f>
        <v/>
      </c>
      <c r="G1942" s="1533"/>
      <c r="I1942" s="4"/>
      <c r="J1942" s="4"/>
      <c r="K1942" s="4"/>
    </row>
    <row r="1943" spans="1:11" ht="14">
      <c r="A1943" s="1">
        <v>1938</v>
      </c>
      <c r="D1943" s="4"/>
      <c r="E1943" s="2" t="b">
        <f t="shared" ca="1" si="54"/>
        <v>1</v>
      </c>
      <c r="F1943" s="2" t="str" cm="1">
        <f t="array" aca="1" ref="F1943" ca="1">IF(G1943&lt;&gt;"",INDIRECT("'"&amp;G1943&amp;"'!"&amp;H1943),"")</f>
        <v/>
      </c>
      <c r="G1943" s="1533"/>
      <c r="I1943" s="4"/>
      <c r="J1943" s="4"/>
      <c r="K1943" s="4"/>
    </row>
    <row r="1944" spans="1:11" ht="14">
      <c r="A1944" s="1">
        <v>1939</v>
      </c>
      <c r="D1944" s="4"/>
      <c r="E1944" s="2" t="b">
        <f t="shared" ca="1" si="54"/>
        <v>1</v>
      </c>
      <c r="F1944" s="2" t="str" cm="1">
        <f t="array" aca="1" ref="F1944" ca="1">IF(G1944&lt;&gt;"",INDIRECT("'"&amp;G1944&amp;"'!"&amp;H1944),"")</f>
        <v/>
      </c>
      <c r="G1944" s="1533"/>
      <c r="I1944" s="4"/>
      <c r="J1944" s="4"/>
      <c r="K1944" s="4"/>
    </row>
    <row r="1945" spans="1:11" ht="14">
      <c r="A1945" s="1">
        <v>1940</v>
      </c>
      <c r="D1945" s="4"/>
      <c r="E1945" s="2" t="b">
        <f t="shared" ca="1" si="54"/>
        <v>1</v>
      </c>
      <c r="F1945" s="2" t="str" cm="1">
        <f t="array" aca="1" ref="F1945" ca="1">IF(G1945&lt;&gt;"",INDIRECT("'"&amp;G1945&amp;"'!"&amp;H1945),"")</f>
        <v/>
      </c>
      <c r="G1945" s="1533"/>
      <c r="I1945" s="4"/>
      <c r="J1945" s="4"/>
      <c r="K1945" s="4"/>
    </row>
    <row r="1946" spans="1:11" ht="14">
      <c r="A1946" s="1">
        <v>1941</v>
      </c>
      <c r="D1946" s="4"/>
      <c r="E1946" s="2" t="b">
        <f t="shared" ca="1" si="54"/>
        <v>1</v>
      </c>
      <c r="F1946" s="2" t="str" cm="1">
        <f t="array" aca="1" ref="F1946" ca="1">IF(G1946&lt;&gt;"",INDIRECT("'"&amp;G1946&amp;"'!"&amp;H1946),"")</f>
        <v/>
      </c>
      <c r="G1946" s="1533"/>
      <c r="I1946" s="4"/>
      <c r="J1946" s="4"/>
      <c r="K1946" s="4"/>
    </row>
    <row r="1947" spans="1:11" ht="14">
      <c r="A1947" s="1">
        <v>1942</v>
      </c>
      <c r="D1947" s="4"/>
      <c r="E1947" s="2" t="b">
        <f t="shared" ca="1" si="54"/>
        <v>1</v>
      </c>
      <c r="F1947" s="2" t="str" cm="1">
        <f t="array" aca="1" ref="F1947" ca="1">IF(G1947&lt;&gt;"",INDIRECT("'"&amp;G1947&amp;"'!"&amp;H1947),"")</f>
        <v/>
      </c>
      <c r="G1947" s="1533"/>
      <c r="I1947" s="4"/>
      <c r="J1947" s="4"/>
      <c r="K1947" s="4"/>
    </row>
    <row r="1948" spans="1:11" ht="14">
      <c r="A1948" s="1">
        <v>1943</v>
      </c>
      <c r="D1948" s="4"/>
      <c r="E1948" s="2" t="b">
        <f t="shared" ca="1" si="54"/>
        <v>1</v>
      </c>
      <c r="F1948" s="2" t="str" cm="1">
        <f t="array" aca="1" ref="F1948" ca="1">IF(G1948&lt;&gt;"",INDIRECT("'"&amp;G1948&amp;"'!"&amp;H1948),"")</f>
        <v/>
      </c>
      <c r="G1948" s="1533"/>
      <c r="I1948" s="4"/>
      <c r="J1948" s="4"/>
      <c r="K1948" s="4"/>
    </row>
    <row r="1949" spans="1:11" ht="14">
      <c r="A1949" s="1">
        <v>1944</v>
      </c>
      <c r="D1949" s="4"/>
      <c r="E1949" s="2" t="b">
        <f t="shared" ca="1" si="54"/>
        <v>1</v>
      </c>
      <c r="F1949" s="2" t="str" cm="1">
        <f t="array" aca="1" ref="F1949" ca="1">IF(G1949&lt;&gt;"",INDIRECT("'"&amp;G1949&amp;"'!"&amp;H1949),"")</f>
        <v/>
      </c>
      <c r="G1949" s="1533"/>
      <c r="I1949" s="4"/>
      <c r="J1949" s="4"/>
      <c r="K1949" s="4"/>
    </row>
    <row r="1950" spans="1:11" ht="14">
      <c r="A1950" s="1">
        <v>1945</v>
      </c>
      <c r="D1950" s="4"/>
      <c r="E1950" s="2" t="b">
        <f t="shared" ca="1" si="54"/>
        <v>1</v>
      </c>
      <c r="F1950" s="2" t="str" cm="1">
        <f t="array" aca="1" ref="F1950" ca="1">IF(G1950&lt;&gt;"",INDIRECT("'"&amp;G1950&amp;"'!"&amp;H1950),"")</f>
        <v/>
      </c>
      <c r="G1950" s="1533"/>
      <c r="I1950" s="4"/>
      <c r="J1950" s="4"/>
      <c r="K1950" s="4"/>
    </row>
    <row r="1951" spans="1:11" ht="14">
      <c r="A1951" s="1">
        <v>1946</v>
      </c>
      <c r="D1951" s="4"/>
      <c r="E1951" s="2" t="b">
        <f t="shared" ca="1" si="54"/>
        <v>1</v>
      </c>
      <c r="F1951" s="2" t="str" cm="1">
        <f t="array" aca="1" ref="F1951" ca="1">IF(G1951&lt;&gt;"",INDIRECT("'"&amp;G1951&amp;"'!"&amp;H1951),"")</f>
        <v/>
      </c>
      <c r="G1951" s="1533"/>
      <c r="I1951" s="4"/>
      <c r="J1951" s="4"/>
      <c r="K1951" s="4"/>
    </row>
    <row r="1952" spans="1:11" ht="14">
      <c r="A1952" s="1">
        <v>1947</v>
      </c>
      <c r="E1952" s="2" t="b">
        <f t="shared" ca="1" si="54"/>
        <v>1</v>
      </c>
      <c r="F1952" s="2" t="str" cm="1">
        <f t="array" aca="1" ref="F1952" ca="1">IF(G1952&lt;&gt;"",INDIRECT("'"&amp;G1952&amp;"'!"&amp;H1952),"")</f>
        <v/>
      </c>
      <c r="G1952" s="1533"/>
    </row>
    <row r="1953" spans="1:7" ht="14">
      <c r="A1953" s="1">
        <v>1948</v>
      </c>
      <c r="E1953" s="2" t="b">
        <f t="shared" ca="1" si="54"/>
        <v>1</v>
      </c>
      <c r="F1953" s="2" t="str" cm="1">
        <f t="array" aca="1" ref="F1953" ca="1">IF(G1953&lt;&gt;"",INDIRECT("'"&amp;G1953&amp;"'!"&amp;H1953),"")</f>
        <v/>
      </c>
      <c r="G1953" s="1533"/>
    </row>
    <row r="1954" spans="1:7" ht="14">
      <c r="A1954" s="1">
        <v>1949</v>
      </c>
      <c r="E1954" s="2" t="b">
        <f t="shared" ca="1" si="54"/>
        <v>1</v>
      </c>
      <c r="F1954" s="2" t="str" cm="1">
        <f t="array" aca="1" ref="F1954" ca="1">IF(G1954&lt;&gt;"",INDIRECT("'"&amp;G1954&amp;"'!"&amp;H1954),"")</f>
        <v/>
      </c>
      <c r="G1954" s="1533"/>
    </row>
    <row r="1955" spans="1:7" ht="14">
      <c r="A1955" s="1">
        <v>1950</v>
      </c>
      <c r="E1955" s="2" t="b">
        <f t="shared" ca="1" si="54"/>
        <v>1</v>
      </c>
      <c r="F1955" s="2" t="str" cm="1">
        <f t="array" aca="1" ref="F1955" ca="1">IF(G1955&lt;&gt;"",INDIRECT("'"&amp;G1955&amp;"'!"&amp;H1955),"")</f>
        <v/>
      </c>
      <c r="G1955" s="1533"/>
    </row>
    <row r="1956" spans="1:7" ht="14">
      <c r="A1956" s="1">
        <v>1951</v>
      </c>
      <c r="E1956" s="2" t="b">
        <f t="shared" ca="1" si="54"/>
        <v>1</v>
      </c>
      <c r="F1956" s="2" t="str" cm="1">
        <f t="array" aca="1" ref="F1956" ca="1">IF(G1956&lt;&gt;"",INDIRECT("'"&amp;G1956&amp;"'!"&amp;H1956),"")</f>
        <v/>
      </c>
      <c r="G1956" s="1533"/>
    </row>
    <row r="1957" spans="1:7" ht="14">
      <c r="A1957" s="1">
        <v>1952</v>
      </c>
      <c r="E1957" s="2" t="b">
        <f t="shared" ca="1" si="54"/>
        <v>1</v>
      </c>
      <c r="F1957" s="2" t="str" cm="1">
        <f t="array" aca="1" ref="F1957" ca="1">IF(G1957&lt;&gt;"",INDIRECT("'"&amp;G1957&amp;"'!"&amp;H1957),"")</f>
        <v/>
      </c>
      <c r="G1957" s="1533"/>
    </row>
    <row r="1958" spans="1:7" ht="14">
      <c r="A1958" s="1">
        <v>1953</v>
      </c>
      <c r="E1958" s="2" t="b">
        <f t="shared" ca="1" si="54"/>
        <v>1</v>
      </c>
      <c r="F1958" s="2" t="str" cm="1">
        <f t="array" aca="1" ref="F1958" ca="1">IF(G1958&lt;&gt;"",INDIRECT("'"&amp;G1958&amp;"'!"&amp;H1958),"")</f>
        <v/>
      </c>
      <c r="G1958" s="1533"/>
    </row>
    <row r="1959" spans="1:7" ht="14">
      <c r="A1959" s="1">
        <v>1954</v>
      </c>
      <c r="E1959" s="2" t="b">
        <f t="shared" ca="1" si="54"/>
        <v>1</v>
      </c>
      <c r="F1959" s="2" t="str" cm="1">
        <f t="array" aca="1" ref="F1959" ca="1">IF(G1959&lt;&gt;"",INDIRECT("'"&amp;G1959&amp;"'!"&amp;H1959),"")</f>
        <v/>
      </c>
      <c r="G1959" s="1533"/>
    </row>
    <row r="1960" spans="1:7" ht="14">
      <c r="A1960" s="1">
        <v>1955</v>
      </c>
      <c r="E1960" s="2" t="b">
        <f t="shared" ca="1" si="54"/>
        <v>1</v>
      </c>
      <c r="F1960" s="2" t="str" cm="1">
        <f t="array" aca="1" ref="F1960" ca="1">IF(G1960&lt;&gt;"",INDIRECT("'"&amp;G1960&amp;"'!"&amp;H1960),"")</f>
        <v/>
      </c>
      <c r="G1960" s="1533"/>
    </row>
    <row r="1961" spans="1:7" ht="14">
      <c r="A1961" s="1">
        <v>1956</v>
      </c>
      <c r="E1961" s="2" t="b">
        <f t="shared" ca="1" si="54"/>
        <v>1</v>
      </c>
      <c r="F1961" s="2" t="str" cm="1">
        <f t="array" aca="1" ref="F1961" ca="1">IF(G1961&lt;&gt;"",INDIRECT("'"&amp;G1961&amp;"'!"&amp;H1961),"")</f>
        <v/>
      </c>
      <c r="G1961" s="1533"/>
    </row>
    <row r="1962" spans="1:7" ht="14">
      <c r="A1962" s="1">
        <v>1957</v>
      </c>
      <c r="E1962" s="2" t="b">
        <f t="shared" ca="1" si="54"/>
        <v>1</v>
      </c>
      <c r="F1962" s="2" t="str" cm="1">
        <f t="array" aca="1" ref="F1962" ca="1">IF(G1962&lt;&gt;"",INDIRECT("'"&amp;G1962&amp;"'!"&amp;H1962),"")</f>
        <v/>
      </c>
      <c r="G1962" s="1533"/>
    </row>
    <row r="1963" spans="1:7" ht="14">
      <c r="A1963" s="1">
        <v>1958</v>
      </c>
      <c r="E1963" s="2" t="b">
        <f t="shared" ca="1" si="54"/>
        <v>1</v>
      </c>
      <c r="F1963" s="2" t="str" cm="1">
        <f t="array" aca="1" ref="F1963" ca="1">IF(G1963&lt;&gt;"",INDIRECT("'"&amp;G1963&amp;"'!"&amp;H1963),"")</f>
        <v/>
      </c>
      <c r="G1963" s="1533"/>
    </row>
    <row r="1964" spans="1:7" ht="14">
      <c r="A1964" s="1">
        <v>1959</v>
      </c>
      <c r="E1964" s="2" t="b">
        <f t="shared" ca="1" si="54"/>
        <v>1</v>
      </c>
      <c r="F1964" s="2" t="str" cm="1">
        <f t="array" aca="1" ref="F1964" ca="1">IF(G1964&lt;&gt;"",INDIRECT("'"&amp;G1964&amp;"'!"&amp;H1964),"")</f>
        <v/>
      </c>
      <c r="G1964" s="1533"/>
    </row>
    <row r="1965" spans="1:7" ht="14">
      <c r="A1965" s="1">
        <v>1960</v>
      </c>
      <c r="E1965" s="2" t="b">
        <f t="shared" ca="1" si="54"/>
        <v>1</v>
      </c>
      <c r="F1965" s="2" t="str" cm="1">
        <f t="array" aca="1" ref="F1965" ca="1">IF(G1965&lt;&gt;"",INDIRECT("'"&amp;G1965&amp;"'!"&amp;H1965),"")</f>
        <v/>
      </c>
      <c r="G1965" s="1533"/>
    </row>
    <row r="1966" spans="1:7" ht="14">
      <c r="A1966" s="1">
        <v>1961</v>
      </c>
      <c r="E1966" s="2" t="b">
        <f t="shared" ca="1" si="54"/>
        <v>1</v>
      </c>
      <c r="F1966" s="2" t="str" cm="1">
        <f t="array" aca="1" ref="F1966" ca="1">IF(G1966&lt;&gt;"",INDIRECT("'"&amp;G1966&amp;"'!"&amp;H1966),"")</f>
        <v/>
      </c>
      <c r="G1966" s="1533"/>
    </row>
    <row r="1967" spans="1:7" ht="14">
      <c r="A1967" s="1">
        <v>1962</v>
      </c>
      <c r="E1967" s="2" t="b">
        <f t="shared" ca="1" si="54"/>
        <v>1</v>
      </c>
      <c r="F1967" s="2" t="str" cm="1">
        <f t="array" aca="1" ref="F1967" ca="1">IF(G1967&lt;&gt;"",INDIRECT("'"&amp;G1967&amp;"'!"&amp;H1967),"")</f>
        <v/>
      </c>
      <c r="G1967" s="1533"/>
    </row>
    <row r="1968" spans="1:7" ht="14">
      <c r="A1968" s="1">
        <v>1963</v>
      </c>
      <c r="E1968" s="2" t="b">
        <f t="shared" ca="1" si="54"/>
        <v>1</v>
      </c>
      <c r="F1968" s="2" t="str" cm="1">
        <f t="array" aca="1" ref="F1968" ca="1">IF(G1968&lt;&gt;"",INDIRECT("'"&amp;G1968&amp;"'!"&amp;H1968),"")</f>
        <v/>
      </c>
      <c r="G1968" s="1533"/>
    </row>
    <row r="1969" spans="1:11" ht="14">
      <c r="A1969" s="1">
        <v>1964</v>
      </c>
      <c r="E1969" s="2" t="b">
        <f t="shared" ca="1" si="54"/>
        <v>1</v>
      </c>
      <c r="F1969" s="2" t="str" cm="1">
        <f t="array" aca="1" ref="F1969" ca="1">IF(G1969&lt;&gt;"",INDIRECT("'"&amp;G1969&amp;"'!"&amp;H1969),"")</f>
        <v/>
      </c>
      <c r="G1969" s="1533"/>
    </row>
    <row r="1970" spans="1:11" ht="14">
      <c r="A1970" s="1">
        <v>1965</v>
      </c>
      <c r="E1970" s="2" t="b">
        <f t="shared" ca="1" si="54"/>
        <v>1</v>
      </c>
      <c r="F1970" s="2" t="str" cm="1">
        <f t="array" aca="1" ref="F1970" ca="1">IF(G1970&lt;&gt;"",INDIRECT("'"&amp;G1970&amp;"'!"&amp;H1970),"")</f>
        <v/>
      </c>
      <c r="G1970" s="1533"/>
    </row>
    <row r="1971" spans="1:11" ht="14">
      <c r="A1971" s="1">
        <v>1966</v>
      </c>
      <c r="E1971" s="2" t="b">
        <f t="shared" ca="1" si="54"/>
        <v>1</v>
      </c>
      <c r="F1971" s="2" t="str" cm="1">
        <f t="array" aca="1" ref="F1971" ca="1">IF(G1971&lt;&gt;"",INDIRECT("'"&amp;G1971&amp;"'!"&amp;H1971),"")</f>
        <v/>
      </c>
      <c r="G1971" s="1533"/>
    </row>
    <row r="1972" spans="1:11" ht="14">
      <c r="A1972" s="1">
        <v>1967</v>
      </c>
      <c r="E1972" s="2" t="b">
        <f t="shared" ca="1" si="54"/>
        <v>1</v>
      </c>
      <c r="F1972" s="2" t="str" cm="1">
        <f t="array" aca="1" ref="F1972" ca="1">IF(G1972&lt;&gt;"",INDIRECT("'"&amp;G1972&amp;"'!"&amp;H1972),"")</f>
        <v/>
      </c>
      <c r="G1972" s="1533"/>
    </row>
    <row r="1973" spans="1:11" ht="14">
      <c r="A1973" s="1">
        <v>1968</v>
      </c>
      <c r="E1973" s="2" t="b">
        <f t="shared" ca="1" si="54"/>
        <v>1</v>
      </c>
      <c r="F1973" s="2" t="str" cm="1">
        <f t="array" aca="1" ref="F1973" ca="1">IF(G1973&lt;&gt;"",INDIRECT("'"&amp;G1973&amp;"'!"&amp;H1973),"")</f>
        <v/>
      </c>
      <c r="G1973" s="1533"/>
    </row>
    <row r="1974" spans="1:11" ht="14">
      <c r="A1974" s="1">
        <v>1969</v>
      </c>
      <c r="E1974" s="2" t="b">
        <f t="shared" ca="1" si="54"/>
        <v>1</v>
      </c>
      <c r="F1974" s="2" t="str" cm="1">
        <f t="array" aca="1" ref="F1974" ca="1">IF(G1974&lt;&gt;"",INDIRECT("'"&amp;G1974&amp;"'!"&amp;H1974),"")</f>
        <v/>
      </c>
      <c r="G1974" s="1533"/>
    </row>
    <row r="1975" spans="1:11" ht="14">
      <c r="A1975" s="1">
        <v>1970</v>
      </c>
      <c r="E1975" s="2" t="b">
        <f t="shared" ca="1" si="54"/>
        <v>1</v>
      </c>
      <c r="F1975" s="2" t="str" cm="1">
        <f t="array" aca="1" ref="F1975" ca="1">IF(G1975&lt;&gt;"",INDIRECT("'"&amp;G1975&amp;"'!"&amp;H1975),"")</f>
        <v/>
      </c>
      <c r="G1975" s="1533"/>
    </row>
    <row r="1976" spans="1:11" ht="14">
      <c r="A1976" s="1">
        <v>1971</v>
      </c>
      <c r="D1976" s="4"/>
      <c r="E1976" s="2" t="b">
        <f t="shared" ca="1" si="54"/>
        <v>1</v>
      </c>
      <c r="F1976" s="2" t="str" cm="1">
        <f t="array" aca="1" ref="F1976" ca="1">IF(G1976&lt;&gt;"",INDIRECT("'"&amp;G1976&amp;"'!"&amp;H1976),"")</f>
        <v/>
      </c>
      <c r="G1976" s="1533"/>
      <c r="I1976" s="4"/>
      <c r="J1976" s="4"/>
      <c r="K1976" s="4"/>
    </row>
    <row r="1977" spans="1:11" ht="14">
      <c r="A1977" s="1">
        <v>1972</v>
      </c>
      <c r="E1977" s="2" t="b">
        <f t="shared" ca="1" si="54"/>
        <v>1</v>
      </c>
      <c r="F1977" s="2" t="str" cm="1">
        <f t="array" aca="1" ref="F1977" ca="1">IF(G1977&lt;&gt;"",INDIRECT("'"&amp;G1977&amp;"'!"&amp;H1977),"")</f>
        <v/>
      </c>
      <c r="G1977" s="1533"/>
    </row>
    <row r="1978" spans="1:11" ht="14">
      <c r="A1978" s="1">
        <v>1973</v>
      </c>
      <c r="E1978" s="2" t="b">
        <f t="shared" ca="1" si="54"/>
        <v>1</v>
      </c>
      <c r="F1978" s="2" t="str" cm="1">
        <f t="array" aca="1" ref="F1978" ca="1">IF(G1978&lt;&gt;"",INDIRECT("'"&amp;G1978&amp;"'!"&amp;H1978),"")</f>
        <v/>
      </c>
      <c r="G1978" s="1533"/>
    </row>
    <row r="1979" spans="1:11" ht="14">
      <c r="A1979" s="1">
        <v>1974</v>
      </c>
      <c r="E1979" s="2" t="b">
        <f t="shared" ca="1" si="54"/>
        <v>1</v>
      </c>
      <c r="F1979" s="2" t="str" cm="1">
        <f t="array" aca="1" ref="F1979" ca="1">IF(G1979&lt;&gt;"",INDIRECT("'"&amp;G1979&amp;"'!"&amp;H1979),"")</f>
        <v/>
      </c>
      <c r="G1979" s="1533"/>
    </row>
    <row r="1980" spans="1:11" ht="14">
      <c r="A1980" s="1">
        <v>1975</v>
      </c>
      <c r="E1980" s="2" t="b">
        <f t="shared" ca="1" si="54"/>
        <v>1</v>
      </c>
      <c r="F1980" s="2" t="str" cm="1">
        <f t="array" aca="1" ref="F1980" ca="1">IF(G1980&lt;&gt;"",INDIRECT("'"&amp;G1980&amp;"'!"&amp;H1980),"")</f>
        <v/>
      </c>
      <c r="G1980" s="1533"/>
    </row>
    <row r="1981" spans="1:11" ht="14">
      <c r="A1981" s="1">
        <v>1976</v>
      </c>
      <c r="E1981" s="2" t="b">
        <f t="shared" ca="1" si="54"/>
        <v>1</v>
      </c>
      <c r="F1981" s="2" t="str" cm="1">
        <f t="array" aca="1" ref="F1981" ca="1">IF(G1981&lt;&gt;"",INDIRECT("'"&amp;G1981&amp;"'!"&amp;H1981),"")</f>
        <v/>
      </c>
      <c r="G1981" s="1533"/>
    </row>
    <row r="1982" spans="1:11" ht="14">
      <c r="A1982" s="1">
        <v>1977</v>
      </c>
      <c r="D1982" s="4"/>
      <c r="E1982" s="2" t="b">
        <f t="shared" ca="1" si="54"/>
        <v>1</v>
      </c>
      <c r="F1982" s="2" t="str" cm="1">
        <f t="array" aca="1" ref="F1982" ca="1">IF(G1982&lt;&gt;"",INDIRECT("'"&amp;G1982&amp;"'!"&amp;H1982),"")</f>
        <v/>
      </c>
      <c r="G1982" s="1533"/>
      <c r="I1982" s="4"/>
      <c r="J1982" s="4"/>
      <c r="K1982" s="4"/>
    </row>
    <row r="1983" spans="1:11" ht="14">
      <c r="A1983" s="1">
        <v>1978</v>
      </c>
      <c r="E1983" s="2" t="b">
        <f t="shared" ca="1" si="54"/>
        <v>1</v>
      </c>
      <c r="F1983" s="2" t="str" cm="1">
        <f t="array" aca="1" ref="F1983" ca="1">IF(G1983&lt;&gt;"",INDIRECT("'"&amp;G1983&amp;"'!"&amp;H1983),"")</f>
        <v/>
      </c>
      <c r="G1983" s="1533"/>
    </row>
    <row r="1984" spans="1:11" ht="14">
      <c r="A1984" s="1">
        <v>1979</v>
      </c>
      <c r="E1984" s="2" t="b">
        <f t="shared" ca="1" si="54"/>
        <v>1</v>
      </c>
      <c r="F1984" s="2" t="str" cm="1">
        <f t="array" aca="1" ref="F1984" ca="1">IF(G1984&lt;&gt;"",INDIRECT("'"&amp;G1984&amp;"'!"&amp;H1984),"")</f>
        <v/>
      </c>
      <c r="G1984" s="1533"/>
    </row>
    <row r="1985" spans="1:11" ht="14">
      <c r="A1985" s="1">
        <v>1980</v>
      </c>
      <c r="E1985" s="2" t="b">
        <f t="shared" ca="1" si="54"/>
        <v>1</v>
      </c>
      <c r="F1985" s="2" t="str" cm="1">
        <f t="array" aca="1" ref="F1985" ca="1">IF(G1985&lt;&gt;"",INDIRECT("'"&amp;G1985&amp;"'!"&amp;H1985),"")</f>
        <v/>
      </c>
      <c r="G1985" s="1533"/>
    </row>
    <row r="1986" spans="1:11" ht="14">
      <c r="A1986" s="1">
        <v>1981</v>
      </c>
      <c r="E1986" s="2" t="b">
        <f t="shared" ref="E1986:E2049" ca="1" si="55">F1986=B1986</f>
        <v>1</v>
      </c>
      <c r="F1986" s="2" t="str" cm="1">
        <f t="array" aca="1" ref="F1986" ca="1">IF(G1986&lt;&gt;"",INDIRECT("'"&amp;G1986&amp;"'!"&amp;H1986),"")</f>
        <v/>
      </c>
      <c r="G1986" s="1533"/>
    </row>
    <row r="1987" spans="1:11" ht="14">
      <c r="A1987" s="1">
        <v>1982</v>
      </c>
      <c r="E1987" s="2" t="b">
        <f t="shared" ca="1" si="55"/>
        <v>1</v>
      </c>
      <c r="F1987" s="2" t="str" cm="1">
        <f t="array" aca="1" ref="F1987" ca="1">IF(G1987&lt;&gt;"",INDIRECT("'"&amp;G1987&amp;"'!"&amp;H1987),"")</f>
        <v/>
      </c>
      <c r="G1987" s="1533"/>
    </row>
    <row r="1988" spans="1:11" ht="14">
      <c r="A1988" s="1">
        <v>1983</v>
      </c>
      <c r="D1988" s="4"/>
      <c r="E1988" s="2" t="b">
        <f t="shared" ca="1" si="55"/>
        <v>1</v>
      </c>
      <c r="F1988" s="2" t="str" cm="1">
        <f t="array" aca="1" ref="F1988" ca="1">IF(G1988&lt;&gt;"",INDIRECT("'"&amp;G1988&amp;"'!"&amp;H1988),"")</f>
        <v/>
      </c>
      <c r="G1988" s="1533"/>
      <c r="I1988" s="4"/>
      <c r="J1988" s="4"/>
      <c r="K1988" s="4"/>
    </row>
    <row r="1989" spans="1:11" ht="14">
      <c r="A1989" s="1">
        <v>1984</v>
      </c>
      <c r="E1989" s="2" t="b">
        <f t="shared" ca="1" si="55"/>
        <v>1</v>
      </c>
      <c r="F1989" s="2" t="str" cm="1">
        <f t="array" aca="1" ref="F1989" ca="1">IF(G1989&lt;&gt;"",INDIRECT("'"&amp;G1989&amp;"'!"&amp;H1989),"")</f>
        <v/>
      </c>
      <c r="G1989" s="1533"/>
    </row>
    <row r="1990" spans="1:11" ht="14">
      <c r="A1990" s="1">
        <v>1985</v>
      </c>
      <c r="E1990" s="2" t="b">
        <f t="shared" ca="1" si="55"/>
        <v>1</v>
      </c>
      <c r="F1990" s="2" t="str" cm="1">
        <f t="array" aca="1" ref="F1990" ca="1">IF(G1990&lt;&gt;"",INDIRECT("'"&amp;G1990&amp;"'!"&amp;H1990),"")</f>
        <v/>
      </c>
      <c r="G1990" s="1533"/>
    </row>
    <row r="1991" spans="1:11" ht="14">
      <c r="A1991" s="1">
        <v>1986</v>
      </c>
      <c r="E1991" s="2" t="b">
        <f t="shared" ca="1" si="55"/>
        <v>1</v>
      </c>
      <c r="F1991" s="2" t="str" cm="1">
        <f t="array" aca="1" ref="F1991" ca="1">IF(G1991&lt;&gt;"",INDIRECT("'"&amp;G1991&amp;"'!"&amp;H1991),"")</f>
        <v/>
      </c>
      <c r="G1991" s="1533"/>
    </row>
    <row r="1992" spans="1:11" ht="14">
      <c r="A1992" s="1">
        <v>1987</v>
      </c>
      <c r="E1992" s="2" t="b">
        <f t="shared" ca="1" si="55"/>
        <v>1</v>
      </c>
      <c r="F1992" s="2" t="str" cm="1">
        <f t="array" aca="1" ref="F1992" ca="1">IF(G1992&lt;&gt;"",INDIRECT("'"&amp;G1992&amp;"'!"&amp;H1992),"")</f>
        <v/>
      </c>
      <c r="G1992" s="1533"/>
    </row>
    <row r="1993" spans="1:11" ht="14">
      <c r="A1993" s="1">
        <v>1988</v>
      </c>
      <c r="E1993" s="2" t="b">
        <f t="shared" ca="1" si="55"/>
        <v>1</v>
      </c>
      <c r="F1993" s="2" t="str" cm="1">
        <f t="array" aca="1" ref="F1993" ca="1">IF(G1993&lt;&gt;"",INDIRECT("'"&amp;G1993&amp;"'!"&amp;H1993),"")</f>
        <v/>
      </c>
      <c r="G1993" s="1533"/>
    </row>
    <row r="1994" spans="1:11" ht="14">
      <c r="A1994" s="1">
        <v>1989</v>
      </c>
      <c r="D1994" s="4"/>
      <c r="E1994" s="2" t="b">
        <f t="shared" ca="1" si="55"/>
        <v>1</v>
      </c>
      <c r="F1994" s="2" t="str" cm="1">
        <f t="array" aca="1" ref="F1994" ca="1">IF(G1994&lt;&gt;"",INDIRECT("'"&amp;G1994&amp;"'!"&amp;H1994),"")</f>
        <v/>
      </c>
      <c r="G1994" s="1533"/>
      <c r="I1994" s="4"/>
      <c r="J1994" s="4"/>
      <c r="K1994" s="4"/>
    </row>
    <row r="1995" spans="1:11" ht="14">
      <c r="A1995" s="1">
        <v>1990</v>
      </c>
      <c r="E1995" s="2" t="b">
        <f t="shared" ca="1" si="55"/>
        <v>1</v>
      </c>
      <c r="F1995" s="2" t="str" cm="1">
        <f t="array" aca="1" ref="F1995" ca="1">IF(G1995&lt;&gt;"",INDIRECT("'"&amp;G1995&amp;"'!"&amp;H1995),"")</f>
        <v/>
      </c>
      <c r="G1995" s="1533"/>
    </row>
    <row r="1996" spans="1:11" ht="14">
      <c r="A1996" s="1">
        <v>1991</v>
      </c>
      <c r="E1996" s="2" t="b">
        <f t="shared" ca="1" si="55"/>
        <v>1</v>
      </c>
      <c r="F1996" s="2" t="str" cm="1">
        <f t="array" aca="1" ref="F1996" ca="1">IF(G1996&lt;&gt;"",INDIRECT("'"&amp;G1996&amp;"'!"&amp;H1996),"")</f>
        <v/>
      </c>
      <c r="G1996" s="1533"/>
    </row>
    <row r="1997" spans="1:11" ht="14">
      <c r="A1997" s="1">
        <v>1992</v>
      </c>
      <c r="E1997" s="2" t="b">
        <f t="shared" ca="1" si="55"/>
        <v>1</v>
      </c>
      <c r="F1997" s="2" t="str" cm="1">
        <f t="array" aca="1" ref="F1997" ca="1">IF(G1997&lt;&gt;"",INDIRECT("'"&amp;G1997&amp;"'!"&amp;H1997),"")</f>
        <v/>
      </c>
      <c r="G1997" s="1533"/>
    </row>
    <row r="1998" spans="1:11" ht="14">
      <c r="A1998" s="1">
        <v>1993</v>
      </c>
      <c r="E1998" s="2" t="b">
        <f t="shared" ca="1" si="55"/>
        <v>1</v>
      </c>
      <c r="F1998" s="2" t="str" cm="1">
        <f t="array" aca="1" ref="F1998" ca="1">IF(G1998&lt;&gt;"",INDIRECT("'"&amp;G1998&amp;"'!"&amp;H1998),"")</f>
        <v/>
      </c>
      <c r="G1998" s="1533"/>
    </row>
    <row r="1999" spans="1:11" ht="14">
      <c r="A1999" s="1">
        <v>1994</v>
      </c>
      <c r="E1999" s="2" t="b">
        <f t="shared" ca="1" si="55"/>
        <v>1</v>
      </c>
      <c r="F1999" s="2" t="str" cm="1">
        <f t="array" aca="1" ref="F1999" ca="1">IF(G1999&lt;&gt;"",INDIRECT("'"&amp;G1999&amp;"'!"&amp;H1999),"")</f>
        <v/>
      </c>
      <c r="G1999" s="1533"/>
    </row>
    <row r="2000" spans="1:11" ht="14">
      <c r="A2000" s="1">
        <v>1995</v>
      </c>
      <c r="E2000" s="2" t="b">
        <f t="shared" ca="1" si="55"/>
        <v>1</v>
      </c>
      <c r="F2000" s="2" t="str" cm="1">
        <f t="array" aca="1" ref="F2000" ca="1">IF(G2000&lt;&gt;"",INDIRECT("'"&amp;G2000&amp;"'!"&amp;H2000),"")</f>
        <v/>
      </c>
      <c r="G2000" s="1533"/>
    </row>
    <row r="2001" spans="1:11" ht="14">
      <c r="A2001" s="1">
        <v>1996</v>
      </c>
      <c r="E2001" s="2" t="b">
        <f t="shared" ca="1" si="55"/>
        <v>1</v>
      </c>
      <c r="F2001" s="2" t="str" cm="1">
        <f t="array" aca="1" ref="F2001" ca="1">IF(G2001&lt;&gt;"",INDIRECT("'"&amp;G2001&amp;"'!"&amp;H2001),"")</f>
        <v/>
      </c>
      <c r="G2001" s="1533"/>
    </row>
    <row r="2002" spans="1:11" ht="14">
      <c r="A2002" s="1">
        <v>1997</v>
      </c>
      <c r="E2002" s="2" t="b">
        <f t="shared" ca="1" si="55"/>
        <v>1</v>
      </c>
      <c r="F2002" s="2" t="str" cm="1">
        <f t="array" aca="1" ref="F2002" ca="1">IF(G2002&lt;&gt;"",INDIRECT("'"&amp;G2002&amp;"'!"&amp;H2002),"")</f>
        <v/>
      </c>
      <c r="G2002" s="1533"/>
    </row>
    <row r="2003" spans="1:11" ht="14">
      <c r="A2003" s="1">
        <v>1998</v>
      </c>
      <c r="E2003" s="2" t="b">
        <f t="shared" ca="1" si="55"/>
        <v>1</v>
      </c>
      <c r="F2003" s="2" t="str" cm="1">
        <f t="array" aca="1" ref="F2003" ca="1">IF(G2003&lt;&gt;"",INDIRECT("'"&amp;G2003&amp;"'!"&amp;H2003),"")</f>
        <v/>
      </c>
      <c r="G2003" s="1533"/>
    </row>
    <row r="2004" spans="1:11" ht="14">
      <c r="A2004" s="1">
        <v>1999</v>
      </c>
      <c r="E2004" s="2" t="b">
        <f t="shared" ca="1" si="55"/>
        <v>1</v>
      </c>
      <c r="F2004" s="2" t="str" cm="1">
        <f t="array" aca="1" ref="F2004" ca="1">IF(G2004&lt;&gt;"",INDIRECT("'"&amp;G2004&amp;"'!"&amp;H2004),"")</f>
        <v/>
      </c>
      <c r="G2004" s="1533"/>
    </row>
    <row r="2005" spans="1:11" ht="14">
      <c r="A2005" s="1">
        <v>2000</v>
      </c>
      <c r="E2005" s="2" t="b">
        <f t="shared" ca="1" si="55"/>
        <v>1</v>
      </c>
      <c r="F2005" s="2" t="str" cm="1">
        <f t="array" aca="1" ref="F2005" ca="1">IF(G2005&lt;&gt;"",INDIRECT("'"&amp;G2005&amp;"'!"&amp;H2005),"")</f>
        <v/>
      </c>
      <c r="G2005" s="1533"/>
    </row>
    <row r="2006" spans="1:11" ht="14">
      <c r="A2006" s="1">
        <v>2001</v>
      </c>
      <c r="D2006" s="4"/>
      <c r="E2006" s="2" t="b">
        <f t="shared" ca="1" si="55"/>
        <v>1</v>
      </c>
      <c r="F2006" s="2" t="str" cm="1">
        <f t="array" aca="1" ref="F2006" ca="1">IF(G2006&lt;&gt;"",INDIRECT("'"&amp;G2006&amp;"'!"&amp;H2006),"")</f>
        <v/>
      </c>
      <c r="G2006" s="1533"/>
      <c r="I2006" s="4"/>
      <c r="J2006" s="4"/>
      <c r="K2006" s="4"/>
    </row>
    <row r="2007" spans="1:11" ht="14">
      <c r="A2007" s="1">
        <v>2002</v>
      </c>
      <c r="D2007" s="4"/>
      <c r="E2007" s="2" t="b">
        <f t="shared" ca="1" si="55"/>
        <v>1</v>
      </c>
      <c r="F2007" s="2" t="str" cm="1">
        <f t="array" aca="1" ref="F2007" ca="1">IF(G2007&lt;&gt;"",INDIRECT("'"&amp;G2007&amp;"'!"&amp;H2007),"")</f>
        <v/>
      </c>
      <c r="G2007" s="1533"/>
      <c r="I2007" s="4"/>
      <c r="J2007" s="4"/>
      <c r="K2007" s="4"/>
    </row>
    <row r="2008" spans="1:11" ht="14">
      <c r="A2008" s="1">
        <v>2003</v>
      </c>
      <c r="D2008" s="4"/>
      <c r="E2008" s="2" t="b">
        <f t="shared" ca="1" si="55"/>
        <v>1</v>
      </c>
      <c r="F2008" s="2" t="str" cm="1">
        <f t="array" aca="1" ref="F2008" ca="1">IF(G2008&lt;&gt;"",INDIRECT("'"&amp;G2008&amp;"'!"&amp;H2008),"")</f>
        <v/>
      </c>
      <c r="G2008" s="1533"/>
      <c r="I2008" s="4"/>
      <c r="J2008" s="4"/>
      <c r="K2008" s="4"/>
    </row>
    <row r="2009" spans="1:11" ht="14">
      <c r="A2009" s="1">
        <v>2004</v>
      </c>
      <c r="D2009" s="4"/>
      <c r="E2009" s="2" t="b">
        <f t="shared" ca="1" si="55"/>
        <v>1</v>
      </c>
      <c r="F2009" s="2" t="str" cm="1">
        <f t="array" aca="1" ref="F2009" ca="1">IF(G2009&lt;&gt;"",INDIRECT("'"&amp;G2009&amp;"'!"&amp;H2009),"")</f>
        <v/>
      </c>
      <c r="G2009" s="1533"/>
      <c r="I2009" s="4"/>
      <c r="J2009" s="4"/>
      <c r="K2009" s="4"/>
    </row>
    <row r="2010" spans="1:11" ht="14">
      <c r="A2010" s="1">
        <v>2005</v>
      </c>
      <c r="D2010" s="4"/>
      <c r="E2010" s="2" t="b">
        <f t="shared" ca="1" si="55"/>
        <v>1</v>
      </c>
      <c r="F2010" s="2" t="str" cm="1">
        <f t="array" aca="1" ref="F2010" ca="1">IF(G2010&lt;&gt;"",INDIRECT("'"&amp;G2010&amp;"'!"&amp;H2010),"")</f>
        <v/>
      </c>
      <c r="G2010" s="1533"/>
      <c r="I2010" s="4"/>
      <c r="J2010" s="4"/>
      <c r="K2010" s="4"/>
    </row>
    <row r="2011" spans="1:11" ht="14">
      <c r="A2011" s="1">
        <v>2006</v>
      </c>
      <c r="D2011" s="4"/>
      <c r="E2011" s="2" t="b">
        <f t="shared" ca="1" si="55"/>
        <v>1</v>
      </c>
      <c r="F2011" s="2" t="str" cm="1">
        <f t="array" aca="1" ref="F2011" ca="1">IF(G2011&lt;&gt;"",INDIRECT("'"&amp;G2011&amp;"'!"&amp;H2011),"")</f>
        <v/>
      </c>
      <c r="G2011" s="1533"/>
      <c r="I2011" s="4"/>
      <c r="J2011" s="4"/>
      <c r="K2011" s="4"/>
    </row>
    <row r="2012" spans="1:11" ht="14">
      <c r="A2012" s="1">
        <v>2007</v>
      </c>
      <c r="D2012" s="4"/>
      <c r="E2012" s="2" t="b">
        <f t="shared" ca="1" si="55"/>
        <v>1</v>
      </c>
      <c r="F2012" s="2" t="str" cm="1">
        <f t="array" aca="1" ref="F2012" ca="1">IF(G2012&lt;&gt;"",INDIRECT("'"&amp;G2012&amp;"'!"&amp;H2012),"")</f>
        <v/>
      </c>
      <c r="G2012" s="1533"/>
      <c r="I2012" s="4"/>
      <c r="J2012" s="4"/>
      <c r="K2012" s="4"/>
    </row>
    <row r="2013" spans="1:11" ht="14">
      <c r="A2013" s="1">
        <v>2008</v>
      </c>
      <c r="D2013" s="4"/>
      <c r="E2013" s="2" t="b">
        <f t="shared" ca="1" si="55"/>
        <v>1</v>
      </c>
      <c r="F2013" s="2" t="str" cm="1">
        <f t="array" aca="1" ref="F2013" ca="1">IF(G2013&lt;&gt;"",INDIRECT("'"&amp;G2013&amp;"'!"&amp;H2013),"")</f>
        <v/>
      </c>
      <c r="G2013" s="1533"/>
      <c r="I2013" s="4"/>
      <c r="J2013" s="4"/>
      <c r="K2013" s="4"/>
    </row>
    <row r="2014" spans="1:11" ht="14">
      <c r="A2014" s="1">
        <v>2009</v>
      </c>
      <c r="D2014" s="4"/>
      <c r="E2014" s="2" t="b">
        <f t="shared" ca="1" si="55"/>
        <v>1</v>
      </c>
      <c r="F2014" s="2" t="str" cm="1">
        <f t="array" aca="1" ref="F2014" ca="1">IF(G2014&lt;&gt;"",INDIRECT("'"&amp;G2014&amp;"'!"&amp;H2014),"")</f>
        <v/>
      </c>
      <c r="G2014" s="1533"/>
      <c r="I2014" s="4"/>
      <c r="J2014" s="4"/>
      <c r="K2014" s="4"/>
    </row>
    <row r="2015" spans="1:11" ht="14">
      <c r="A2015" s="1">
        <v>2010</v>
      </c>
      <c r="D2015" s="4"/>
      <c r="E2015" s="2" t="b">
        <f t="shared" ca="1" si="55"/>
        <v>1</v>
      </c>
      <c r="F2015" s="2" t="str" cm="1">
        <f t="array" aca="1" ref="F2015" ca="1">IF(G2015&lt;&gt;"",INDIRECT("'"&amp;G2015&amp;"'!"&amp;H2015),"")</f>
        <v/>
      </c>
      <c r="G2015" s="1533"/>
      <c r="I2015" s="4"/>
      <c r="J2015" s="4"/>
      <c r="K2015" s="4"/>
    </row>
    <row r="2016" spans="1:11" ht="14">
      <c r="A2016" s="1">
        <v>2011</v>
      </c>
      <c r="D2016" s="4"/>
      <c r="E2016" s="2" t="b">
        <f t="shared" ca="1" si="55"/>
        <v>1</v>
      </c>
      <c r="F2016" s="2" t="str" cm="1">
        <f t="array" aca="1" ref="F2016" ca="1">IF(G2016&lt;&gt;"",INDIRECT("'"&amp;G2016&amp;"'!"&amp;H2016),"")</f>
        <v/>
      </c>
      <c r="G2016" s="1533"/>
      <c r="I2016" s="4"/>
      <c r="J2016" s="4"/>
      <c r="K2016" s="4"/>
    </row>
    <row r="2017" spans="1:19" ht="14">
      <c r="A2017" s="1">
        <v>2012</v>
      </c>
      <c r="D2017" s="4"/>
      <c r="E2017" s="2" t="b">
        <f t="shared" ca="1" si="55"/>
        <v>1</v>
      </c>
      <c r="F2017" s="2" t="str" cm="1">
        <f t="array" aca="1" ref="F2017" ca="1">IF(G2017&lt;&gt;"",INDIRECT("'"&amp;G2017&amp;"'!"&amp;H2017),"")</f>
        <v/>
      </c>
      <c r="G2017" s="1533"/>
      <c r="I2017" s="4"/>
      <c r="J2017" s="4"/>
      <c r="K2017" s="4"/>
    </row>
    <row r="2018" spans="1:19" ht="14">
      <c r="A2018" s="1">
        <v>2013</v>
      </c>
      <c r="D2018" s="4"/>
      <c r="E2018" s="2" t="b">
        <f t="shared" ca="1" si="55"/>
        <v>1</v>
      </c>
      <c r="F2018" s="2" t="str" cm="1">
        <f t="array" aca="1" ref="F2018" ca="1">IF(G2018&lt;&gt;"",INDIRECT("'"&amp;G2018&amp;"'!"&amp;H2018),"")</f>
        <v/>
      </c>
      <c r="G2018" s="1533"/>
      <c r="I2018" s="4"/>
      <c r="J2018" s="4"/>
      <c r="K2018" s="4"/>
    </row>
    <row r="2019" spans="1:19" ht="14">
      <c r="A2019" s="1">
        <v>2014</v>
      </c>
      <c r="D2019" s="4"/>
      <c r="E2019" s="2" t="b">
        <f t="shared" ca="1" si="55"/>
        <v>1</v>
      </c>
      <c r="F2019" s="2" t="str" cm="1">
        <f t="array" aca="1" ref="F2019" ca="1">IF(G2019&lt;&gt;"",INDIRECT("'"&amp;G2019&amp;"'!"&amp;H2019),"")</f>
        <v/>
      </c>
      <c r="G2019" s="1533"/>
      <c r="I2019" s="4"/>
      <c r="J2019" s="4"/>
      <c r="K2019" s="4"/>
    </row>
    <row r="2020" spans="1:19" ht="14">
      <c r="A2020" s="1">
        <v>2015</v>
      </c>
      <c r="D2020" s="4"/>
      <c r="E2020" s="2" t="b">
        <f t="shared" ca="1" si="55"/>
        <v>1</v>
      </c>
      <c r="F2020" s="2" t="str" cm="1">
        <f t="array" aca="1" ref="F2020" ca="1">IF(G2020&lt;&gt;"",INDIRECT("'"&amp;G2020&amp;"'!"&amp;H2020),"")</f>
        <v/>
      </c>
      <c r="G2020" s="1533"/>
      <c r="I2020" s="4"/>
      <c r="J2020" s="4"/>
      <c r="K2020" s="4"/>
    </row>
    <row r="2021" spans="1:19" ht="14">
      <c r="A2021" s="1">
        <v>2016</v>
      </c>
      <c r="D2021" s="3" t="s">
        <v>299</v>
      </c>
      <c r="E2021" s="2" t="b">
        <f t="shared" ca="1" si="55"/>
        <v>1</v>
      </c>
      <c r="F2021" s="2" t="str" cm="1">
        <f t="array" aca="1" ref="F2021" ca="1">IF(G2021&lt;&gt;"",INDIRECT("'"&amp;G2021&amp;"'!"&amp;H2021),"")</f>
        <v/>
      </c>
      <c r="G2021" s="1533"/>
    </row>
    <row r="2022" spans="1:19" ht="14">
      <c r="A2022" s="1">
        <v>2017</v>
      </c>
      <c r="D2022" s="3" t="s">
        <v>299</v>
      </c>
      <c r="E2022" s="2" t="b">
        <f t="shared" ca="1" si="55"/>
        <v>1</v>
      </c>
      <c r="F2022" s="2" t="str" cm="1">
        <f t="array" aca="1" ref="F2022" ca="1">IF(G2022&lt;&gt;"",INDIRECT("'"&amp;G2022&amp;"'!"&amp;H2022),"")</f>
        <v/>
      </c>
      <c r="G2022" s="1533"/>
    </row>
    <row r="2023" spans="1:19" ht="14">
      <c r="A2023" s="1">
        <v>2018</v>
      </c>
      <c r="D2023" s="4"/>
      <c r="E2023" s="2" t="b">
        <f t="shared" ca="1" si="55"/>
        <v>1</v>
      </c>
      <c r="F2023" s="2" t="str" cm="1">
        <f t="array" aca="1" ref="F2023" ca="1">IF(G2023&lt;&gt;"",INDIRECT("'"&amp;G2023&amp;"'!"&amp;H2023),"")</f>
        <v/>
      </c>
      <c r="G2023" s="1533"/>
      <c r="I2023" s="4"/>
      <c r="J2023" s="4"/>
      <c r="K2023" s="4"/>
    </row>
    <row r="2024" spans="1:19" ht="14">
      <c r="A2024" s="1">
        <v>2019</v>
      </c>
      <c r="D2024" s="4"/>
      <c r="E2024" s="2" t="b">
        <f t="shared" ca="1" si="55"/>
        <v>1</v>
      </c>
      <c r="F2024" s="2" t="str" cm="1">
        <f t="array" aca="1" ref="F2024" ca="1">IF(G2024&lt;&gt;"",INDIRECT("'"&amp;G2024&amp;"'!"&amp;H2024),"")</f>
        <v/>
      </c>
      <c r="G2024" s="1533"/>
      <c r="I2024" s="4"/>
      <c r="J2024" s="4"/>
      <c r="K2024" s="4"/>
    </row>
    <row r="2025" spans="1:19" ht="14">
      <c r="A2025">
        <v>2020</v>
      </c>
      <c r="B2025" s="7">
        <f>'EstExp 12-20'!H86</f>
        <v>0</v>
      </c>
      <c r="C2025" s="3">
        <f t="shared" ref="C2025:C2050" si="56">A2025-B2025</f>
        <v>2020</v>
      </c>
      <c r="E2025" s="2" t="b">
        <f t="shared" ca="1" si="55"/>
        <v>1</v>
      </c>
      <c r="F2025" s="2" cm="1">
        <f t="array" aca="1" ref="F2025" ca="1">IF(G2025&lt;&gt;"",INDIRECT("'"&amp;G2025&amp;"'!"&amp;H2025),"")</f>
        <v>0</v>
      </c>
      <c r="G2025" s="1533" t="s">
        <v>6775</v>
      </c>
      <c r="H2025" s="2" t="s">
        <v>4878</v>
      </c>
    </row>
    <row r="2026" spans="1:19" ht="14">
      <c r="A2026" s="1">
        <v>2021</v>
      </c>
      <c r="D2026" s="3" t="s">
        <v>299</v>
      </c>
      <c r="E2026" s="2" t="b">
        <f t="shared" ca="1" si="55"/>
        <v>1</v>
      </c>
      <c r="F2026" s="2" t="str" cm="1">
        <f t="array" aca="1" ref="F2026" ca="1">IF(G2026&lt;&gt;"",INDIRECT("'"&amp;G2026&amp;"'!"&amp;H2026),"")</f>
        <v/>
      </c>
      <c r="G2026" s="1533"/>
    </row>
    <row r="2027" spans="1:19" ht="14">
      <c r="A2027" s="1">
        <v>2022</v>
      </c>
      <c r="D2027" s="3" t="s">
        <v>299</v>
      </c>
      <c r="E2027" s="2" t="b">
        <f t="shared" ca="1" si="55"/>
        <v>1</v>
      </c>
      <c r="F2027" s="2" t="str" cm="1">
        <f t="array" aca="1" ref="F2027" ca="1">IF(G2027&lt;&gt;"",INDIRECT("'"&amp;G2027&amp;"'!"&amp;H2027),"")</f>
        <v/>
      </c>
      <c r="G2027" s="1533"/>
    </row>
    <row r="2028" spans="1:19" ht="14">
      <c r="A2028" s="1">
        <v>2023</v>
      </c>
      <c r="D2028" s="3" t="s">
        <v>299</v>
      </c>
      <c r="E2028" s="2" t="b">
        <f t="shared" ca="1" si="55"/>
        <v>1</v>
      </c>
      <c r="F2028" s="2" t="str" cm="1">
        <f t="array" aca="1" ref="F2028" ca="1">IF(G2028&lt;&gt;"",INDIRECT("'"&amp;G2028&amp;"'!"&amp;H2028),"")</f>
        <v/>
      </c>
      <c r="G2028" s="1533"/>
    </row>
    <row r="2029" spans="1:19" ht="14">
      <c r="A2029" s="1">
        <v>2024</v>
      </c>
      <c r="D2029" s="3" t="s">
        <v>299</v>
      </c>
      <c r="E2029" s="2" t="b">
        <f t="shared" ca="1" si="55"/>
        <v>1</v>
      </c>
      <c r="F2029" s="2" t="str" cm="1">
        <f t="array" aca="1" ref="F2029" ca="1">IF(G2029&lt;&gt;"",INDIRECT("'"&amp;G2029&amp;"'!"&amp;H2029),"")</f>
        <v/>
      </c>
      <c r="G2029" s="1533"/>
    </row>
    <row r="2030" spans="1:19" ht="14">
      <c r="A2030" s="1">
        <v>2025</v>
      </c>
      <c r="D2030" s="3" t="s">
        <v>299</v>
      </c>
      <c r="E2030" s="2" t="b">
        <f t="shared" ca="1" si="55"/>
        <v>1</v>
      </c>
      <c r="F2030" s="2" t="str" cm="1">
        <f t="array" aca="1" ref="F2030" ca="1">IF(G2030&lt;&gt;"",INDIRECT("'"&amp;G2030&amp;"'!"&amp;H2030),"")</f>
        <v/>
      </c>
      <c r="G2030" s="1533"/>
    </row>
    <row r="2031" spans="1:19" ht="14">
      <c r="A2031" s="2">
        <v>2026</v>
      </c>
      <c r="B2031" s="8">
        <f>'EstExp 12-20'!K103</f>
        <v>0</v>
      </c>
      <c r="C2031" s="3">
        <f t="shared" si="56"/>
        <v>2026</v>
      </c>
      <c r="D2031" s="3" t="s">
        <v>745</v>
      </c>
      <c r="E2031" s="2" t="b">
        <f t="shared" ca="1" si="55"/>
        <v>1</v>
      </c>
      <c r="F2031" s="2" cm="1">
        <f t="array" aca="1" ref="F2031" ca="1">IF(G2031&lt;&gt;"",INDIRECT("'"&amp;G2031&amp;"'!"&amp;H2031),"")</f>
        <v>0</v>
      </c>
      <c r="G2031" s="1533" t="s">
        <v>6775</v>
      </c>
      <c r="H2031" s="2" t="s">
        <v>4879</v>
      </c>
      <c r="S2031" s="8"/>
    </row>
    <row r="2032" spans="1:19" ht="14">
      <c r="A2032">
        <v>2027</v>
      </c>
      <c r="B2032" s="7">
        <f>'EstExp 12-20'!K86</f>
        <v>504000</v>
      </c>
      <c r="C2032" s="3">
        <f t="shared" si="56"/>
        <v>-501973</v>
      </c>
      <c r="E2032" s="2" t="b">
        <f t="shared" ca="1" si="55"/>
        <v>1</v>
      </c>
      <c r="F2032" s="2" cm="1">
        <f t="array" aca="1" ref="F2032" ca="1">IF(G2032&lt;&gt;"",INDIRECT("'"&amp;G2032&amp;"'!"&amp;H2032),"")</f>
        <v>504000</v>
      </c>
      <c r="G2032" s="1533" t="s">
        <v>6775</v>
      </c>
      <c r="H2032" s="2" t="s">
        <v>4880</v>
      </c>
    </row>
    <row r="2033" spans="1:19" ht="14">
      <c r="A2033">
        <v>2028</v>
      </c>
      <c r="B2033" s="7">
        <f>'EstExp 12-20'!K94</f>
        <v>4100000</v>
      </c>
      <c r="C2033" s="3">
        <f t="shared" si="56"/>
        <v>-4097972</v>
      </c>
      <c r="E2033" s="2" t="b">
        <f t="shared" ca="1" si="55"/>
        <v>1</v>
      </c>
      <c r="F2033" s="2" cm="1">
        <f t="array" aca="1" ref="F2033" ca="1">IF(G2033&lt;&gt;"",INDIRECT("'"&amp;G2033&amp;"'!"&amp;H2033),"")</f>
        <v>4100000</v>
      </c>
      <c r="G2033" s="1533" t="s">
        <v>6775</v>
      </c>
      <c r="H2033" s="2" t="s">
        <v>4881</v>
      </c>
    </row>
    <row r="2034" spans="1:19" ht="14">
      <c r="A2034" s="2">
        <v>2029</v>
      </c>
      <c r="B2034" s="8">
        <f>'EstExp 12-20'!K102</f>
        <v>0</v>
      </c>
      <c r="C2034" s="3">
        <f t="shared" si="56"/>
        <v>2029</v>
      </c>
      <c r="D2034" s="3" t="s">
        <v>745</v>
      </c>
      <c r="E2034" s="2" t="b">
        <f t="shared" ca="1" si="55"/>
        <v>1</v>
      </c>
      <c r="F2034" s="2" cm="1">
        <f t="array" aca="1" ref="F2034" ca="1">IF(G2034&lt;&gt;"",INDIRECT("'"&amp;G2034&amp;"'!"&amp;H2034),"")</f>
        <v>0</v>
      </c>
      <c r="G2034" s="1533" t="s">
        <v>6775</v>
      </c>
      <c r="H2034" s="2" t="s">
        <v>4882</v>
      </c>
      <c r="S2034" s="8"/>
    </row>
    <row r="2035" spans="1:19" ht="14">
      <c r="A2035">
        <v>2030</v>
      </c>
      <c r="B2035" s="7">
        <f>'EstExp 12-20'!H141</f>
        <v>0</v>
      </c>
      <c r="C2035" s="3">
        <f t="shared" si="56"/>
        <v>2030</v>
      </c>
      <c r="E2035" s="2" t="b">
        <f t="shared" ca="1" si="55"/>
        <v>1</v>
      </c>
      <c r="F2035" s="2" cm="1">
        <f t="array" aca="1" ref="F2035" ca="1">IF(G2035&lt;&gt;"",INDIRECT("'"&amp;G2035&amp;"'!"&amp;H2035),"")</f>
        <v>0</v>
      </c>
      <c r="G2035" s="1533" t="s">
        <v>6775</v>
      </c>
      <c r="H2035" s="2" t="s">
        <v>4883</v>
      </c>
    </row>
    <row r="2036" spans="1:19" ht="14">
      <c r="A2036">
        <v>2031</v>
      </c>
      <c r="B2036" s="7">
        <f>'EstExp 12-20'!H142</f>
        <v>0</v>
      </c>
      <c r="C2036" s="3">
        <f t="shared" si="56"/>
        <v>2031</v>
      </c>
      <c r="E2036" s="2" t="b">
        <f t="shared" ca="1" si="55"/>
        <v>1</v>
      </c>
      <c r="F2036" s="2" cm="1">
        <f t="array" aca="1" ref="F2036" ca="1">IF(G2036&lt;&gt;"",INDIRECT("'"&amp;G2036&amp;"'!"&amp;H2036),"")</f>
        <v>0</v>
      </c>
      <c r="G2036" s="1533" t="s">
        <v>6775</v>
      </c>
      <c r="H2036" s="2" t="s">
        <v>4884</v>
      </c>
    </row>
    <row r="2037" spans="1:19" ht="14">
      <c r="A2037">
        <v>2032</v>
      </c>
      <c r="B2037" s="7">
        <f>'EstExp 12-20'!K141</f>
        <v>0</v>
      </c>
      <c r="C2037" s="3">
        <f t="shared" si="56"/>
        <v>2032</v>
      </c>
      <c r="E2037" s="2" t="b">
        <f t="shared" ca="1" si="55"/>
        <v>1</v>
      </c>
      <c r="F2037" s="2" cm="1">
        <f t="array" aca="1" ref="F2037" ca="1">IF(G2037&lt;&gt;"",INDIRECT("'"&amp;G2037&amp;"'!"&amp;H2037),"")</f>
        <v>0</v>
      </c>
      <c r="G2037" s="1533" t="s">
        <v>6775</v>
      </c>
      <c r="H2037" s="2" t="s">
        <v>4885</v>
      </c>
    </row>
    <row r="2038" spans="1:19" ht="14">
      <c r="A2038">
        <v>2033</v>
      </c>
      <c r="B2038" s="7">
        <f>'EstExp 12-20'!K142</f>
        <v>0</v>
      </c>
      <c r="C2038" s="3">
        <f t="shared" si="56"/>
        <v>2033</v>
      </c>
      <c r="E2038" s="2" t="b">
        <f t="shared" ca="1" si="55"/>
        <v>1</v>
      </c>
      <c r="F2038" s="2" cm="1">
        <f t="array" aca="1" ref="F2038" ca="1">IF(G2038&lt;&gt;"",INDIRECT("'"&amp;G2038&amp;"'!"&amp;H2038),"")</f>
        <v>0</v>
      </c>
      <c r="G2038" s="1533" t="s">
        <v>6775</v>
      </c>
      <c r="H2038" s="2" t="s">
        <v>4886</v>
      </c>
    </row>
    <row r="2039" spans="1:19" ht="14">
      <c r="A2039" s="1">
        <v>2034</v>
      </c>
      <c r="D2039" s="4"/>
      <c r="E2039" s="2" t="b">
        <f t="shared" ca="1" si="55"/>
        <v>1</v>
      </c>
      <c r="F2039" s="2" t="str" cm="1">
        <f t="array" aca="1" ref="F2039" ca="1">IF(G2039&lt;&gt;"",INDIRECT("'"&amp;G2039&amp;"'!"&amp;H2039),"")</f>
        <v/>
      </c>
      <c r="G2039" s="1533"/>
      <c r="I2039" s="4"/>
      <c r="J2039" s="4"/>
      <c r="K2039" s="4"/>
    </row>
    <row r="2040" spans="1:19" ht="14">
      <c r="A2040" s="1">
        <v>2035</v>
      </c>
      <c r="D2040" s="4"/>
      <c r="E2040" s="2" t="b">
        <f t="shared" ca="1" si="55"/>
        <v>1</v>
      </c>
      <c r="F2040" s="2" t="str" cm="1">
        <f t="array" aca="1" ref="F2040" ca="1">IF(G2040&lt;&gt;"",INDIRECT("'"&amp;G2040&amp;"'!"&amp;H2040),"")</f>
        <v/>
      </c>
      <c r="G2040" s="1533"/>
      <c r="I2040" s="4"/>
      <c r="J2040" s="4"/>
      <c r="K2040" s="4"/>
    </row>
    <row r="2041" spans="1:19" ht="14">
      <c r="A2041" s="1">
        <v>2036</v>
      </c>
      <c r="D2041" s="4"/>
      <c r="E2041" s="2" t="b">
        <f t="shared" ca="1" si="55"/>
        <v>1</v>
      </c>
      <c r="F2041" s="2" t="str" cm="1">
        <f t="array" aca="1" ref="F2041" ca="1">IF(G2041&lt;&gt;"",INDIRECT("'"&amp;G2041&amp;"'!"&amp;H2041),"")</f>
        <v/>
      </c>
      <c r="G2041" s="1533"/>
      <c r="I2041" s="4"/>
      <c r="J2041" s="4"/>
      <c r="K2041" s="4"/>
    </row>
    <row r="2042" spans="1:19" ht="14">
      <c r="A2042" s="1">
        <v>2037</v>
      </c>
      <c r="D2042" s="3" t="s">
        <v>299</v>
      </c>
      <c r="E2042" s="2" t="b">
        <f t="shared" ca="1" si="55"/>
        <v>1</v>
      </c>
      <c r="F2042" s="2" t="str" cm="1">
        <f t="array" aca="1" ref="F2042" ca="1">IF(G2042&lt;&gt;"",INDIRECT("'"&amp;G2042&amp;"'!"&amp;H2042),"")</f>
        <v/>
      </c>
      <c r="G2042" s="1533"/>
    </row>
    <row r="2043" spans="1:19" ht="14">
      <c r="A2043" s="1">
        <v>2038</v>
      </c>
      <c r="D2043" s="3" t="s">
        <v>299</v>
      </c>
      <c r="E2043" s="2" t="b">
        <f t="shared" ca="1" si="55"/>
        <v>1</v>
      </c>
      <c r="F2043" s="2" t="str" cm="1">
        <f t="array" aca="1" ref="F2043" ca="1">IF(G2043&lt;&gt;"",INDIRECT("'"&amp;G2043&amp;"'!"&amp;H2043),"")</f>
        <v/>
      </c>
      <c r="G2043" s="1533"/>
    </row>
    <row r="2044" spans="1:19" ht="14">
      <c r="A2044" s="1">
        <v>2039</v>
      </c>
      <c r="D2044" s="4"/>
      <c r="E2044" s="2" t="b">
        <f t="shared" ca="1" si="55"/>
        <v>1</v>
      </c>
      <c r="F2044" s="2" t="str" cm="1">
        <f t="array" aca="1" ref="F2044" ca="1">IF(G2044&lt;&gt;"",INDIRECT("'"&amp;G2044&amp;"'!"&amp;H2044),"")</f>
        <v/>
      </c>
      <c r="G2044" s="1533"/>
      <c r="I2044" s="4"/>
      <c r="J2044" s="4"/>
      <c r="K2044" s="4"/>
    </row>
    <row r="2045" spans="1:19" ht="14">
      <c r="A2045" s="1">
        <v>2040</v>
      </c>
      <c r="D2045" s="3" t="s">
        <v>299</v>
      </c>
      <c r="E2045" s="2" t="b">
        <f t="shared" ca="1" si="55"/>
        <v>1</v>
      </c>
      <c r="F2045" s="2" t="str" cm="1">
        <f t="array" aca="1" ref="F2045" ca="1">IF(G2045&lt;&gt;"",INDIRECT("'"&amp;G2045&amp;"'!"&amp;H2045),"")</f>
        <v/>
      </c>
      <c r="G2045" s="1533"/>
    </row>
    <row r="2046" spans="1:19" ht="14">
      <c r="A2046">
        <v>2041</v>
      </c>
      <c r="B2046" s="7">
        <f>'EstExp 12-20'!K307</f>
        <v>0</v>
      </c>
      <c r="C2046" s="3">
        <f t="shared" si="56"/>
        <v>2041</v>
      </c>
      <c r="E2046" s="2" t="b">
        <f t="shared" ca="1" si="55"/>
        <v>1</v>
      </c>
      <c r="F2046" s="2" cm="1">
        <f t="array" aca="1" ref="F2046" ca="1">IF(G2046&lt;&gt;"",INDIRECT("'"&amp;G2046&amp;"'!"&amp;H2046),"")</f>
        <v>0</v>
      </c>
      <c r="G2046" s="1533" t="s">
        <v>6775</v>
      </c>
      <c r="H2046" s="2" t="s">
        <v>4887</v>
      </c>
    </row>
    <row r="2047" spans="1:19" ht="14">
      <c r="A2047" s="1">
        <v>2042</v>
      </c>
      <c r="D2047" s="4"/>
      <c r="E2047" s="2" t="b">
        <f t="shared" ca="1" si="55"/>
        <v>1</v>
      </c>
      <c r="F2047" s="2" t="str" cm="1">
        <f t="array" aca="1" ref="F2047" ca="1">IF(G2047&lt;&gt;"",INDIRECT("'"&amp;G2047&amp;"'!"&amp;H2047),"")</f>
        <v/>
      </c>
      <c r="G2047" s="1533"/>
      <c r="I2047" s="4"/>
      <c r="J2047" s="4"/>
      <c r="K2047" s="4"/>
    </row>
    <row r="2048" spans="1:19" ht="14">
      <c r="A2048" s="1">
        <v>2043</v>
      </c>
      <c r="D2048" s="4"/>
      <c r="E2048" s="2" t="b">
        <f t="shared" ca="1" si="55"/>
        <v>1</v>
      </c>
      <c r="F2048" s="2" t="str" cm="1">
        <f t="array" aca="1" ref="F2048" ca="1">IF(G2048&lt;&gt;"",INDIRECT("'"&amp;G2048&amp;"'!"&amp;H2048),"")</f>
        <v/>
      </c>
      <c r="G2048" s="1533"/>
      <c r="I2048" s="4"/>
      <c r="J2048" s="4"/>
      <c r="K2048" s="4"/>
    </row>
    <row r="2049" spans="1:11" ht="14">
      <c r="A2049">
        <v>2044</v>
      </c>
      <c r="B2049" s="7">
        <f>'BudgetSum 2-4'!I50</f>
        <v>0</v>
      </c>
      <c r="C2049" s="3">
        <f t="shared" si="56"/>
        <v>2044</v>
      </c>
      <c r="E2049" s="2" t="b">
        <f t="shared" ca="1" si="55"/>
        <v>1</v>
      </c>
      <c r="F2049" s="2" cm="1">
        <f t="array" aca="1" ref="F2049" ca="1">IF(G2049&lt;&gt;"",INDIRECT("'"&amp;G2049&amp;"'!"&amp;H2049),"")</f>
        <v>0</v>
      </c>
      <c r="G2049" s="1533" t="s">
        <v>6773</v>
      </c>
      <c r="H2049" s="2" t="s">
        <v>4888</v>
      </c>
    </row>
    <row r="2050" spans="1:11" ht="14">
      <c r="A2050">
        <v>2045</v>
      </c>
      <c r="B2050" s="7">
        <f>'BudgetSum 2-4'!I51</f>
        <v>0</v>
      </c>
      <c r="C2050" s="3">
        <f t="shared" si="56"/>
        <v>2045</v>
      </c>
      <c r="E2050" s="2" t="b">
        <f t="shared" ref="E2050:E2113" ca="1" si="57">F2050=B2050</f>
        <v>1</v>
      </c>
      <c r="F2050" s="2" cm="1">
        <f t="array" aca="1" ref="F2050" ca="1">IF(G2050&lt;&gt;"",INDIRECT("'"&amp;G2050&amp;"'!"&amp;H2050),"")</f>
        <v>0</v>
      </c>
      <c r="G2050" s="1533" t="s">
        <v>6773</v>
      </c>
      <c r="H2050" s="2" t="s">
        <v>4889</v>
      </c>
    </row>
    <row r="2051" spans="1:11" ht="14">
      <c r="A2051" s="1">
        <v>2046</v>
      </c>
      <c r="E2051" s="2" t="b">
        <f t="shared" ca="1" si="57"/>
        <v>1</v>
      </c>
      <c r="F2051" s="2" t="str" cm="1">
        <f t="array" aca="1" ref="F2051" ca="1">IF(G2051&lt;&gt;"",INDIRECT("'"&amp;G2051&amp;"'!"&amp;H2051),"")</f>
        <v/>
      </c>
      <c r="G2051" s="1533"/>
    </row>
    <row r="2052" spans="1:11" ht="14">
      <c r="A2052" s="1">
        <v>2047</v>
      </c>
      <c r="D2052" s="3" t="s">
        <v>299</v>
      </c>
      <c r="E2052" s="2" t="b">
        <f t="shared" ca="1" si="57"/>
        <v>1</v>
      </c>
      <c r="F2052" s="2" t="str" cm="1">
        <f t="array" aca="1" ref="F2052" ca="1">IF(G2052&lt;&gt;"",INDIRECT("'"&amp;G2052&amp;"'!"&amp;H2052),"")</f>
        <v/>
      </c>
      <c r="G2052" s="1533"/>
    </row>
    <row r="2053" spans="1:11" ht="14">
      <c r="A2053" s="1">
        <v>2048</v>
      </c>
      <c r="D2053" s="3" t="s">
        <v>299</v>
      </c>
      <c r="E2053" s="2" t="b">
        <f t="shared" ca="1" si="57"/>
        <v>1</v>
      </c>
      <c r="F2053" s="2" t="str" cm="1">
        <f t="array" aca="1" ref="F2053" ca="1">IF(G2053&lt;&gt;"",INDIRECT("'"&amp;G2053&amp;"'!"&amp;H2053),"")</f>
        <v/>
      </c>
      <c r="G2053" s="1533"/>
    </row>
    <row r="2054" spans="1:11" ht="14">
      <c r="A2054" s="1">
        <v>2049</v>
      </c>
      <c r="D2054" s="3" t="s">
        <v>299</v>
      </c>
      <c r="E2054" s="2" t="b">
        <f t="shared" ca="1" si="57"/>
        <v>1</v>
      </c>
      <c r="F2054" s="2" t="str" cm="1">
        <f t="array" aca="1" ref="F2054" ca="1">IF(G2054&lt;&gt;"",INDIRECT("'"&amp;G2054&amp;"'!"&amp;H2054),"")</f>
        <v/>
      </c>
      <c r="G2054" s="1533"/>
    </row>
    <row r="2055" spans="1:11" ht="14">
      <c r="A2055" s="1">
        <v>2050</v>
      </c>
      <c r="D2055" s="3" t="s">
        <v>299</v>
      </c>
      <c r="E2055" s="2" t="b">
        <f t="shared" ca="1" si="57"/>
        <v>1</v>
      </c>
      <c r="F2055" s="2" t="str" cm="1">
        <f t="array" aca="1" ref="F2055" ca="1">IF(G2055&lt;&gt;"",INDIRECT("'"&amp;G2055&amp;"'!"&amp;H2055),"")</f>
        <v/>
      </c>
      <c r="G2055" s="1533"/>
    </row>
    <row r="2056" spans="1:11" ht="14">
      <c r="A2056" s="1">
        <v>2051</v>
      </c>
      <c r="D2056" s="3" t="s">
        <v>299</v>
      </c>
      <c r="E2056" s="2" t="b">
        <f t="shared" ca="1" si="57"/>
        <v>1</v>
      </c>
      <c r="F2056" s="2" t="str" cm="1">
        <f t="array" aca="1" ref="F2056" ca="1">IF(G2056&lt;&gt;"",INDIRECT("'"&amp;G2056&amp;"'!"&amp;H2056),"")</f>
        <v/>
      </c>
      <c r="G2056" s="1533"/>
    </row>
    <row r="2057" spans="1:11" ht="14">
      <c r="A2057" s="1">
        <v>2052</v>
      </c>
      <c r="D2057" s="4"/>
      <c r="E2057" s="2" t="b">
        <f t="shared" ca="1" si="57"/>
        <v>1</v>
      </c>
      <c r="F2057" s="2" t="str" cm="1">
        <f t="array" aca="1" ref="F2057" ca="1">IF(G2057&lt;&gt;"",INDIRECT("'"&amp;G2057&amp;"'!"&amp;H2057),"")</f>
        <v/>
      </c>
      <c r="G2057" s="1533"/>
      <c r="I2057" s="4"/>
      <c r="J2057" s="4"/>
      <c r="K2057" s="4"/>
    </row>
    <row r="2058" spans="1:11" ht="14">
      <c r="A2058" s="1">
        <v>2053</v>
      </c>
      <c r="D2058" s="3" t="s">
        <v>299</v>
      </c>
      <c r="E2058" s="2" t="b">
        <f t="shared" ca="1" si="57"/>
        <v>1</v>
      </c>
      <c r="F2058" s="2" t="str" cm="1">
        <f t="array" aca="1" ref="F2058" ca="1">IF(G2058&lt;&gt;"",INDIRECT("'"&amp;G2058&amp;"'!"&amp;H2058),"")</f>
        <v/>
      </c>
      <c r="G2058" s="1533"/>
    </row>
    <row r="2059" spans="1:11" ht="14">
      <c r="A2059" s="1">
        <v>2054</v>
      </c>
      <c r="D2059" s="4"/>
      <c r="E2059" s="2" t="b">
        <f t="shared" ca="1" si="57"/>
        <v>1</v>
      </c>
      <c r="F2059" s="2" t="str" cm="1">
        <f t="array" aca="1" ref="F2059" ca="1">IF(G2059&lt;&gt;"",INDIRECT("'"&amp;G2059&amp;"'!"&amp;H2059),"")</f>
        <v/>
      </c>
      <c r="G2059" s="1533"/>
      <c r="I2059" s="4"/>
      <c r="J2059" s="4"/>
      <c r="K2059" s="4"/>
    </row>
    <row r="2060" spans="1:11" ht="14">
      <c r="A2060" s="1">
        <v>2055</v>
      </c>
      <c r="D2060" s="4"/>
      <c r="E2060" s="2" t="b">
        <f t="shared" ca="1" si="57"/>
        <v>1</v>
      </c>
      <c r="F2060" s="2" t="str" cm="1">
        <f t="array" aca="1" ref="F2060" ca="1">IF(G2060&lt;&gt;"",INDIRECT("'"&amp;G2060&amp;"'!"&amp;H2060),"")</f>
        <v/>
      </c>
      <c r="G2060" s="1533"/>
      <c r="I2060" s="4"/>
      <c r="J2060" s="4"/>
      <c r="K2060" s="4"/>
    </row>
    <row r="2061" spans="1:11" ht="14">
      <c r="A2061" s="1">
        <v>2056</v>
      </c>
      <c r="D2061" s="4"/>
      <c r="E2061" s="2" t="b">
        <f t="shared" ca="1" si="57"/>
        <v>1</v>
      </c>
      <c r="F2061" s="2" t="str" cm="1">
        <f t="array" aca="1" ref="F2061" ca="1">IF(G2061&lt;&gt;"",INDIRECT("'"&amp;G2061&amp;"'!"&amp;H2061),"")</f>
        <v/>
      </c>
      <c r="G2061" s="1533"/>
      <c r="I2061" s="4"/>
      <c r="J2061" s="4"/>
      <c r="K2061" s="4"/>
    </row>
    <row r="2062" spans="1:11" ht="14">
      <c r="A2062" s="1">
        <v>2057</v>
      </c>
      <c r="D2062" s="4"/>
      <c r="E2062" s="2" t="b">
        <f t="shared" ca="1" si="57"/>
        <v>1</v>
      </c>
      <c r="F2062" s="2" t="str" cm="1">
        <f t="array" aca="1" ref="F2062" ca="1">IF(G2062&lt;&gt;"",INDIRECT("'"&amp;G2062&amp;"'!"&amp;H2062),"")</f>
        <v/>
      </c>
      <c r="G2062" s="1533"/>
      <c r="I2062" s="4"/>
      <c r="J2062" s="4"/>
      <c r="K2062" s="4"/>
    </row>
    <row r="2063" spans="1:11" ht="14">
      <c r="A2063" s="1">
        <v>2058</v>
      </c>
      <c r="D2063" s="4"/>
      <c r="E2063" s="2" t="b">
        <f t="shared" ca="1" si="57"/>
        <v>1</v>
      </c>
      <c r="F2063" s="2" t="str" cm="1">
        <f t="array" aca="1" ref="F2063" ca="1">IF(G2063&lt;&gt;"",INDIRECT("'"&amp;G2063&amp;"'!"&amp;H2063),"")</f>
        <v/>
      </c>
      <c r="G2063" s="1533"/>
      <c r="I2063" s="4"/>
      <c r="J2063" s="4"/>
      <c r="K2063" s="4"/>
    </row>
    <row r="2064" spans="1:11" ht="14">
      <c r="A2064" s="1">
        <v>2059</v>
      </c>
      <c r="D2064" s="4"/>
      <c r="E2064" s="2" t="b">
        <f t="shared" ca="1" si="57"/>
        <v>1</v>
      </c>
      <c r="F2064" s="2" t="str" cm="1">
        <f t="array" aca="1" ref="F2064" ca="1">IF(G2064&lt;&gt;"",INDIRECT("'"&amp;G2064&amp;"'!"&amp;H2064),"")</f>
        <v/>
      </c>
      <c r="G2064" s="1533"/>
      <c r="I2064" s="4"/>
      <c r="J2064" s="4"/>
      <c r="K2064" s="4"/>
    </row>
    <row r="2065" spans="1:11" ht="14">
      <c r="A2065" s="1">
        <v>2060</v>
      </c>
      <c r="D2065" s="4"/>
      <c r="E2065" s="2" t="b">
        <f t="shared" ca="1" si="57"/>
        <v>1</v>
      </c>
      <c r="F2065" s="2" t="str" cm="1">
        <f t="array" aca="1" ref="F2065" ca="1">IF(G2065&lt;&gt;"",INDIRECT("'"&amp;G2065&amp;"'!"&amp;H2065),"")</f>
        <v/>
      </c>
      <c r="G2065" s="1533"/>
      <c r="I2065" s="4"/>
      <c r="J2065" s="4"/>
      <c r="K2065" s="4"/>
    </row>
    <row r="2066" spans="1:11" ht="14">
      <c r="A2066" s="1">
        <v>2061</v>
      </c>
      <c r="D2066" s="4"/>
      <c r="E2066" s="2" t="b">
        <f t="shared" ca="1" si="57"/>
        <v>1</v>
      </c>
      <c r="F2066" s="2" t="str" cm="1">
        <f t="array" aca="1" ref="F2066" ca="1">IF(G2066&lt;&gt;"",INDIRECT("'"&amp;G2066&amp;"'!"&amp;H2066),"")</f>
        <v/>
      </c>
      <c r="G2066" s="1533"/>
      <c r="I2066" s="4"/>
      <c r="J2066" s="4"/>
      <c r="K2066" s="4"/>
    </row>
    <row r="2067" spans="1:11" ht="14">
      <c r="A2067" s="1">
        <v>2062</v>
      </c>
      <c r="D2067" s="4"/>
      <c r="E2067" s="2" t="b">
        <f t="shared" ca="1" si="57"/>
        <v>1</v>
      </c>
      <c r="F2067" s="2" t="str" cm="1">
        <f t="array" aca="1" ref="F2067" ca="1">IF(G2067&lt;&gt;"",INDIRECT("'"&amp;G2067&amp;"'!"&amp;H2067),"")</f>
        <v/>
      </c>
      <c r="G2067" s="1533"/>
      <c r="I2067" s="4"/>
      <c r="J2067" s="4"/>
      <c r="K2067" s="4"/>
    </row>
    <row r="2068" spans="1:11" ht="14">
      <c r="A2068" s="1">
        <v>2063</v>
      </c>
      <c r="D2068" s="4"/>
      <c r="E2068" s="2" t="b">
        <f t="shared" ca="1" si="57"/>
        <v>1</v>
      </c>
      <c r="F2068" s="2" t="str" cm="1">
        <f t="array" aca="1" ref="F2068" ca="1">IF(G2068&lt;&gt;"",INDIRECT("'"&amp;G2068&amp;"'!"&amp;H2068),"")</f>
        <v/>
      </c>
      <c r="G2068" s="1533"/>
      <c r="I2068" s="4"/>
      <c r="J2068" s="4"/>
      <c r="K2068" s="4"/>
    </row>
    <row r="2069" spans="1:11" ht="14">
      <c r="A2069" s="1">
        <v>2064</v>
      </c>
      <c r="D2069" s="4"/>
      <c r="E2069" s="2" t="b">
        <f t="shared" ca="1" si="57"/>
        <v>1</v>
      </c>
      <c r="F2069" s="2" t="str" cm="1">
        <f t="array" aca="1" ref="F2069" ca="1">IF(G2069&lt;&gt;"",INDIRECT("'"&amp;G2069&amp;"'!"&amp;H2069),"")</f>
        <v/>
      </c>
      <c r="G2069" s="1533"/>
      <c r="I2069" s="4"/>
      <c r="J2069" s="4"/>
      <c r="K2069" s="4"/>
    </row>
    <row r="2070" spans="1:11" ht="14">
      <c r="A2070" s="1">
        <v>2065</v>
      </c>
      <c r="D2070" s="4"/>
      <c r="E2070" s="2" t="b">
        <f t="shared" ca="1" si="57"/>
        <v>1</v>
      </c>
      <c r="F2070" s="2" t="str" cm="1">
        <f t="array" aca="1" ref="F2070" ca="1">IF(G2070&lt;&gt;"",INDIRECT("'"&amp;G2070&amp;"'!"&amp;H2070),"")</f>
        <v/>
      </c>
      <c r="G2070" s="1533"/>
      <c r="I2070" s="4"/>
      <c r="J2070" s="4"/>
      <c r="K2070" s="4"/>
    </row>
    <row r="2071" spans="1:11" ht="14">
      <c r="A2071" s="1">
        <v>2066</v>
      </c>
      <c r="D2071" s="4"/>
      <c r="E2071" s="2" t="b">
        <f t="shared" ca="1" si="57"/>
        <v>1</v>
      </c>
      <c r="F2071" s="2" t="str" cm="1">
        <f t="array" aca="1" ref="F2071" ca="1">IF(G2071&lt;&gt;"",INDIRECT("'"&amp;G2071&amp;"'!"&amp;H2071),"")</f>
        <v/>
      </c>
      <c r="G2071" s="1533"/>
      <c r="I2071" s="4"/>
      <c r="J2071" s="4"/>
      <c r="K2071" s="4"/>
    </row>
    <row r="2072" spans="1:11" ht="14">
      <c r="A2072" s="1">
        <v>2067</v>
      </c>
      <c r="D2072" s="4"/>
      <c r="E2072" s="2" t="b">
        <f t="shared" ca="1" si="57"/>
        <v>1</v>
      </c>
      <c r="F2072" s="2" t="str" cm="1">
        <f t="array" aca="1" ref="F2072" ca="1">IF(G2072&lt;&gt;"",INDIRECT("'"&amp;G2072&amp;"'!"&amp;H2072),"")</f>
        <v/>
      </c>
      <c r="G2072" s="1533"/>
      <c r="I2072" s="4"/>
      <c r="J2072" s="4"/>
      <c r="K2072" s="4"/>
    </row>
    <row r="2073" spans="1:11" ht="14">
      <c r="A2073" s="1">
        <v>2068</v>
      </c>
      <c r="D2073" s="4"/>
      <c r="E2073" s="2" t="b">
        <f t="shared" ca="1" si="57"/>
        <v>1</v>
      </c>
      <c r="F2073" s="2" t="str" cm="1">
        <f t="array" aca="1" ref="F2073" ca="1">IF(G2073&lt;&gt;"",INDIRECT("'"&amp;G2073&amp;"'!"&amp;H2073),"")</f>
        <v/>
      </c>
      <c r="G2073" s="1533"/>
      <c r="I2073" s="4"/>
      <c r="J2073" s="4"/>
      <c r="K2073" s="4"/>
    </row>
    <row r="2074" spans="1:11" ht="14">
      <c r="A2074" s="1">
        <v>2069</v>
      </c>
      <c r="D2074" s="4"/>
      <c r="E2074" s="2" t="b">
        <f t="shared" ca="1" si="57"/>
        <v>1</v>
      </c>
      <c r="F2074" s="2" t="str" cm="1">
        <f t="array" aca="1" ref="F2074" ca="1">IF(G2074&lt;&gt;"",INDIRECT("'"&amp;G2074&amp;"'!"&amp;H2074),"")</f>
        <v/>
      </c>
      <c r="G2074" s="1533"/>
      <c r="I2074" s="4"/>
      <c r="J2074" s="4"/>
      <c r="K2074" s="4"/>
    </row>
    <row r="2075" spans="1:11" ht="14">
      <c r="A2075" s="1">
        <v>2070</v>
      </c>
      <c r="D2075" s="3" t="s">
        <v>299</v>
      </c>
      <c r="E2075" s="2" t="b">
        <f t="shared" ca="1" si="57"/>
        <v>1</v>
      </c>
      <c r="F2075" s="2" t="str" cm="1">
        <f t="array" aca="1" ref="F2075" ca="1">IF(G2075&lt;&gt;"",INDIRECT("'"&amp;G2075&amp;"'!"&amp;H2075),"")</f>
        <v/>
      </c>
      <c r="G2075" s="1533"/>
    </row>
    <row r="2076" spans="1:11" ht="14">
      <c r="A2076" s="1">
        <v>2071</v>
      </c>
      <c r="D2076" s="4"/>
      <c r="E2076" s="2" t="b">
        <f t="shared" ca="1" si="57"/>
        <v>1</v>
      </c>
      <c r="F2076" s="2" t="str" cm="1">
        <f t="array" aca="1" ref="F2076" ca="1">IF(G2076&lt;&gt;"",INDIRECT("'"&amp;G2076&amp;"'!"&amp;H2076),"")</f>
        <v/>
      </c>
      <c r="G2076" s="1533"/>
      <c r="I2076" s="4"/>
      <c r="J2076" s="4"/>
      <c r="K2076" s="4"/>
    </row>
    <row r="2077" spans="1:11" ht="14">
      <c r="A2077" s="1">
        <v>2072</v>
      </c>
      <c r="D2077" s="4"/>
      <c r="E2077" s="2" t="b">
        <f t="shared" ca="1" si="57"/>
        <v>1</v>
      </c>
      <c r="F2077" s="2" t="str" cm="1">
        <f t="array" aca="1" ref="F2077" ca="1">IF(G2077&lt;&gt;"",INDIRECT("'"&amp;G2077&amp;"'!"&amp;H2077),"")</f>
        <v/>
      </c>
      <c r="G2077" s="1533"/>
      <c r="I2077" s="4"/>
      <c r="J2077" s="4"/>
      <c r="K2077" s="4"/>
    </row>
    <row r="2078" spans="1:11" ht="14">
      <c r="A2078" s="1">
        <v>2073</v>
      </c>
      <c r="D2078" s="4"/>
      <c r="E2078" s="2" t="b">
        <f t="shared" ca="1" si="57"/>
        <v>1</v>
      </c>
      <c r="F2078" s="2" t="str" cm="1">
        <f t="array" aca="1" ref="F2078" ca="1">IF(G2078&lt;&gt;"",INDIRECT("'"&amp;G2078&amp;"'!"&amp;H2078),"")</f>
        <v/>
      </c>
      <c r="G2078" s="1533"/>
      <c r="I2078" s="4"/>
      <c r="J2078" s="4"/>
      <c r="K2078" s="4"/>
    </row>
    <row r="2079" spans="1:11" ht="14">
      <c r="A2079" s="1">
        <v>2074</v>
      </c>
      <c r="D2079" s="4"/>
      <c r="E2079" s="2" t="b">
        <f t="shared" ca="1" si="57"/>
        <v>1</v>
      </c>
      <c r="F2079" s="2" t="str" cm="1">
        <f t="array" aca="1" ref="F2079" ca="1">IF(G2079&lt;&gt;"",INDIRECT("'"&amp;G2079&amp;"'!"&amp;H2079),"")</f>
        <v/>
      </c>
      <c r="G2079" s="1533"/>
      <c r="I2079" s="4"/>
      <c r="J2079" s="4"/>
      <c r="K2079" s="4"/>
    </row>
    <row r="2080" spans="1:11" ht="14">
      <c r="A2080" s="1">
        <v>2075</v>
      </c>
      <c r="D2080" s="4"/>
      <c r="E2080" s="2" t="b">
        <f t="shared" ca="1" si="57"/>
        <v>1</v>
      </c>
      <c r="F2080" s="2" t="str" cm="1">
        <f t="array" aca="1" ref="F2080" ca="1">IF(G2080&lt;&gt;"",INDIRECT("'"&amp;G2080&amp;"'!"&amp;H2080),"")</f>
        <v/>
      </c>
      <c r="G2080" s="1533"/>
      <c r="I2080" s="4"/>
      <c r="J2080" s="4"/>
      <c r="K2080" s="4"/>
    </row>
    <row r="2081" spans="1:11" ht="14">
      <c r="A2081" s="1">
        <v>2076</v>
      </c>
      <c r="D2081" s="4"/>
      <c r="E2081" s="2" t="b">
        <f t="shared" ca="1" si="57"/>
        <v>1</v>
      </c>
      <c r="F2081" s="2" t="str" cm="1">
        <f t="array" aca="1" ref="F2081" ca="1">IF(G2081&lt;&gt;"",INDIRECT("'"&amp;G2081&amp;"'!"&amp;H2081),"")</f>
        <v/>
      </c>
      <c r="G2081" s="1533"/>
      <c r="I2081" s="4"/>
      <c r="J2081" s="4"/>
      <c r="K2081" s="4"/>
    </row>
    <row r="2082" spans="1:11" ht="14">
      <c r="A2082" s="1">
        <v>2077</v>
      </c>
      <c r="D2082" s="4"/>
      <c r="E2082" s="2" t="b">
        <f t="shared" ca="1" si="57"/>
        <v>1</v>
      </c>
      <c r="F2082" s="2" t="str" cm="1">
        <f t="array" aca="1" ref="F2082" ca="1">IF(G2082&lt;&gt;"",INDIRECT("'"&amp;G2082&amp;"'!"&amp;H2082),"")</f>
        <v/>
      </c>
      <c r="G2082" s="1533"/>
      <c r="I2082" s="4"/>
      <c r="J2082" s="4"/>
      <c r="K2082" s="4"/>
    </row>
    <row r="2083" spans="1:11" ht="14">
      <c r="A2083" s="1">
        <v>2078</v>
      </c>
      <c r="D2083" s="4"/>
      <c r="E2083" s="2" t="b">
        <f t="shared" ca="1" si="57"/>
        <v>1</v>
      </c>
      <c r="F2083" s="2" t="str" cm="1">
        <f t="array" aca="1" ref="F2083" ca="1">IF(G2083&lt;&gt;"",INDIRECT("'"&amp;G2083&amp;"'!"&amp;H2083),"")</f>
        <v/>
      </c>
      <c r="G2083" s="1533"/>
      <c r="I2083" s="4"/>
      <c r="J2083" s="4"/>
      <c r="K2083" s="4"/>
    </row>
    <row r="2084" spans="1:11" ht="14">
      <c r="A2084" s="1">
        <v>2079</v>
      </c>
      <c r="D2084" s="4"/>
      <c r="E2084" s="2" t="b">
        <f t="shared" ca="1" si="57"/>
        <v>1</v>
      </c>
      <c r="F2084" s="2" t="str" cm="1">
        <f t="array" aca="1" ref="F2084" ca="1">IF(G2084&lt;&gt;"",INDIRECT("'"&amp;G2084&amp;"'!"&amp;H2084),"")</f>
        <v/>
      </c>
      <c r="G2084" s="1533"/>
      <c r="I2084" s="4"/>
      <c r="J2084" s="4"/>
      <c r="K2084" s="4"/>
    </row>
    <row r="2085" spans="1:11" ht="14">
      <c r="A2085" s="1">
        <v>2080</v>
      </c>
      <c r="D2085" s="4"/>
      <c r="E2085" s="2" t="b">
        <f t="shared" ca="1" si="57"/>
        <v>1</v>
      </c>
      <c r="F2085" s="2" t="str" cm="1">
        <f t="array" aca="1" ref="F2085" ca="1">IF(G2085&lt;&gt;"",INDIRECT("'"&amp;G2085&amp;"'!"&amp;H2085),"")</f>
        <v/>
      </c>
      <c r="G2085" s="1533"/>
      <c r="I2085" s="4"/>
      <c r="J2085" s="4"/>
      <c r="K2085" s="4"/>
    </row>
    <row r="2086" spans="1:11" ht="14">
      <c r="A2086" s="1">
        <v>2081</v>
      </c>
      <c r="D2086" s="4"/>
      <c r="E2086" s="2" t="b">
        <f t="shared" ca="1" si="57"/>
        <v>1</v>
      </c>
      <c r="F2086" s="2" t="str" cm="1">
        <f t="array" aca="1" ref="F2086" ca="1">IF(G2086&lt;&gt;"",INDIRECT("'"&amp;G2086&amp;"'!"&amp;H2086),"")</f>
        <v/>
      </c>
      <c r="G2086" s="1533"/>
      <c r="I2086" s="4"/>
      <c r="J2086" s="4"/>
      <c r="K2086" s="4"/>
    </row>
    <row r="2087" spans="1:11" ht="14">
      <c r="A2087" s="1">
        <v>2082</v>
      </c>
      <c r="D2087" s="4"/>
      <c r="E2087" s="2" t="b">
        <f t="shared" ca="1" si="57"/>
        <v>1</v>
      </c>
      <c r="F2087" s="2" t="str" cm="1">
        <f t="array" aca="1" ref="F2087" ca="1">IF(G2087&lt;&gt;"",INDIRECT("'"&amp;G2087&amp;"'!"&amp;H2087),"")</f>
        <v/>
      </c>
      <c r="G2087" s="1533"/>
      <c r="I2087" s="4"/>
      <c r="J2087" s="4"/>
      <c r="K2087" s="4"/>
    </row>
    <row r="2088" spans="1:11" ht="14">
      <c r="A2088" s="1">
        <v>2083</v>
      </c>
      <c r="D2088" s="4"/>
      <c r="E2088" s="2" t="b">
        <f t="shared" ca="1" si="57"/>
        <v>1</v>
      </c>
      <c r="F2088" s="2" t="str" cm="1">
        <f t="array" aca="1" ref="F2088" ca="1">IF(G2088&lt;&gt;"",INDIRECT("'"&amp;G2088&amp;"'!"&amp;H2088),"")</f>
        <v/>
      </c>
      <c r="G2088" s="1533"/>
      <c r="I2088" s="4"/>
      <c r="J2088" s="4"/>
      <c r="K2088" s="4"/>
    </row>
    <row r="2089" spans="1:11" ht="14">
      <c r="A2089" s="1">
        <v>2084</v>
      </c>
      <c r="D2089" s="4"/>
      <c r="E2089" s="2" t="b">
        <f t="shared" ca="1" si="57"/>
        <v>1</v>
      </c>
      <c r="F2089" s="2" t="str" cm="1">
        <f t="array" aca="1" ref="F2089" ca="1">IF(G2089&lt;&gt;"",INDIRECT("'"&amp;G2089&amp;"'!"&amp;H2089),"")</f>
        <v/>
      </c>
      <c r="G2089" s="1533"/>
      <c r="I2089" s="4"/>
      <c r="J2089" s="4"/>
      <c r="K2089" s="4"/>
    </row>
    <row r="2090" spans="1:11" ht="14">
      <c r="A2090" s="1">
        <v>2085</v>
      </c>
      <c r="D2090" s="4"/>
      <c r="E2090" s="2" t="b">
        <f t="shared" ca="1" si="57"/>
        <v>1</v>
      </c>
      <c r="F2090" s="2" t="str" cm="1">
        <f t="array" aca="1" ref="F2090" ca="1">IF(G2090&lt;&gt;"",INDIRECT("'"&amp;G2090&amp;"'!"&amp;H2090),"")</f>
        <v/>
      </c>
      <c r="G2090" s="1533"/>
      <c r="I2090" s="4"/>
      <c r="J2090" s="4"/>
      <c r="K2090" s="4"/>
    </row>
    <row r="2091" spans="1:11" ht="14">
      <c r="A2091" s="1">
        <v>2086</v>
      </c>
      <c r="D2091" s="4"/>
      <c r="E2091" s="2" t="b">
        <f t="shared" ca="1" si="57"/>
        <v>1</v>
      </c>
      <c r="F2091" s="2" t="str" cm="1">
        <f t="array" aca="1" ref="F2091" ca="1">IF(G2091&lt;&gt;"",INDIRECT("'"&amp;G2091&amp;"'!"&amp;H2091),"")</f>
        <v/>
      </c>
      <c r="G2091" s="1533"/>
      <c r="I2091" s="4"/>
      <c r="J2091" s="4"/>
      <c r="K2091" s="4"/>
    </row>
    <row r="2092" spans="1:11" ht="14">
      <c r="A2092" s="1">
        <v>2087</v>
      </c>
      <c r="D2092" s="4"/>
      <c r="E2092" s="2" t="b">
        <f t="shared" ca="1" si="57"/>
        <v>1</v>
      </c>
      <c r="F2092" s="2" t="str" cm="1">
        <f t="array" aca="1" ref="F2092" ca="1">IF(G2092&lt;&gt;"",INDIRECT("'"&amp;G2092&amp;"'!"&amp;H2092),"")</f>
        <v/>
      </c>
      <c r="G2092" s="1533"/>
      <c r="I2092" s="4"/>
      <c r="J2092" s="4"/>
      <c r="K2092" s="4"/>
    </row>
    <row r="2093" spans="1:11" ht="14">
      <c r="A2093" s="1">
        <v>2088</v>
      </c>
      <c r="D2093" s="4"/>
      <c r="E2093" s="2" t="b">
        <f t="shared" ca="1" si="57"/>
        <v>1</v>
      </c>
      <c r="F2093" s="2" t="str" cm="1">
        <f t="array" aca="1" ref="F2093" ca="1">IF(G2093&lt;&gt;"",INDIRECT("'"&amp;G2093&amp;"'!"&amp;H2093),"")</f>
        <v/>
      </c>
      <c r="G2093" s="1533"/>
      <c r="I2093" s="4"/>
      <c r="J2093" s="4"/>
      <c r="K2093" s="4"/>
    </row>
    <row r="2094" spans="1:11" ht="14">
      <c r="A2094" s="1">
        <v>2089</v>
      </c>
      <c r="D2094" s="4"/>
      <c r="E2094" s="2" t="b">
        <f t="shared" ca="1" si="57"/>
        <v>1</v>
      </c>
      <c r="F2094" s="2" t="str" cm="1">
        <f t="array" aca="1" ref="F2094" ca="1">IF(G2094&lt;&gt;"",INDIRECT("'"&amp;G2094&amp;"'!"&amp;H2094),"")</f>
        <v/>
      </c>
      <c r="G2094" s="1533"/>
      <c r="I2094" s="4"/>
      <c r="J2094" s="4"/>
      <c r="K2094" s="4"/>
    </row>
    <row r="2095" spans="1:11" ht="14">
      <c r="A2095" s="1">
        <v>2090</v>
      </c>
      <c r="D2095" s="4"/>
      <c r="E2095" s="2" t="b">
        <f t="shared" ca="1" si="57"/>
        <v>1</v>
      </c>
      <c r="F2095" s="2" t="str" cm="1">
        <f t="array" aca="1" ref="F2095" ca="1">IF(G2095&lt;&gt;"",INDIRECT("'"&amp;G2095&amp;"'!"&amp;H2095),"")</f>
        <v/>
      </c>
      <c r="G2095" s="1533"/>
      <c r="I2095" s="4"/>
      <c r="J2095" s="4"/>
      <c r="K2095" s="4"/>
    </row>
    <row r="2096" spans="1:11" ht="14">
      <c r="A2096" s="1">
        <v>2091</v>
      </c>
      <c r="D2096" s="4"/>
      <c r="E2096" s="2" t="b">
        <f t="shared" ca="1" si="57"/>
        <v>1</v>
      </c>
      <c r="F2096" s="2" t="str" cm="1">
        <f t="array" aca="1" ref="F2096" ca="1">IF(G2096&lt;&gt;"",INDIRECT("'"&amp;G2096&amp;"'!"&amp;H2096),"")</f>
        <v/>
      </c>
      <c r="G2096" s="1533"/>
      <c r="I2096" s="4"/>
      <c r="J2096" s="4"/>
      <c r="K2096" s="4"/>
    </row>
    <row r="2097" spans="1:11" ht="14">
      <c r="A2097" s="1">
        <v>2092</v>
      </c>
      <c r="D2097" s="4"/>
      <c r="E2097" s="2" t="b">
        <f t="shared" ca="1" si="57"/>
        <v>1</v>
      </c>
      <c r="F2097" s="2" t="str" cm="1">
        <f t="array" aca="1" ref="F2097" ca="1">IF(G2097&lt;&gt;"",INDIRECT("'"&amp;G2097&amp;"'!"&amp;H2097),"")</f>
        <v/>
      </c>
      <c r="G2097" s="1533"/>
      <c r="I2097" s="4"/>
      <c r="J2097" s="4"/>
      <c r="K2097" s="4"/>
    </row>
    <row r="2098" spans="1:11" ht="14">
      <c r="A2098" s="1">
        <v>2093</v>
      </c>
      <c r="D2098" s="4"/>
      <c r="E2098" s="2" t="b">
        <f t="shared" ca="1" si="57"/>
        <v>1</v>
      </c>
      <c r="F2098" s="2" t="str" cm="1">
        <f t="array" aca="1" ref="F2098" ca="1">IF(G2098&lt;&gt;"",INDIRECT("'"&amp;G2098&amp;"'!"&amp;H2098),"")</f>
        <v/>
      </c>
      <c r="G2098" s="1533"/>
      <c r="I2098" s="4"/>
      <c r="J2098" s="4"/>
      <c r="K2098" s="4"/>
    </row>
    <row r="2099" spans="1:11" ht="14">
      <c r="A2099" s="1">
        <v>2094</v>
      </c>
      <c r="D2099" s="4"/>
      <c r="E2099" s="2" t="b">
        <f t="shared" ca="1" si="57"/>
        <v>1</v>
      </c>
      <c r="F2099" s="2" t="str" cm="1">
        <f t="array" aca="1" ref="F2099" ca="1">IF(G2099&lt;&gt;"",INDIRECT("'"&amp;G2099&amp;"'!"&amp;H2099),"")</f>
        <v/>
      </c>
      <c r="G2099" s="1533"/>
      <c r="I2099" s="4"/>
      <c r="J2099" s="4"/>
      <c r="K2099" s="4"/>
    </row>
    <row r="2100" spans="1:11" ht="14">
      <c r="A2100" s="1">
        <v>2095</v>
      </c>
      <c r="D2100" s="4"/>
      <c r="E2100" s="2" t="b">
        <f t="shared" ca="1" si="57"/>
        <v>1</v>
      </c>
      <c r="F2100" s="2" t="str" cm="1">
        <f t="array" aca="1" ref="F2100" ca="1">IF(G2100&lt;&gt;"",INDIRECT("'"&amp;G2100&amp;"'!"&amp;H2100),"")</f>
        <v/>
      </c>
      <c r="G2100" s="1533"/>
      <c r="I2100" s="4"/>
      <c r="J2100" s="4"/>
      <c r="K2100" s="4"/>
    </row>
    <row r="2101" spans="1:11" ht="14">
      <c r="A2101" s="1">
        <v>2096</v>
      </c>
      <c r="D2101" s="4"/>
      <c r="E2101" s="2" t="b">
        <f t="shared" ca="1" si="57"/>
        <v>1</v>
      </c>
      <c r="F2101" s="2" t="str" cm="1">
        <f t="array" aca="1" ref="F2101" ca="1">IF(G2101&lt;&gt;"",INDIRECT("'"&amp;G2101&amp;"'!"&amp;H2101),"")</f>
        <v/>
      </c>
      <c r="G2101" s="1533"/>
      <c r="I2101" s="4"/>
      <c r="J2101" s="4"/>
      <c r="K2101" s="4"/>
    </row>
    <row r="2102" spans="1:11" ht="14">
      <c r="A2102" s="1">
        <v>2097</v>
      </c>
      <c r="D2102" s="4"/>
      <c r="E2102" s="2" t="b">
        <f t="shared" ca="1" si="57"/>
        <v>1</v>
      </c>
      <c r="F2102" s="2" t="str" cm="1">
        <f t="array" aca="1" ref="F2102" ca="1">IF(G2102&lt;&gt;"",INDIRECT("'"&amp;G2102&amp;"'!"&amp;H2102),"")</f>
        <v/>
      </c>
      <c r="G2102" s="1533"/>
      <c r="I2102" s="4"/>
      <c r="J2102" s="4"/>
      <c r="K2102" s="4"/>
    </row>
    <row r="2103" spans="1:11" ht="14">
      <c r="A2103" s="1">
        <v>2098</v>
      </c>
      <c r="D2103" s="4"/>
      <c r="E2103" s="2" t="b">
        <f t="shared" ca="1" si="57"/>
        <v>1</v>
      </c>
      <c r="F2103" s="2" t="str" cm="1">
        <f t="array" aca="1" ref="F2103" ca="1">IF(G2103&lt;&gt;"",INDIRECT("'"&amp;G2103&amp;"'!"&amp;H2103),"")</f>
        <v/>
      </c>
      <c r="G2103" s="1533"/>
      <c r="I2103" s="4"/>
      <c r="J2103" s="4"/>
      <c r="K2103" s="4"/>
    </row>
    <row r="2104" spans="1:11" ht="14">
      <c r="A2104" s="1">
        <v>2099</v>
      </c>
      <c r="D2104" s="4"/>
      <c r="E2104" s="2" t="b">
        <f t="shared" ca="1" si="57"/>
        <v>1</v>
      </c>
      <c r="F2104" s="2" t="str" cm="1">
        <f t="array" aca="1" ref="F2104" ca="1">IF(G2104&lt;&gt;"",INDIRECT("'"&amp;G2104&amp;"'!"&amp;H2104),"")</f>
        <v/>
      </c>
      <c r="G2104" s="1533"/>
      <c r="I2104" s="4"/>
      <c r="J2104" s="4"/>
      <c r="K2104" s="4"/>
    </row>
    <row r="2105" spans="1:11" ht="14">
      <c r="A2105" s="1">
        <v>2100</v>
      </c>
      <c r="D2105" s="4"/>
      <c r="E2105" s="2" t="b">
        <f t="shared" ca="1" si="57"/>
        <v>1</v>
      </c>
      <c r="F2105" s="2" t="str" cm="1">
        <f t="array" aca="1" ref="F2105" ca="1">IF(G2105&lt;&gt;"",INDIRECT("'"&amp;G2105&amp;"'!"&amp;H2105),"")</f>
        <v/>
      </c>
      <c r="G2105" s="1533"/>
      <c r="I2105" s="4"/>
      <c r="J2105" s="4"/>
      <c r="K2105" s="4"/>
    </row>
    <row r="2106" spans="1:11" ht="14">
      <c r="A2106" s="1">
        <v>2101</v>
      </c>
      <c r="D2106" s="4"/>
      <c r="E2106" s="2" t="b">
        <f t="shared" ca="1" si="57"/>
        <v>1</v>
      </c>
      <c r="F2106" s="2" t="str" cm="1">
        <f t="array" aca="1" ref="F2106" ca="1">IF(G2106&lt;&gt;"",INDIRECT("'"&amp;G2106&amp;"'!"&amp;H2106),"")</f>
        <v/>
      </c>
      <c r="G2106" s="1533"/>
      <c r="I2106" s="4"/>
      <c r="J2106" s="4"/>
      <c r="K2106" s="4"/>
    </row>
    <row r="2107" spans="1:11" ht="14">
      <c r="A2107" s="1">
        <v>2102</v>
      </c>
      <c r="D2107" s="4"/>
      <c r="E2107" s="2" t="b">
        <f t="shared" ca="1" si="57"/>
        <v>1</v>
      </c>
      <c r="F2107" s="2" t="str" cm="1">
        <f t="array" aca="1" ref="F2107" ca="1">IF(G2107&lt;&gt;"",INDIRECT("'"&amp;G2107&amp;"'!"&amp;H2107),"")</f>
        <v/>
      </c>
      <c r="G2107" s="1533"/>
      <c r="I2107" s="4"/>
      <c r="J2107" s="4"/>
      <c r="K2107" s="4"/>
    </row>
    <row r="2108" spans="1:11" ht="14">
      <c r="A2108" s="1">
        <v>2103</v>
      </c>
      <c r="D2108" s="4"/>
      <c r="E2108" s="2" t="b">
        <f t="shared" ca="1" si="57"/>
        <v>1</v>
      </c>
      <c r="F2108" s="2" t="str" cm="1">
        <f t="array" aca="1" ref="F2108" ca="1">IF(G2108&lt;&gt;"",INDIRECT("'"&amp;G2108&amp;"'!"&amp;H2108),"")</f>
        <v/>
      </c>
      <c r="G2108" s="1533"/>
      <c r="I2108" s="4"/>
      <c r="J2108" s="4"/>
      <c r="K2108" s="4"/>
    </row>
    <row r="2109" spans="1:11" ht="14">
      <c r="A2109" s="1">
        <v>2104</v>
      </c>
      <c r="D2109" s="4"/>
      <c r="E2109" s="2" t="b">
        <f t="shared" ca="1" si="57"/>
        <v>1</v>
      </c>
      <c r="F2109" s="2" t="str" cm="1">
        <f t="array" aca="1" ref="F2109" ca="1">IF(G2109&lt;&gt;"",INDIRECT("'"&amp;G2109&amp;"'!"&amp;H2109),"")</f>
        <v/>
      </c>
      <c r="G2109" s="1533"/>
      <c r="I2109" s="4"/>
      <c r="J2109" s="4"/>
      <c r="K2109" s="4"/>
    </row>
    <row r="2110" spans="1:11" ht="14">
      <c r="A2110" s="1">
        <v>2105</v>
      </c>
      <c r="D2110" s="4"/>
      <c r="E2110" s="2" t="b">
        <f t="shared" ca="1" si="57"/>
        <v>1</v>
      </c>
      <c r="F2110" s="2" t="str" cm="1">
        <f t="array" aca="1" ref="F2110" ca="1">IF(G2110&lt;&gt;"",INDIRECT("'"&amp;G2110&amp;"'!"&amp;H2110),"")</f>
        <v/>
      </c>
      <c r="G2110" s="1533"/>
      <c r="I2110" s="4"/>
      <c r="J2110" s="4"/>
      <c r="K2110" s="4"/>
    </row>
    <row r="2111" spans="1:11" ht="14">
      <c r="A2111" s="1">
        <v>2106</v>
      </c>
      <c r="D2111" s="4"/>
      <c r="E2111" s="2" t="b">
        <f t="shared" ca="1" si="57"/>
        <v>1</v>
      </c>
      <c r="F2111" s="2" t="str" cm="1">
        <f t="array" aca="1" ref="F2111" ca="1">IF(G2111&lt;&gt;"",INDIRECT("'"&amp;G2111&amp;"'!"&amp;H2111),"")</f>
        <v/>
      </c>
      <c r="G2111" s="1533"/>
      <c r="I2111" s="4"/>
      <c r="J2111" s="4"/>
      <c r="K2111" s="4"/>
    </row>
    <row r="2112" spans="1:11" ht="14">
      <c r="A2112" s="1">
        <v>2107</v>
      </c>
      <c r="D2112" s="4"/>
      <c r="E2112" s="2" t="b">
        <f t="shared" ca="1" si="57"/>
        <v>1</v>
      </c>
      <c r="F2112" s="2" t="str" cm="1">
        <f t="array" aca="1" ref="F2112" ca="1">IF(G2112&lt;&gt;"",INDIRECT("'"&amp;G2112&amp;"'!"&amp;H2112),"")</f>
        <v/>
      </c>
      <c r="G2112" s="1533"/>
      <c r="I2112" s="4"/>
      <c r="J2112" s="4"/>
      <c r="K2112" s="4"/>
    </row>
    <row r="2113" spans="1:11" ht="14">
      <c r="A2113" s="1">
        <v>2108</v>
      </c>
      <c r="D2113" s="4"/>
      <c r="E2113" s="2" t="b">
        <f t="shared" ca="1" si="57"/>
        <v>1</v>
      </c>
      <c r="F2113" s="2" t="str" cm="1">
        <f t="array" aca="1" ref="F2113" ca="1">IF(G2113&lt;&gt;"",INDIRECT("'"&amp;G2113&amp;"'!"&amp;H2113),"")</f>
        <v/>
      </c>
      <c r="G2113" s="1533"/>
      <c r="I2113" s="4"/>
      <c r="J2113" s="4"/>
      <c r="K2113" s="4"/>
    </row>
    <row r="2114" spans="1:11" ht="14">
      <c r="A2114" s="1">
        <v>2109</v>
      </c>
      <c r="D2114" s="4"/>
      <c r="E2114" s="2" t="b">
        <f t="shared" ref="E2114:E2177" ca="1" si="58">F2114=B2114</f>
        <v>1</v>
      </c>
      <c r="F2114" s="2" t="str" cm="1">
        <f t="array" aca="1" ref="F2114" ca="1">IF(G2114&lt;&gt;"",INDIRECT("'"&amp;G2114&amp;"'!"&amp;H2114),"")</f>
        <v/>
      </c>
      <c r="G2114" s="1533"/>
      <c r="I2114" s="4"/>
      <c r="J2114" s="4"/>
      <c r="K2114" s="4"/>
    </row>
    <row r="2115" spans="1:11" ht="14">
      <c r="A2115" s="1">
        <v>2110</v>
      </c>
      <c r="D2115" s="4"/>
      <c r="E2115" s="2" t="b">
        <f t="shared" ca="1" si="58"/>
        <v>1</v>
      </c>
      <c r="F2115" s="2" t="str" cm="1">
        <f t="array" aca="1" ref="F2115" ca="1">IF(G2115&lt;&gt;"",INDIRECT("'"&amp;G2115&amp;"'!"&amp;H2115),"")</f>
        <v/>
      </c>
      <c r="G2115" s="1533"/>
      <c r="I2115" s="4"/>
      <c r="J2115" s="4"/>
      <c r="K2115" s="4"/>
    </row>
    <row r="2116" spans="1:11" ht="14">
      <c r="A2116" s="1">
        <v>2111</v>
      </c>
      <c r="D2116" s="4"/>
      <c r="E2116" s="2" t="b">
        <f t="shared" ca="1" si="58"/>
        <v>1</v>
      </c>
      <c r="F2116" s="2" t="str" cm="1">
        <f t="array" aca="1" ref="F2116" ca="1">IF(G2116&lt;&gt;"",INDIRECT("'"&amp;G2116&amp;"'!"&amp;H2116),"")</f>
        <v/>
      </c>
      <c r="G2116" s="1533"/>
      <c r="I2116" s="4"/>
      <c r="J2116" s="4"/>
      <c r="K2116" s="4"/>
    </row>
    <row r="2117" spans="1:11" ht="14">
      <c r="A2117" s="1">
        <v>2112</v>
      </c>
      <c r="D2117" s="4"/>
      <c r="E2117" s="2" t="b">
        <f t="shared" ca="1" si="58"/>
        <v>1</v>
      </c>
      <c r="F2117" s="2" t="str" cm="1">
        <f t="array" aca="1" ref="F2117" ca="1">IF(G2117&lt;&gt;"",INDIRECT("'"&amp;G2117&amp;"'!"&amp;H2117),"")</f>
        <v/>
      </c>
      <c r="G2117" s="1533"/>
      <c r="I2117" s="4"/>
      <c r="J2117" s="4"/>
      <c r="K2117" s="4"/>
    </row>
    <row r="2118" spans="1:11" ht="14">
      <c r="A2118" s="1">
        <v>2113</v>
      </c>
      <c r="D2118" s="4"/>
      <c r="E2118" s="2" t="b">
        <f t="shared" ca="1" si="58"/>
        <v>1</v>
      </c>
      <c r="F2118" s="2" t="str" cm="1">
        <f t="array" aca="1" ref="F2118" ca="1">IF(G2118&lt;&gt;"",INDIRECT("'"&amp;G2118&amp;"'!"&amp;H2118),"")</f>
        <v/>
      </c>
      <c r="G2118" s="1533"/>
      <c r="I2118" s="4"/>
      <c r="J2118" s="4"/>
      <c r="K2118" s="4"/>
    </row>
    <row r="2119" spans="1:11" ht="14">
      <c r="A2119" s="1">
        <v>2114</v>
      </c>
      <c r="D2119" s="4"/>
      <c r="E2119" s="2" t="b">
        <f t="shared" ca="1" si="58"/>
        <v>1</v>
      </c>
      <c r="F2119" s="2" t="str" cm="1">
        <f t="array" aca="1" ref="F2119" ca="1">IF(G2119&lt;&gt;"",INDIRECT("'"&amp;G2119&amp;"'!"&amp;H2119),"")</f>
        <v/>
      </c>
      <c r="G2119" s="1533"/>
      <c r="I2119" s="4"/>
      <c r="J2119" s="4"/>
      <c r="K2119" s="4"/>
    </row>
    <row r="2120" spans="1:11" ht="14">
      <c r="A2120" s="1">
        <v>2115</v>
      </c>
      <c r="D2120" s="4"/>
      <c r="E2120" s="2" t="b">
        <f t="shared" ca="1" si="58"/>
        <v>1</v>
      </c>
      <c r="F2120" s="2" t="str" cm="1">
        <f t="array" aca="1" ref="F2120" ca="1">IF(G2120&lt;&gt;"",INDIRECT("'"&amp;G2120&amp;"'!"&amp;H2120),"")</f>
        <v/>
      </c>
      <c r="G2120" s="1533"/>
      <c r="I2120" s="4"/>
      <c r="J2120" s="4"/>
      <c r="K2120" s="4"/>
    </row>
    <row r="2121" spans="1:11" ht="14">
      <c r="A2121" s="1">
        <v>2116</v>
      </c>
      <c r="D2121" s="4"/>
      <c r="E2121" s="2" t="b">
        <f t="shared" ca="1" si="58"/>
        <v>1</v>
      </c>
      <c r="F2121" s="2" t="str" cm="1">
        <f t="array" aca="1" ref="F2121" ca="1">IF(G2121&lt;&gt;"",INDIRECT("'"&amp;G2121&amp;"'!"&amp;H2121),"")</f>
        <v/>
      </c>
      <c r="G2121" s="1533"/>
      <c r="I2121" s="4"/>
      <c r="J2121" s="4"/>
      <c r="K2121" s="4"/>
    </row>
    <row r="2122" spans="1:11" ht="14">
      <c r="A2122" s="1">
        <v>2117</v>
      </c>
      <c r="D2122" s="4"/>
      <c r="E2122" s="2" t="b">
        <f t="shared" ca="1" si="58"/>
        <v>1</v>
      </c>
      <c r="F2122" s="2" t="str" cm="1">
        <f t="array" aca="1" ref="F2122" ca="1">IF(G2122&lt;&gt;"",INDIRECT("'"&amp;G2122&amp;"'!"&amp;H2122),"")</f>
        <v/>
      </c>
      <c r="G2122" s="1533"/>
      <c r="I2122" s="4"/>
      <c r="J2122" s="4"/>
      <c r="K2122" s="4"/>
    </row>
    <row r="2123" spans="1:11" ht="14">
      <c r="A2123" s="1">
        <v>2118</v>
      </c>
      <c r="D2123" s="4"/>
      <c r="E2123" s="2" t="b">
        <f t="shared" ca="1" si="58"/>
        <v>1</v>
      </c>
      <c r="F2123" s="2" t="str" cm="1">
        <f t="array" aca="1" ref="F2123" ca="1">IF(G2123&lt;&gt;"",INDIRECT("'"&amp;G2123&amp;"'!"&amp;H2123),"")</f>
        <v/>
      </c>
      <c r="G2123" s="1533"/>
      <c r="I2123" s="4"/>
      <c r="J2123" s="4"/>
      <c r="K2123" s="4"/>
    </row>
    <row r="2124" spans="1:11" ht="14">
      <c r="A2124" s="1">
        <v>2119</v>
      </c>
      <c r="D2124" s="4"/>
      <c r="E2124" s="2" t="b">
        <f t="shared" ca="1" si="58"/>
        <v>1</v>
      </c>
      <c r="F2124" s="2" t="str" cm="1">
        <f t="array" aca="1" ref="F2124" ca="1">IF(G2124&lt;&gt;"",INDIRECT("'"&amp;G2124&amp;"'!"&amp;H2124),"")</f>
        <v/>
      </c>
      <c r="G2124" s="1533"/>
      <c r="I2124" s="4"/>
      <c r="J2124" s="4"/>
      <c r="K2124" s="4"/>
    </row>
    <row r="2125" spans="1:11" ht="14">
      <c r="A2125" s="1">
        <v>2120</v>
      </c>
      <c r="D2125" s="4"/>
      <c r="E2125" s="2" t="b">
        <f t="shared" ca="1" si="58"/>
        <v>1</v>
      </c>
      <c r="F2125" s="2" t="str" cm="1">
        <f t="array" aca="1" ref="F2125" ca="1">IF(G2125&lt;&gt;"",INDIRECT("'"&amp;G2125&amp;"'!"&amp;H2125),"")</f>
        <v/>
      </c>
      <c r="G2125" s="1533"/>
      <c r="I2125" s="4"/>
      <c r="J2125" s="4"/>
      <c r="K2125" s="4"/>
    </row>
    <row r="2126" spans="1:11" ht="14">
      <c r="A2126" s="1">
        <v>2121</v>
      </c>
      <c r="D2126" s="4"/>
      <c r="E2126" s="2" t="b">
        <f t="shared" ca="1" si="58"/>
        <v>1</v>
      </c>
      <c r="F2126" s="2" t="str" cm="1">
        <f t="array" aca="1" ref="F2126" ca="1">IF(G2126&lt;&gt;"",INDIRECT("'"&amp;G2126&amp;"'!"&amp;H2126),"")</f>
        <v/>
      </c>
      <c r="G2126" s="1533"/>
      <c r="I2126" s="4"/>
      <c r="J2126" s="4"/>
      <c r="K2126" s="4"/>
    </row>
    <row r="2127" spans="1:11" ht="14">
      <c r="A2127" s="1">
        <v>2122</v>
      </c>
      <c r="D2127" s="4"/>
      <c r="E2127" s="2" t="b">
        <f t="shared" ca="1" si="58"/>
        <v>1</v>
      </c>
      <c r="F2127" s="2" t="str" cm="1">
        <f t="array" aca="1" ref="F2127" ca="1">IF(G2127&lt;&gt;"",INDIRECT("'"&amp;G2127&amp;"'!"&amp;H2127),"")</f>
        <v/>
      </c>
      <c r="G2127" s="1533"/>
      <c r="I2127" s="4"/>
      <c r="J2127" s="4"/>
      <c r="K2127" s="4"/>
    </row>
    <row r="2128" spans="1:11" ht="14">
      <c r="A2128" s="1">
        <v>2123</v>
      </c>
      <c r="D2128" s="4"/>
      <c r="E2128" s="2" t="b">
        <f t="shared" ca="1" si="58"/>
        <v>1</v>
      </c>
      <c r="F2128" s="2" t="str" cm="1">
        <f t="array" aca="1" ref="F2128" ca="1">IF(G2128&lt;&gt;"",INDIRECT("'"&amp;G2128&amp;"'!"&amp;H2128),"")</f>
        <v/>
      </c>
      <c r="G2128" s="1533"/>
      <c r="I2128" s="4"/>
      <c r="J2128" s="4"/>
      <c r="K2128" s="4"/>
    </row>
    <row r="2129" spans="1:11" ht="14">
      <c r="A2129" s="1">
        <v>2124</v>
      </c>
      <c r="D2129" s="4"/>
      <c r="E2129" s="2" t="b">
        <f t="shared" ca="1" si="58"/>
        <v>1</v>
      </c>
      <c r="F2129" s="2" t="str" cm="1">
        <f t="array" aca="1" ref="F2129" ca="1">IF(G2129&lt;&gt;"",INDIRECT("'"&amp;G2129&amp;"'!"&amp;H2129),"")</f>
        <v/>
      </c>
      <c r="G2129" s="1533"/>
      <c r="I2129" s="4"/>
      <c r="J2129" s="4"/>
      <c r="K2129" s="4"/>
    </row>
    <row r="2130" spans="1:11" ht="14">
      <c r="A2130" s="1">
        <v>2125</v>
      </c>
      <c r="D2130" s="4"/>
      <c r="E2130" s="2" t="b">
        <f t="shared" ca="1" si="58"/>
        <v>1</v>
      </c>
      <c r="F2130" s="2" t="str" cm="1">
        <f t="array" aca="1" ref="F2130" ca="1">IF(G2130&lt;&gt;"",INDIRECT("'"&amp;G2130&amp;"'!"&amp;H2130),"")</f>
        <v/>
      </c>
      <c r="G2130" s="1533"/>
      <c r="I2130" s="4"/>
      <c r="J2130" s="4"/>
      <c r="K2130" s="4"/>
    </row>
    <row r="2131" spans="1:11" ht="14">
      <c r="A2131" s="1">
        <v>2126</v>
      </c>
      <c r="D2131" s="4"/>
      <c r="E2131" s="2" t="b">
        <f t="shared" ca="1" si="58"/>
        <v>1</v>
      </c>
      <c r="F2131" s="2" t="str" cm="1">
        <f t="array" aca="1" ref="F2131" ca="1">IF(G2131&lt;&gt;"",INDIRECT("'"&amp;G2131&amp;"'!"&amp;H2131),"")</f>
        <v/>
      </c>
      <c r="G2131" s="1533"/>
      <c r="I2131" s="4"/>
      <c r="J2131" s="4"/>
      <c r="K2131" s="4"/>
    </row>
    <row r="2132" spans="1:11" ht="14">
      <c r="A2132" s="1">
        <v>2127</v>
      </c>
      <c r="D2132" s="4"/>
      <c r="E2132" s="2" t="b">
        <f t="shared" ca="1" si="58"/>
        <v>1</v>
      </c>
      <c r="F2132" s="2" t="str" cm="1">
        <f t="array" aca="1" ref="F2132" ca="1">IF(G2132&lt;&gt;"",INDIRECT("'"&amp;G2132&amp;"'!"&amp;H2132),"")</f>
        <v/>
      </c>
      <c r="G2132" s="1533"/>
      <c r="I2132" s="4"/>
      <c r="J2132" s="4"/>
      <c r="K2132" s="4"/>
    </row>
    <row r="2133" spans="1:11" ht="14">
      <c r="A2133" s="1">
        <v>2128</v>
      </c>
      <c r="D2133" s="4"/>
      <c r="E2133" s="2" t="b">
        <f t="shared" ca="1" si="58"/>
        <v>1</v>
      </c>
      <c r="F2133" s="2" t="str" cm="1">
        <f t="array" aca="1" ref="F2133" ca="1">IF(G2133&lt;&gt;"",INDIRECT("'"&amp;G2133&amp;"'!"&amp;H2133),"")</f>
        <v/>
      </c>
      <c r="G2133" s="1533"/>
      <c r="I2133" s="4"/>
      <c r="J2133" s="4"/>
      <c r="K2133" s="4"/>
    </row>
    <row r="2134" spans="1:11" ht="14">
      <c r="A2134" s="1">
        <v>2129</v>
      </c>
      <c r="D2134" s="4"/>
      <c r="E2134" s="2" t="b">
        <f t="shared" ca="1" si="58"/>
        <v>1</v>
      </c>
      <c r="F2134" s="2" t="str" cm="1">
        <f t="array" aca="1" ref="F2134" ca="1">IF(G2134&lt;&gt;"",INDIRECT("'"&amp;G2134&amp;"'!"&amp;H2134),"")</f>
        <v/>
      </c>
      <c r="G2134" s="1533"/>
      <c r="I2134" s="4"/>
      <c r="J2134" s="4"/>
      <c r="K2134" s="4"/>
    </row>
    <row r="2135" spans="1:11" ht="14">
      <c r="A2135" s="1">
        <v>2130</v>
      </c>
      <c r="D2135" s="4"/>
      <c r="E2135" s="2" t="b">
        <f t="shared" ca="1" si="58"/>
        <v>1</v>
      </c>
      <c r="F2135" s="2" t="str" cm="1">
        <f t="array" aca="1" ref="F2135" ca="1">IF(G2135&lt;&gt;"",INDIRECT("'"&amp;G2135&amp;"'!"&amp;H2135),"")</f>
        <v/>
      </c>
      <c r="G2135" s="1533"/>
      <c r="I2135" s="4"/>
      <c r="J2135" s="4"/>
      <c r="K2135" s="4"/>
    </row>
    <row r="2136" spans="1:11" ht="14">
      <c r="A2136" s="1">
        <v>2131</v>
      </c>
      <c r="D2136" s="4"/>
      <c r="E2136" s="2" t="b">
        <f t="shared" ca="1" si="58"/>
        <v>1</v>
      </c>
      <c r="F2136" s="2" t="str" cm="1">
        <f t="array" aca="1" ref="F2136" ca="1">IF(G2136&lt;&gt;"",INDIRECT("'"&amp;G2136&amp;"'!"&amp;H2136),"")</f>
        <v/>
      </c>
      <c r="G2136" s="1533"/>
      <c r="I2136" s="4"/>
      <c r="J2136" s="4"/>
      <c r="K2136" s="4"/>
    </row>
    <row r="2137" spans="1:11" ht="14">
      <c r="A2137" s="1">
        <v>2132</v>
      </c>
      <c r="D2137" s="4"/>
      <c r="E2137" s="2" t="b">
        <f t="shared" ca="1" si="58"/>
        <v>1</v>
      </c>
      <c r="F2137" s="2" t="str" cm="1">
        <f t="array" aca="1" ref="F2137" ca="1">IF(G2137&lt;&gt;"",INDIRECT("'"&amp;G2137&amp;"'!"&amp;H2137),"")</f>
        <v/>
      </c>
      <c r="G2137" s="1533"/>
      <c r="I2137" s="4"/>
      <c r="J2137" s="4"/>
      <c r="K2137" s="4"/>
    </row>
    <row r="2138" spans="1:11" ht="14">
      <c r="A2138" s="1">
        <v>2133</v>
      </c>
      <c r="D2138" s="4"/>
      <c r="E2138" s="2" t="b">
        <f t="shared" ca="1" si="58"/>
        <v>1</v>
      </c>
      <c r="F2138" s="2" t="str" cm="1">
        <f t="array" aca="1" ref="F2138" ca="1">IF(G2138&lt;&gt;"",INDIRECT("'"&amp;G2138&amp;"'!"&amp;H2138),"")</f>
        <v/>
      </c>
      <c r="G2138" s="1533"/>
      <c r="I2138" s="4"/>
      <c r="J2138" s="4"/>
      <c r="K2138" s="4"/>
    </row>
    <row r="2139" spans="1:11" ht="14">
      <c r="A2139" s="1">
        <v>2134</v>
      </c>
      <c r="D2139" s="4"/>
      <c r="E2139" s="2" t="b">
        <f t="shared" ca="1" si="58"/>
        <v>1</v>
      </c>
      <c r="F2139" s="2" t="str" cm="1">
        <f t="array" aca="1" ref="F2139" ca="1">IF(G2139&lt;&gt;"",INDIRECT("'"&amp;G2139&amp;"'!"&amp;H2139),"")</f>
        <v/>
      </c>
      <c r="G2139" s="1533"/>
      <c r="I2139" s="4"/>
      <c r="J2139" s="4"/>
      <c r="K2139" s="4"/>
    </row>
    <row r="2140" spans="1:11" ht="14">
      <c r="A2140" s="1">
        <v>2135</v>
      </c>
      <c r="D2140" s="4"/>
      <c r="E2140" s="2" t="b">
        <f t="shared" ca="1" si="58"/>
        <v>1</v>
      </c>
      <c r="F2140" s="2" t="str" cm="1">
        <f t="array" aca="1" ref="F2140" ca="1">IF(G2140&lt;&gt;"",INDIRECT("'"&amp;G2140&amp;"'!"&amp;H2140),"")</f>
        <v/>
      </c>
      <c r="G2140" s="1533"/>
      <c r="I2140" s="4"/>
      <c r="J2140" s="4"/>
      <c r="K2140" s="4"/>
    </row>
    <row r="2141" spans="1:11" ht="14">
      <c r="A2141" s="1">
        <v>2136</v>
      </c>
      <c r="D2141" s="4"/>
      <c r="E2141" s="2" t="b">
        <f t="shared" ca="1" si="58"/>
        <v>1</v>
      </c>
      <c r="F2141" s="2" t="str" cm="1">
        <f t="array" aca="1" ref="F2141" ca="1">IF(G2141&lt;&gt;"",INDIRECT("'"&amp;G2141&amp;"'!"&amp;H2141),"")</f>
        <v/>
      </c>
      <c r="G2141" s="1533"/>
      <c r="I2141" s="4"/>
      <c r="J2141" s="4"/>
      <c r="K2141" s="4"/>
    </row>
    <row r="2142" spans="1:11" ht="14">
      <c r="A2142" s="1">
        <v>2137</v>
      </c>
      <c r="D2142" s="4"/>
      <c r="E2142" s="2" t="b">
        <f t="shared" ca="1" si="58"/>
        <v>1</v>
      </c>
      <c r="F2142" s="2" t="str" cm="1">
        <f t="array" aca="1" ref="F2142" ca="1">IF(G2142&lt;&gt;"",INDIRECT("'"&amp;G2142&amp;"'!"&amp;H2142),"")</f>
        <v/>
      </c>
      <c r="G2142" s="1533"/>
      <c r="I2142" s="4"/>
      <c r="J2142" s="4"/>
      <c r="K2142" s="4"/>
    </row>
    <row r="2143" spans="1:11" ht="14">
      <c r="A2143" s="1">
        <v>2138</v>
      </c>
      <c r="D2143" s="4"/>
      <c r="E2143" s="2" t="b">
        <f t="shared" ca="1" si="58"/>
        <v>1</v>
      </c>
      <c r="F2143" s="2" t="str" cm="1">
        <f t="array" aca="1" ref="F2143" ca="1">IF(G2143&lt;&gt;"",INDIRECT("'"&amp;G2143&amp;"'!"&amp;H2143),"")</f>
        <v/>
      </c>
      <c r="G2143" s="1533"/>
      <c r="I2143" s="4"/>
      <c r="J2143" s="4"/>
      <c r="K2143" s="4"/>
    </row>
    <row r="2144" spans="1:11" ht="14">
      <c r="A2144" s="1">
        <v>2139</v>
      </c>
      <c r="D2144" s="4"/>
      <c r="E2144" s="2" t="b">
        <f t="shared" ca="1" si="58"/>
        <v>1</v>
      </c>
      <c r="F2144" s="2" t="str" cm="1">
        <f t="array" aca="1" ref="F2144" ca="1">IF(G2144&lt;&gt;"",INDIRECT("'"&amp;G2144&amp;"'!"&amp;H2144),"")</f>
        <v/>
      </c>
      <c r="G2144" s="1533"/>
      <c r="I2144" s="4"/>
      <c r="J2144" s="4"/>
      <c r="K2144" s="4"/>
    </row>
    <row r="2145" spans="1:11" ht="14">
      <c r="A2145" s="1">
        <v>2140</v>
      </c>
      <c r="D2145" s="4"/>
      <c r="E2145" s="2" t="b">
        <f t="shared" ca="1" si="58"/>
        <v>1</v>
      </c>
      <c r="F2145" s="2" t="str" cm="1">
        <f t="array" aca="1" ref="F2145" ca="1">IF(G2145&lt;&gt;"",INDIRECT("'"&amp;G2145&amp;"'!"&amp;H2145),"")</f>
        <v/>
      </c>
      <c r="G2145" s="1533"/>
      <c r="I2145" s="4"/>
      <c r="J2145" s="4"/>
      <c r="K2145" s="4"/>
    </row>
    <row r="2146" spans="1:11" ht="14">
      <c r="A2146" s="1">
        <v>2141</v>
      </c>
      <c r="D2146" s="4"/>
      <c r="E2146" s="2" t="b">
        <f t="shared" ca="1" si="58"/>
        <v>1</v>
      </c>
      <c r="F2146" s="2" t="str" cm="1">
        <f t="array" aca="1" ref="F2146" ca="1">IF(G2146&lt;&gt;"",INDIRECT("'"&amp;G2146&amp;"'!"&amp;H2146),"")</f>
        <v/>
      </c>
      <c r="G2146" s="1533"/>
      <c r="I2146" s="4"/>
      <c r="J2146" s="4"/>
      <c r="K2146" s="4"/>
    </row>
    <row r="2147" spans="1:11" ht="14">
      <c r="A2147" s="1">
        <v>2142</v>
      </c>
      <c r="D2147" s="4"/>
      <c r="E2147" s="2" t="b">
        <f t="shared" ca="1" si="58"/>
        <v>1</v>
      </c>
      <c r="F2147" s="2" t="str" cm="1">
        <f t="array" aca="1" ref="F2147" ca="1">IF(G2147&lt;&gt;"",INDIRECT("'"&amp;G2147&amp;"'!"&amp;H2147),"")</f>
        <v/>
      </c>
      <c r="G2147" s="1533"/>
      <c r="I2147" s="4"/>
      <c r="J2147" s="4"/>
      <c r="K2147" s="4"/>
    </row>
    <row r="2148" spans="1:11" ht="14">
      <c r="A2148" s="1">
        <v>2143</v>
      </c>
      <c r="D2148" s="4"/>
      <c r="E2148" s="2" t="b">
        <f t="shared" ca="1" si="58"/>
        <v>1</v>
      </c>
      <c r="F2148" s="2" t="str" cm="1">
        <f t="array" aca="1" ref="F2148" ca="1">IF(G2148&lt;&gt;"",INDIRECT("'"&amp;G2148&amp;"'!"&amp;H2148),"")</f>
        <v/>
      </c>
      <c r="G2148" s="1533"/>
      <c r="I2148" s="4"/>
      <c r="J2148" s="4"/>
      <c r="K2148" s="4"/>
    </row>
    <row r="2149" spans="1:11" ht="14">
      <c r="A2149" s="1">
        <v>2144</v>
      </c>
      <c r="D2149" s="4"/>
      <c r="E2149" s="2" t="b">
        <f t="shared" ca="1" si="58"/>
        <v>1</v>
      </c>
      <c r="F2149" s="2" t="str" cm="1">
        <f t="array" aca="1" ref="F2149" ca="1">IF(G2149&lt;&gt;"",INDIRECT("'"&amp;G2149&amp;"'!"&amp;H2149),"")</f>
        <v/>
      </c>
      <c r="G2149" s="1533"/>
      <c r="I2149" s="4"/>
      <c r="J2149" s="4"/>
      <c r="K2149" s="4"/>
    </row>
    <row r="2150" spans="1:11" ht="14">
      <c r="A2150" s="1">
        <v>2145</v>
      </c>
      <c r="D2150" s="4"/>
      <c r="E2150" s="2" t="b">
        <f t="shared" ca="1" si="58"/>
        <v>1</v>
      </c>
      <c r="F2150" s="2" t="str" cm="1">
        <f t="array" aca="1" ref="F2150" ca="1">IF(G2150&lt;&gt;"",INDIRECT("'"&amp;G2150&amp;"'!"&amp;H2150),"")</f>
        <v/>
      </c>
      <c r="G2150" s="1533"/>
      <c r="I2150" s="4"/>
      <c r="J2150" s="4"/>
      <c r="K2150" s="4"/>
    </row>
    <row r="2151" spans="1:11" ht="14">
      <c r="A2151" s="1">
        <v>2146</v>
      </c>
      <c r="D2151" s="4"/>
      <c r="E2151" s="2" t="b">
        <f t="shared" ca="1" si="58"/>
        <v>1</v>
      </c>
      <c r="F2151" s="2" t="str" cm="1">
        <f t="array" aca="1" ref="F2151" ca="1">IF(G2151&lt;&gt;"",INDIRECT("'"&amp;G2151&amp;"'!"&amp;H2151),"")</f>
        <v/>
      </c>
      <c r="G2151" s="1533"/>
      <c r="I2151" s="4"/>
      <c r="J2151" s="4"/>
      <c r="K2151" s="4"/>
    </row>
    <row r="2152" spans="1:11" ht="14">
      <c r="A2152" s="1">
        <v>2147</v>
      </c>
      <c r="D2152" s="4"/>
      <c r="E2152" s="2" t="b">
        <f t="shared" ca="1" si="58"/>
        <v>1</v>
      </c>
      <c r="F2152" s="2" t="str" cm="1">
        <f t="array" aca="1" ref="F2152" ca="1">IF(G2152&lt;&gt;"",INDIRECT("'"&amp;G2152&amp;"'!"&amp;H2152),"")</f>
        <v/>
      </c>
      <c r="G2152" s="1533"/>
      <c r="I2152" s="4"/>
      <c r="J2152" s="4"/>
      <c r="K2152" s="4"/>
    </row>
    <row r="2153" spans="1:11" ht="14">
      <c r="A2153" s="1">
        <v>2148</v>
      </c>
      <c r="D2153" s="4"/>
      <c r="E2153" s="2" t="b">
        <f t="shared" ca="1" si="58"/>
        <v>1</v>
      </c>
      <c r="F2153" s="2" t="str" cm="1">
        <f t="array" aca="1" ref="F2153" ca="1">IF(G2153&lt;&gt;"",INDIRECT("'"&amp;G2153&amp;"'!"&amp;H2153),"")</f>
        <v/>
      </c>
      <c r="G2153" s="1533"/>
      <c r="I2153" s="4"/>
      <c r="J2153" s="4"/>
      <c r="K2153" s="4"/>
    </row>
    <row r="2154" spans="1:11" ht="14">
      <c r="A2154" s="1">
        <v>2149</v>
      </c>
      <c r="D2154" s="4"/>
      <c r="E2154" s="2" t="b">
        <f t="shared" ca="1" si="58"/>
        <v>1</v>
      </c>
      <c r="F2154" s="2" t="str" cm="1">
        <f t="array" aca="1" ref="F2154" ca="1">IF(G2154&lt;&gt;"",INDIRECT("'"&amp;G2154&amp;"'!"&amp;H2154),"")</f>
        <v/>
      </c>
      <c r="G2154" s="1533"/>
      <c r="I2154" s="4"/>
      <c r="J2154" s="4"/>
      <c r="K2154" s="4"/>
    </row>
    <row r="2155" spans="1:11" ht="14">
      <c r="A2155" s="1">
        <v>2150</v>
      </c>
      <c r="D2155" s="4"/>
      <c r="E2155" s="2" t="b">
        <f t="shared" ca="1" si="58"/>
        <v>1</v>
      </c>
      <c r="F2155" s="2" t="str" cm="1">
        <f t="array" aca="1" ref="F2155" ca="1">IF(G2155&lt;&gt;"",INDIRECT("'"&amp;G2155&amp;"'!"&amp;H2155),"")</f>
        <v/>
      </c>
      <c r="G2155" s="1533"/>
      <c r="I2155" s="4"/>
      <c r="J2155" s="4"/>
      <c r="K2155" s="4"/>
    </row>
    <row r="2156" spans="1:11" ht="14">
      <c r="A2156" s="1">
        <v>2151</v>
      </c>
      <c r="D2156" s="4"/>
      <c r="E2156" s="2" t="b">
        <f t="shared" ca="1" si="58"/>
        <v>1</v>
      </c>
      <c r="F2156" s="2" t="str" cm="1">
        <f t="array" aca="1" ref="F2156" ca="1">IF(G2156&lt;&gt;"",INDIRECT("'"&amp;G2156&amp;"'!"&amp;H2156),"")</f>
        <v/>
      </c>
      <c r="G2156" s="1533"/>
      <c r="I2156" s="4"/>
      <c r="J2156" s="4"/>
      <c r="K2156" s="4"/>
    </row>
    <row r="2157" spans="1:11" ht="14">
      <c r="A2157" s="1">
        <v>2152</v>
      </c>
      <c r="D2157" s="4"/>
      <c r="E2157" s="2" t="b">
        <f t="shared" ca="1" si="58"/>
        <v>1</v>
      </c>
      <c r="F2157" s="2" t="str" cm="1">
        <f t="array" aca="1" ref="F2157" ca="1">IF(G2157&lt;&gt;"",INDIRECT("'"&amp;G2157&amp;"'!"&amp;H2157),"")</f>
        <v/>
      </c>
      <c r="G2157" s="1533"/>
      <c r="I2157" s="4"/>
      <c r="J2157" s="4"/>
      <c r="K2157" s="4"/>
    </row>
    <row r="2158" spans="1:11" ht="14">
      <c r="A2158" s="1">
        <v>2153</v>
      </c>
      <c r="D2158" s="4"/>
      <c r="E2158" s="2" t="b">
        <f t="shared" ca="1" si="58"/>
        <v>1</v>
      </c>
      <c r="F2158" s="2" t="str" cm="1">
        <f t="array" aca="1" ref="F2158" ca="1">IF(G2158&lt;&gt;"",INDIRECT("'"&amp;G2158&amp;"'!"&amp;H2158),"")</f>
        <v/>
      </c>
      <c r="G2158" s="1533"/>
      <c r="I2158" s="4"/>
      <c r="J2158" s="4"/>
      <c r="K2158" s="4"/>
    </row>
    <row r="2159" spans="1:11" ht="14">
      <c r="A2159" s="1">
        <v>2154</v>
      </c>
      <c r="D2159" s="4"/>
      <c r="E2159" s="2" t="b">
        <f t="shared" ca="1" si="58"/>
        <v>1</v>
      </c>
      <c r="F2159" s="2" t="str" cm="1">
        <f t="array" aca="1" ref="F2159" ca="1">IF(G2159&lt;&gt;"",INDIRECT("'"&amp;G2159&amp;"'!"&amp;H2159),"")</f>
        <v/>
      </c>
      <c r="G2159" s="1533"/>
      <c r="I2159" s="4"/>
      <c r="J2159" s="4"/>
      <c r="K2159" s="4"/>
    </row>
    <row r="2160" spans="1:11" ht="14">
      <c r="A2160" s="1">
        <v>2155</v>
      </c>
      <c r="D2160" s="4"/>
      <c r="E2160" s="2" t="b">
        <f t="shared" ca="1" si="58"/>
        <v>1</v>
      </c>
      <c r="F2160" s="2" t="str" cm="1">
        <f t="array" aca="1" ref="F2160" ca="1">IF(G2160&lt;&gt;"",INDIRECT("'"&amp;G2160&amp;"'!"&amp;H2160),"")</f>
        <v/>
      </c>
      <c r="G2160" s="1533"/>
      <c r="I2160" s="4"/>
      <c r="J2160" s="4"/>
      <c r="K2160" s="4"/>
    </row>
    <row r="2161" spans="1:11" ht="14">
      <c r="A2161" s="1">
        <v>2156</v>
      </c>
      <c r="D2161" s="4"/>
      <c r="E2161" s="2" t="b">
        <f t="shared" ca="1" si="58"/>
        <v>1</v>
      </c>
      <c r="F2161" s="2" t="str" cm="1">
        <f t="array" aca="1" ref="F2161" ca="1">IF(G2161&lt;&gt;"",INDIRECT("'"&amp;G2161&amp;"'!"&amp;H2161),"")</f>
        <v/>
      </c>
      <c r="G2161" s="1533"/>
      <c r="I2161" s="4"/>
      <c r="J2161" s="4"/>
      <c r="K2161" s="4"/>
    </row>
    <row r="2162" spans="1:11" ht="14">
      <c r="A2162" s="1">
        <v>2157</v>
      </c>
      <c r="D2162" s="4"/>
      <c r="E2162" s="2" t="b">
        <f t="shared" ca="1" si="58"/>
        <v>1</v>
      </c>
      <c r="F2162" s="2" t="str" cm="1">
        <f t="array" aca="1" ref="F2162" ca="1">IF(G2162&lt;&gt;"",INDIRECT("'"&amp;G2162&amp;"'!"&amp;H2162),"")</f>
        <v/>
      </c>
      <c r="G2162" s="1533"/>
      <c r="I2162" s="4"/>
      <c r="J2162" s="4"/>
      <c r="K2162" s="4"/>
    </row>
    <row r="2163" spans="1:11" ht="14">
      <c r="A2163" s="1">
        <v>2158</v>
      </c>
      <c r="D2163" s="4"/>
      <c r="E2163" s="2" t="b">
        <f t="shared" ca="1" si="58"/>
        <v>1</v>
      </c>
      <c r="F2163" s="2" t="str" cm="1">
        <f t="array" aca="1" ref="F2163" ca="1">IF(G2163&lt;&gt;"",INDIRECT("'"&amp;G2163&amp;"'!"&amp;H2163),"")</f>
        <v/>
      </c>
      <c r="G2163" s="1533"/>
      <c r="I2163" s="4"/>
      <c r="J2163" s="4"/>
      <c r="K2163" s="4"/>
    </row>
    <row r="2164" spans="1:11" ht="14">
      <c r="A2164" s="1">
        <v>2159</v>
      </c>
      <c r="D2164" s="4"/>
      <c r="E2164" s="2" t="b">
        <f t="shared" ca="1" si="58"/>
        <v>1</v>
      </c>
      <c r="F2164" s="2" t="str" cm="1">
        <f t="array" aca="1" ref="F2164" ca="1">IF(G2164&lt;&gt;"",INDIRECT("'"&amp;G2164&amp;"'!"&amp;H2164),"")</f>
        <v/>
      </c>
      <c r="G2164" s="1533"/>
      <c r="I2164" s="4"/>
      <c r="J2164" s="4"/>
      <c r="K2164" s="4"/>
    </row>
    <row r="2165" spans="1:11" ht="14">
      <c r="A2165" s="1">
        <v>2160</v>
      </c>
      <c r="D2165" s="4"/>
      <c r="E2165" s="2" t="b">
        <f t="shared" ca="1" si="58"/>
        <v>1</v>
      </c>
      <c r="F2165" s="2" t="str" cm="1">
        <f t="array" aca="1" ref="F2165" ca="1">IF(G2165&lt;&gt;"",INDIRECT("'"&amp;G2165&amp;"'!"&amp;H2165),"")</f>
        <v/>
      </c>
      <c r="G2165" s="1533"/>
      <c r="I2165" s="4"/>
      <c r="J2165" s="4"/>
      <c r="K2165" s="4"/>
    </row>
    <row r="2166" spans="1:11" ht="14">
      <c r="A2166" s="1">
        <v>2161</v>
      </c>
      <c r="D2166" s="4"/>
      <c r="E2166" s="2" t="b">
        <f t="shared" ca="1" si="58"/>
        <v>1</v>
      </c>
      <c r="F2166" s="2" t="str" cm="1">
        <f t="array" aca="1" ref="F2166" ca="1">IF(G2166&lt;&gt;"",INDIRECT("'"&amp;G2166&amp;"'!"&amp;H2166),"")</f>
        <v/>
      </c>
      <c r="G2166" s="1533"/>
      <c r="I2166" s="4"/>
      <c r="J2166" s="4"/>
      <c r="K2166" s="4"/>
    </row>
    <row r="2167" spans="1:11" ht="14">
      <c r="A2167" s="1">
        <v>2162</v>
      </c>
      <c r="D2167" s="4"/>
      <c r="E2167" s="2" t="b">
        <f t="shared" ca="1" si="58"/>
        <v>1</v>
      </c>
      <c r="F2167" s="2" t="str" cm="1">
        <f t="array" aca="1" ref="F2167" ca="1">IF(G2167&lt;&gt;"",INDIRECT("'"&amp;G2167&amp;"'!"&amp;H2167),"")</f>
        <v/>
      </c>
      <c r="G2167" s="1533"/>
      <c r="I2167" s="4"/>
      <c r="J2167" s="4"/>
      <c r="K2167" s="4"/>
    </row>
    <row r="2168" spans="1:11" ht="14">
      <c r="A2168" s="1">
        <v>2163</v>
      </c>
      <c r="D2168" s="4"/>
      <c r="E2168" s="2" t="b">
        <f t="shared" ca="1" si="58"/>
        <v>1</v>
      </c>
      <c r="F2168" s="2" t="str" cm="1">
        <f t="array" aca="1" ref="F2168" ca="1">IF(G2168&lt;&gt;"",INDIRECT("'"&amp;G2168&amp;"'!"&amp;H2168),"")</f>
        <v/>
      </c>
      <c r="G2168" s="1533"/>
      <c r="I2168" s="4"/>
      <c r="J2168" s="4"/>
      <c r="K2168" s="4"/>
    </row>
    <row r="2169" spans="1:11" ht="14">
      <c r="A2169" s="1">
        <v>2164</v>
      </c>
      <c r="D2169" s="4"/>
      <c r="E2169" s="2" t="b">
        <f t="shared" ca="1" si="58"/>
        <v>1</v>
      </c>
      <c r="F2169" s="2" t="str" cm="1">
        <f t="array" aca="1" ref="F2169" ca="1">IF(G2169&lt;&gt;"",INDIRECT("'"&amp;G2169&amp;"'!"&amp;H2169),"")</f>
        <v/>
      </c>
      <c r="G2169" s="1533"/>
      <c r="I2169" s="4"/>
      <c r="J2169" s="4"/>
      <c r="K2169" s="4"/>
    </row>
    <row r="2170" spans="1:11" ht="14">
      <c r="A2170" s="1">
        <v>2165</v>
      </c>
      <c r="D2170" s="4"/>
      <c r="E2170" s="2" t="b">
        <f t="shared" ca="1" si="58"/>
        <v>1</v>
      </c>
      <c r="F2170" s="2" t="str" cm="1">
        <f t="array" aca="1" ref="F2170" ca="1">IF(G2170&lt;&gt;"",INDIRECT("'"&amp;G2170&amp;"'!"&amp;H2170),"")</f>
        <v/>
      </c>
      <c r="G2170" s="1533"/>
      <c r="I2170" s="4"/>
      <c r="J2170" s="4"/>
      <c r="K2170" s="4"/>
    </row>
    <row r="2171" spans="1:11" ht="14">
      <c r="A2171" s="1">
        <v>2166</v>
      </c>
      <c r="D2171" s="4"/>
      <c r="E2171" s="2" t="b">
        <f t="shared" ca="1" si="58"/>
        <v>1</v>
      </c>
      <c r="F2171" s="2" t="str" cm="1">
        <f t="array" aca="1" ref="F2171" ca="1">IF(G2171&lt;&gt;"",INDIRECT("'"&amp;G2171&amp;"'!"&amp;H2171),"")</f>
        <v/>
      </c>
      <c r="G2171" s="1533"/>
      <c r="I2171" s="4"/>
      <c r="J2171" s="4"/>
      <c r="K2171" s="4"/>
    </row>
    <row r="2172" spans="1:11" ht="14">
      <c r="A2172" s="1">
        <v>2167</v>
      </c>
      <c r="D2172" s="4"/>
      <c r="E2172" s="2" t="b">
        <f t="shared" ca="1" si="58"/>
        <v>1</v>
      </c>
      <c r="F2172" s="2" t="str" cm="1">
        <f t="array" aca="1" ref="F2172" ca="1">IF(G2172&lt;&gt;"",INDIRECT("'"&amp;G2172&amp;"'!"&amp;H2172),"")</f>
        <v/>
      </c>
      <c r="G2172" s="1533"/>
      <c r="I2172" s="4"/>
      <c r="J2172" s="4"/>
      <c r="K2172" s="4"/>
    </row>
    <row r="2173" spans="1:11" ht="14">
      <c r="A2173" s="1">
        <v>2168</v>
      </c>
      <c r="D2173" s="4"/>
      <c r="E2173" s="2" t="b">
        <f t="shared" ca="1" si="58"/>
        <v>1</v>
      </c>
      <c r="F2173" s="2" t="str" cm="1">
        <f t="array" aca="1" ref="F2173" ca="1">IF(G2173&lt;&gt;"",INDIRECT("'"&amp;G2173&amp;"'!"&amp;H2173),"")</f>
        <v/>
      </c>
      <c r="G2173" s="1533"/>
      <c r="I2173" s="4"/>
      <c r="J2173" s="4"/>
      <c r="K2173" s="4"/>
    </row>
    <row r="2174" spans="1:11" ht="14">
      <c r="A2174" s="1">
        <v>2169</v>
      </c>
      <c r="D2174" s="4"/>
      <c r="E2174" s="2" t="b">
        <f t="shared" ca="1" si="58"/>
        <v>1</v>
      </c>
      <c r="F2174" s="2" t="str" cm="1">
        <f t="array" aca="1" ref="F2174" ca="1">IF(G2174&lt;&gt;"",INDIRECT("'"&amp;G2174&amp;"'!"&amp;H2174),"")</f>
        <v/>
      </c>
      <c r="G2174" s="1533"/>
      <c r="I2174" s="4"/>
      <c r="J2174" s="4"/>
      <c r="K2174" s="4"/>
    </row>
    <row r="2175" spans="1:11" ht="14">
      <c r="A2175" s="1">
        <v>2170</v>
      </c>
      <c r="D2175" s="4"/>
      <c r="E2175" s="2" t="b">
        <f t="shared" ca="1" si="58"/>
        <v>1</v>
      </c>
      <c r="F2175" s="2" t="str" cm="1">
        <f t="array" aca="1" ref="F2175" ca="1">IF(G2175&lt;&gt;"",INDIRECT("'"&amp;G2175&amp;"'!"&amp;H2175),"")</f>
        <v/>
      </c>
      <c r="G2175" s="1533"/>
      <c r="I2175" s="4"/>
      <c r="J2175" s="4"/>
      <c r="K2175" s="4"/>
    </row>
    <row r="2176" spans="1:11" ht="14">
      <c r="A2176" s="1">
        <v>2171</v>
      </c>
      <c r="D2176" s="4"/>
      <c r="E2176" s="2" t="b">
        <f t="shared" ca="1" si="58"/>
        <v>1</v>
      </c>
      <c r="F2176" s="2" t="str" cm="1">
        <f t="array" aca="1" ref="F2176" ca="1">IF(G2176&lt;&gt;"",INDIRECT("'"&amp;G2176&amp;"'!"&amp;H2176),"")</f>
        <v/>
      </c>
      <c r="G2176" s="1533"/>
      <c r="I2176" s="4"/>
      <c r="J2176" s="4"/>
      <c r="K2176" s="4"/>
    </row>
    <row r="2177" spans="1:11" ht="14">
      <c r="A2177" s="1">
        <v>2172</v>
      </c>
      <c r="D2177" s="4"/>
      <c r="E2177" s="2" t="b">
        <f t="shared" ca="1" si="58"/>
        <v>1</v>
      </c>
      <c r="F2177" s="2" t="str" cm="1">
        <f t="array" aca="1" ref="F2177" ca="1">IF(G2177&lt;&gt;"",INDIRECT("'"&amp;G2177&amp;"'!"&amp;H2177),"")</f>
        <v/>
      </c>
      <c r="G2177" s="1533"/>
      <c r="I2177" s="4"/>
      <c r="J2177" s="4"/>
      <c r="K2177" s="4"/>
    </row>
    <row r="2178" spans="1:11" ht="14">
      <c r="A2178" s="1">
        <v>2173</v>
      </c>
      <c r="D2178" s="4"/>
      <c r="E2178" s="2" t="b">
        <f t="shared" ref="E2178:E2241" ca="1" si="59">F2178=B2178</f>
        <v>1</v>
      </c>
      <c r="F2178" s="2" t="str" cm="1">
        <f t="array" aca="1" ref="F2178" ca="1">IF(G2178&lt;&gt;"",INDIRECT("'"&amp;G2178&amp;"'!"&amp;H2178),"")</f>
        <v/>
      </c>
      <c r="G2178" s="1533"/>
      <c r="I2178" s="4"/>
      <c r="J2178" s="4"/>
      <c r="K2178" s="4"/>
    </row>
    <row r="2179" spans="1:11" ht="14">
      <c r="A2179" s="1">
        <v>2174</v>
      </c>
      <c r="D2179" s="4"/>
      <c r="E2179" s="2" t="b">
        <f t="shared" ca="1" si="59"/>
        <v>1</v>
      </c>
      <c r="F2179" s="2" t="str" cm="1">
        <f t="array" aca="1" ref="F2179" ca="1">IF(G2179&lt;&gt;"",INDIRECT("'"&amp;G2179&amp;"'!"&amp;H2179),"")</f>
        <v/>
      </c>
      <c r="G2179" s="1533"/>
      <c r="I2179" s="4"/>
      <c r="J2179" s="4"/>
      <c r="K2179" s="4"/>
    </row>
    <row r="2180" spans="1:11" ht="14">
      <c r="A2180" s="1">
        <v>2175</v>
      </c>
      <c r="D2180" s="4"/>
      <c r="E2180" s="2" t="b">
        <f t="shared" ca="1" si="59"/>
        <v>1</v>
      </c>
      <c r="F2180" s="2" t="str" cm="1">
        <f t="array" aca="1" ref="F2180" ca="1">IF(G2180&lt;&gt;"",INDIRECT("'"&amp;G2180&amp;"'!"&amp;H2180),"")</f>
        <v/>
      </c>
      <c r="G2180" s="1533"/>
      <c r="I2180" s="4"/>
      <c r="J2180" s="4"/>
      <c r="K2180" s="4"/>
    </row>
    <row r="2181" spans="1:11" ht="14">
      <c r="A2181" s="1">
        <v>2176</v>
      </c>
      <c r="D2181" s="4"/>
      <c r="E2181" s="2" t="b">
        <f t="shared" ca="1" si="59"/>
        <v>1</v>
      </c>
      <c r="F2181" s="2" t="str" cm="1">
        <f t="array" aca="1" ref="F2181" ca="1">IF(G2181&lt;&gt;"",INDIRECT("'"&amp;G2181&amp;"'!"&amp;H2181),"")</f>
        <v/>
      </c>
      <c r="G2181" s="1533"/>
      <c r="I2181" s="4"/>
      <c r="J2181" s="4"/>
      <c r="K2181" s="4"/>
    </row>
    <row r="2182" spans="1:11" ht="14">
      <c r="A2182" s="1">
        <v>2177</v>
      </c>
      <c r="D2182" s="4"/>
      <c r="E2182" s="2" t="b">
        <f t="shared" ca="1" si="59"/>
        <v>1</v>
      </c>
      <c r="F2182" s="2" t="str" cm="1">
        <f t="array" aca="1" ref="F2182" ca="1">IF(G2182&lt;&gt;"",INDIRECT("'"&amp;G2182&amp;"'!"&amp;H2182),"")</f>
        <v/>
      </c>
      <c r="G2182" s="1533"/>
      <c r="I2182" s="4"/>
      <c r="J2182" s="4"/>
      <c r="K2182" s="4"/>
    </row>
    <row r="2183" spans="1:11" ht="14">
      <c r="A2183" s="1">
        <v>2178</v>
      </c>
      <c r="D2183" s="4"/>
      <c r="E2183" s="2" t="b">
        <f t="shared" ca="1" si="59"/>
        <v>1</v>
      </c>
      <c r="F2183" s="2" t="str" cm="1">
        <f t="array" aca="1" ref="F2183" ca="1">IF(G2183&lt;&gt;"",INDIRECT("'"&amp;G2183&amp;"'!"&amp;H2183),"")</f>
        <v/>
      </c>
      <c r="G2183" s="1533"/>
      <c r="I2183" s="4"/>
      <c r="J2183" s="4"/>
      <c r="K2183" s="4"/>
    </row>
    <row r="2184" spans="1:11" ht="14">
      <c r="A2184" s="1">
        <v>2179</v>
      </c>
      <c r="D2184" s="4"/>
      <c r="E2184" s="2" t="b">
        <f t="shared" ca="1" si="59"/>
        <v>1</v>
      </c>
      <c r="F2184" s="2" t="str" cm="1">
        <f t="array" aca="1" ref="F2184" ca="1">IF(G2184&lt;&gt;"",INDIRECT("'"&amp;G2184&amp;"'!"&amp;H2184),"")</f>
        <v/>
      </c>
      <c r="G2184" s="1533"/>
      <c r="I2184" s="4"/>
      <c r="J2184" s="4"/>
      <c r="K2184" s="4"/>
    </row>
    <row r="2185" spans="1:11" ht="14">
      <c r="A2185" s="1">
        <v>2180</v>
      </c>
      <c r="D2185" s="4"/>
      <c r="E2185" s="2" t="b">
        <f t="shared" ca="1" si="59"/>
        <v>1</v>
      </c>
      <c r="F2185" s="2" t="str" cm="1">
        <f t="array" aca="1" ref="F2185" ca="1">IF(G2185&lt;&gt;"",INDIRECT("'"&amp;G2185&amp;"'!"&amp;H2185),"")</f>
        <v/>
      </c>
      <c r="G2185" s="1533"/>
      <c r="I2185" s="4"/>
      <c r="J2185" s="4"/>
      <c r="K2185" s="4"/>
    </row>
    <row r="2186" spans="1:11" ht="14">
      <c r="A2186" s="1">
        <v>2181</v>
      </c>
      <c r="D2186" s="4"/>
      <c r="E2186" s="2" t="b">
        <f t="shared" ca="1" si="59"/>
        <v>1</v>
      </c>
      <c r="F2186" s="2" t="str" cm="1">
        <f t="array" aca="1" ref="F2186" ca="1">IF(G2186&lt;&gt;"",INDIRECT("'"&amp;G2186&amp;"'!"&amp;H2186),"")</f>
        <v/>
      </c>
      <c r="G2186" s="1533"/>
      <c r="I2186" s="4"/>
      <c r="J2186" s="4"/>
      <c r="K2186" s="4"/>
    </row>
    <row r="2187" spans="1:11" ht="14">
      <c r="A2187" s="1">
        <v>2182</v>
      </c>
      <c r="D2187" s="4"/>
      <c r="E2187" s="2" t="b">
        <f t="shared" ca="1" si="59"/>
        <v>1</v>
      </c>
      <c r="F2187" s="2" t="str" cm="1">
        <f t="array" aca="1" ref="F2187" ca="1">IF(G2187&lt;&gt;"",INDIRECT("'"&amp;G2187&amp;"'!"&amp;H2187),"")</f>
        <v/>
      </c>
      <c r="G2187" s="1533"/>
      <c r="I2187" s="4"/>
      <c r="J2187" s="4"/>
      <c r="K2187" s="4"/>
    </row>
    <row r="2188" spans="1:11" ht="14">
      <c r="A2188" s="1">
        <v>2183</v>
      </c>
      <c r="D2188" s="4"/>
      <c r="E2188" s="2" t="b">
        <f t="shared" ca="1" si="59"/>
        <v>1</v>
      </c>
      <c r="F2188" s="2" t="str" cm="1">
        <f t="array" aca="1" ref="F2188" ca="1">IF(G2188&lt;&gt;"",INDIRECT("'"&amp;G2188&amp;"'!"&amp;H2188),"")</f>
        <v/>
      </c>
      <c r="G2188" s="1533"/>
      <c r="I2188" s="4"/>
      <c r="J2188" s="4"/>
      <c r="K2188" s="4"/>
    </row>
    <row r="2189" spans="1:11" ht="14">
      <c r="A2189" s="1">
        <v>2184</v>
      </c>
      <c r="D2189" s="4"/>
      <c r="E2189" s="2" t="b">
        <f t="shared" ca="1" si="59"/>
        <v>1</v>
      </c>
      <c r="F2189" s="2" t="str" cm="1">
        <f t="array" aca="1" ref="F2189" ca="1">IF(G2189&lt;&gt;"",INDIRECT("'"&amp;G2189&amp;"'!"&amp;H2189),"")</f>
        <v/>
      </c>
      <c r="G2189" s="1533"/>
      <c r="I2189" s="4"/>
      <c r="J2189" s="4"/>
      <c r="K2189" s="4"/>
    </row>
    <row r="2190" spans="1:11" ht="14">
      <c r="A2190" s="1">
        <v>2185</v>
      </c>
      <c r="D2190" s="4"/>
      <c r="E2190" s="2" t="b">
        <f t="shared" ca="1" si="59"/>
        <v>1</v>
      </c>
      <c r="F2190" s="2" t="str" cm="1">
        <f t="array" aca="1" ref="F2190" ca="1">IF(G2190&lt;&gt;"",INDIRECT("'"&amp;G2190&amp;"'!"&amp;H2190),"")</f>
        <v/>
      </c>
      <c r="G2190" s="1533"/>
      <c r="I2190" s="4"/>
      <c r="J2190" s="4"/>
      <c r="K2190" s="4"/>
    </row>
    <row r="2191" spans="1:11" ht="14">
      <c r="A2191" s="1">
        <v>2186</v>
      </c>
      <c r="D2191" s="4"/>
      <c r="E2191" s="2" t="b">
        <f t="shared" ca="1" si="59"/>
        <v>1</v>
      </c>
      <c r="F2191" s="2" t="str" cm="1">
        <f t="array" aca="1" ref="F2191" ca="1">IF(G2191&lt;&gt;"",INDIRECT("'"&amp;G2191&amp;"'!"&amp;H2191),"")</f>
        <v/>
      </c>
      <c r="G2191" s="1533"/>
      <c r="I2191" s="4"/>
      <c r="J2191" s="4"/>
      <c r="K2191" s="4"/>
    </row>
    <row r="2192" spans="1:11" ht="14">
      <c r="A2192" s="1">
        <v>2187</v>
      </c>
      <c r="D2192" s="4"/>
      <c r="E2192" s="2" t="b">
        <f t="shared" ca="1" si="59"/>
        <v>1</v>
      </c>
      <c r="F2192" s="2" t="str" cm="1">
        <f t="array" aca="1" ref="F2192" ca="1">IF(G2192&lt;&gt;"",INDIRECT("'"&amp;G2192&amp;"'!"&amp;H2192),"")</f>
        <v/>
      </c>
      <c r="G2192" s="1533"/>
      <c r="I2192" s="4"/>
      <c r="J2192" s="4"/>
      <c r="K2192" s="4"/>
    </row>
    <row r="2193" spans="1:11" ht="14">
      <c r="A2193" s="1">
        <v>2188</v>
      </c>
      <c r="D2193" s="4"/>
      <c r="E2193" s="2" t="b">
        <f t="shared" ca="1" si="59"/>
        <v>1</v>
      </c>
      <c r="F2193" s="2" t="str" cm="1">
        <f t="array" aca="1" ref="F2193" ca="1">IF(G2193&lt;&gt;"",INDIRECT("'"&amp;G2193&amp;"'!"&amp;H2193),"")</f>
        <v/>
      </c>
      <c r="G2193" s="1533"/>
      <c r="I2193" s="4"/>
      <c r="J2193" s="4"/>
      <c r="K2193" s="4"/>
    </row>
    <row r="2194" spans="1:11" ht="14">
      <c r="A2194" s="1">
        <v>2189</v>
      </c>
      <c r="D2194" s="4"/>
      <c r="E2194" s="2" t="b">
        <f t="shared" ca="1" si="59"/>
        <v>1</v>
      </c>
      <c r="F2194" s="2" t="str" cm="1">
        <f t="array" aca="1" ref="F2194" ca="1">IF(G2194&lt;&gt;"",INDIRECT("'"&amp;G2194&amp;"'!"&amp;H2194),"")</f>
        <v/>
      </c>
      <c r="G2194" s="1533"/>
      <c r="I2194" s="4"/>
      <c r="J2194" s="4"/>
      <c r="K2194" s="4"/>
    </row>
    <row r="2195" spans="1:11" ht="14">
      <c r="A2195" s="1">
        <v>2190</v>
      </c>
      <c r="D2195" s="4"/>
      <c r="E2195" s="2" t="b">
        <f t="shared" ca="1" si="59"/>
        <v>1</v>
      </c>
      <c r="F2195" s="2" t="str" cm="1">
        <f t="array" aca="1" ref="F2195" ca="1">IF(G2195&lt;&gt;"",INDIRECT("'"&amp;G2195&amp;"'!"&amp;H2195),"")</f>
        <v/>
      </c>
      <c r="G2195" s="1533"/>
      <c r="I2195" s="4"/>
      <c r="J2195" s="4"/>
      <c r="K2195" s="4"/>
    </row>
    <row r="2196" spans="1:11" ht="14">
      <c r="A2196" s="1">
        <v>2191</v>
      </c>
      <c r="D2196" s="4"/>
      <c r="E2196" s="2" t="b">
        <f t="shared" ca="1" si="59"/>
        <v>1</v>
      </c>
      <c r="F2196" s="2" t="str" cm="1">
        <f t="array" aca="1" ref="F2196" ca="1">IF(G2196&lt;&gt;"",INDIRECT("'"&amp;G2196&amp;"'!"&amp;H2196),"")</f>
        <v/>
      </c>
      <c r="G2196" s="1533"/>
      <c r="I2196" s="4"/>
      <c r="J2196" s="4"/>
      <c r="K2196" s="4"/>
    </row>
    <row r="2197" spans="1:11" ht="14">
      <c r="A2197" s="1">
        <v>2192</v>
      </c>
      <c r="D2197" s="4"/>
      <c r="E2197" s="2" t="b">
        <f t="shared" ca="1" si="59"/>
        <v>1</v>
      </c>
      <c r="F2197" s="2" t="str" cm="1">
        <f t="array" aca="1" ref="F2197" ca="1">IF(G2197&lt;&gt;"",INDIRECT("'"&amp;G2197&amp;"'!"&amp;H2197),"")</f>
        <v/>
      </c>
      <c r="G2197" s="1533"/>
      <c r="I2197" s="4"/>
      <c r="J2197" s="4"/>
      <c r="K2197" s="4"/>
    </row>
    <row r="2198" spans="1:11" ht="14">
      <c r="A2198" s="1">
        <v>2193</v>
      </c>
      <c r="D2198" s="4"/>
      <c r="E2198" s="2" t="b">
        <f t="shared" ca="1" si="59"/>
        <v>1</v>
      </c>
      <c r="F2198" s="2" t="str" cm="1">
        <f t="array" aca="1" ref="F2198" ca="1">IF(G2198&lt;&gt;"",INDIRECT("'"&amp;G2198&amp;"'!"&amp;H2198),"")</f>
        <v/>
      </c>
      <c r="G2198" s="1533"/>
      <c r="I2198" s="4"/>
      <c r="J2198" s="4"/>
      <c r="K2198" s="4"/>
    </row>
    <row r="2199" spans="1:11" ht="14">
      <c r="A2199" s="1">
        <v>2194</v>
      </c>
      <c r="D2199" s="4"/>
      <c r="E2199" s="2" t="b">
        <f t="shared" ca="1" si="59"/>
        <v>1</v>
      </c>
      <c r="F2199" s="2" t="str" cm="1">
        <f t="array" aca="1" ref="F2199" ca="1">IF(G2199&lt;&gt;"",INDIRECT("'"&amp;G2199&amp;"'!"&amp;H2199),"")</f>
        <v/>
      </c>
      <c r="G2199" s="1533"/>
      <c r="I2199" s="4"/>
      <c r="J2199" s="4"/>
      <c r="K2199" s="4"/>
    </row>
    <row r="2200" spans="1:11" ht="14">
      <c r="A2200" s="1">
        <v>2195</v>
      </c>
      <c r="D2200" s="4"/>
      <c r="E2200" s="2" t="b">
        <f t="shared" ca="1" si="59"/>
        <v>1</v>
      </c>
      <c r="F2200" s="2" t="str" cm="1">
        <f t="array" aca="1" ref="F2200" ca="1">IF(G2200&lt;&gt;"",INDIRECT("'"&amp;G2200&amp;"'!"&amp;H2200),"")</f>
        <v/>
      </c>
      <c r="G2200" s="1533"/>
      <c r="I2200" s="4"/>
      <c r="J2200" s="4"/>
      <c r="K2200" s="4"/>
    </row>
    <row r="2201" spans="1:11" ht="14">
      <c r="A2201" s="1">
        <v>2196</v>
      </c>
      <c r="D2201" s="4"/>
      <c r="E2201" s="2" t="b">
        <f t="shared" ca="1" si="59"/>
        <v>1</v>
      </c>
      <c r="F2201" s="2" t="str" cm="1">
        <f t="array" aca="1" ref="F2201" ca="1">IF(G2201&lt;&gt;"",INDIRECT("'"&amp;G2201&amp;"'!"&amp;H2201),"")</f>
        <v/>
      </c>
      <c r="G2201" s="1533"/>
      <c r="I2201" s="4"/>
      <c r="J2201" s="4"/>
      <c r="K2201" s="4"/>
    </row>
    <row r="2202" spans="1:11" ht="14">
      <c r="A2202" s="1">
        <v>2197</v>
      </c>
      <c r="D2202" s="4"/>
      <c r="E2202" s="2" t="b">
        <f t="shared" ca="1" si="59"/>
        <v>1</v>
      </c>
      <c r="F2202" s="2" t="str" cm="1">
        <f t="array" aca="1" ref="F2202" ca="1">IF(G2202&lt;&gt;"",INDIRECT("'"&amp;G2202&amp;"'!"&amp;H2202),"")</f>
        <v/>
      </c>
      <c r="G2202" s="1533"/>
      <c r="I2202" s="4"/>
      <c r="J2202" s="4"/>
      <c r="K2202" s="4"/>
    </row>
    <row r="2203" spans="1:11" ht="14">
      <c r="A2203" s="1">
        <v>2198</v>
      </c>
      <c r="D2203" s="4"/>
      <c r="E2203" s="2" t="b">
        <f t="shared" ca="1" si="59"/>
        <v>1</v>
      </c>
      <c r="F2203" s="2" t="str" cm="1">
        <f t="array" aca="1" ref="F2203" ca="1">IF(G2203&lt;&gt;"",INDIRECT("'"&amp;G2203&amp;"'!"&amp;H2203),"")</f>
        <v/>
      </c>
      <c r="G2203" s="1533"/>
      <c r="I2203" s="4"/>
      <c r="J2203" s="4"/>
      <c r="K2203" s="4"/>
    </row>
    <row r="2204" spans="1:11" ht="14">
      <c r="A2204" s="1">
        <v>2199</v>
      </c>
      <c r="D2204" s="4"/>
      <c r="E2204" s="2" t="b">
        <f t="shared" ca="1" si="59"/>
        <v>1</v>
      </c>
      <c r="F2204" s="2" t="str" cm="1">
        <f t="array" aca="1" ref="F2204" ca="1">IF(G2204&lt;&gt;"",INDIRECT("'"&amp;G2204&amp;"'!"&amp;H2204),"")</f>
        <v/>
      </c>
      <c r="G2204" s="1533"/>
      <c r="I2204" s="4"/>
      <c r="J2204" s="4"/>
      <c r="K2204" s="4"/>
    </row>
    <row r="2205" spans="1:11" ht="14">
      <c r="A2205" s="1">
        <v>2200</v>
      </c>
      <c r="D2205" s="4"/>
      <c r="E2205" s="2" t="b">
        <f t="shared" ca="1" si="59"/>
        <v>1</v>
      </c>
      <c r="F2205" s="2" t="str" cm="1">
        <f t="array" aca="1" ref="F2205" ca="1">IF(G2205&lt;&gt;"",INDIRECT("'"&amp;G2205&amp;"'!"&amp;H2205),"")</f>
        <v/>
      </c>
      <c r="G2205" s="1533"/>
      <c r="I2205" s="4"/>
      <c r="J2205" s="4"/>
      <c r="K2205" s="4"/>
    </row>
    <row r="2206" spans="1:11" ht="14">
      <c r="A2206" s="1">
        <v>2201</v>
      </c>
      <c r="D2206" s="4"/>
      <c r="E2206" s="2" t="b">
        <f t="shared" ca="1" si="59"/>
        <v>1</v>
      </c>
      <c r="F2206" s="2" t="str" cm="1">
        <f t="array" aca="1" ref="F2206" ca="1">IF(G2206&lt;&gt;"",INDIRECT("'"&amp;G2206&amp;"'!"&amp;H2206),"")</f>
        <v/>
      </c>
      <c r="G2206" s="1533"/>
      <c r="I2206" s="4"/>
      <c r="J2206" s="4"/>
      <c r="K2206" s="4"/>
    </row>
    <row r="2207" spans="1:11" ht="14">
      <c r="A2207" s="1">
        <v>2202</v>
      </c>
      <c r="D2207" s="4"/>
      <c r="E2207" s="2" t="b">
        <f t="shared" ca="1" si="59"/>
        <v>1</v>
      </c>
      <c r="F2207" s="2" t="str" cm="1">
        <f t="array" aca="1" ref="F2207" ca="1">IF(G2207&lt;&gt;"",INDIRECT("'"&amp;G2207&amp;"'!"&amp;H2207),"")</f>
        <v/>
      </c>
      <c r="G2207" s="1533"/>
      <c r="I2207" s="4"/>
      <c r="J2207" s="4"/>
      <c r="K2207" s="4"/>
    </row>
    <row r="2208" spans="1:11" ht="14">
      <c r="A2208" s="1">
        <v>2203</v>
      </c>
      <c r="D2208" s="4"/>
      <c r="E2208" s="2" t="b">
        <f t="shared" ca="1" si="59"/>
        <v>1</v>
      </c>
      <c r="F2208" s="2" t="str" cm="1">
        <f t="array" aca="1" ref="F2208" ca="1">IF(G2208&lt;&gt;"",INDIRECT("'"&amp;G2208&amp;"'!"&amp;H2208),"")</f>
        <v/>
      </c>
      <c r="G2208" s="1533"/>
      <c r="I2208" s="4"/>
      <c r="J2208" s="4"/>
      <c r="K2208" s="4"/>
    </row>
    <row r="2209" spans="1:11" ht="14">
      <c r="A2209" s="1">
        <v>2204</v>
      </c>
      <c r="D2209" s="4"/>
      <c r="E2209" s="2" t="b">
        <f t="shared" ca="1" si="59"/>
        <v>1</v>
      </c>
      <c r="F2209" s="2" t="str" cm="1">
        <f t="array" aca="1" ref="F2209" ca="1">IF(G2209&lt;&gt;"",INDIRECT("'"&amp;G2209&amp;"'!"&amp;H2209),"")</f>
        <v/>
      </c>
      <c r="G2209" s="1533"/>
      <c r="I2209" s="4"/>
      <c r="J2209" s="4"/>
      <c r="K2209" s="4"/>
    </row>
    <row r="2210" spans="1:11" ht="14">
      <c r="A2210" s="1">
        <v>2205</v>
      </c>
      <c r="D2210" s="4"/>
      <c r="E2210" s="2" t="b">
        <f t="shared" ca="1" si="59"/>
        <v>1</v>
      </c>
      <c r="F2210" s="2" t="str" cm="1">
        <f t="array" aca="1" ref="F2210" ca="1">IF(G2210&lt;&gt;"",INDIRECT("'"&amp;G2210&amp;"'!"&amp;H2210),"")</f>
        <v/>
      </c>
      <c r="G2210" s="1533"/>
      <c r="I2210" s="4"/>
      <c r="J2210" s="4"/>
      <c r="K2210" s="4"/>
    </row>
    <row r="2211" spans="1:11" ht="14">
      <c r="A2211" s="1">
        <v>2206</v>
      </c>
      <c r="D2211" s="4"/>
      <c r="E2211" s="2" t="b">
        <f t="shared" ca="1" si="59"/>
        <v>1</v>
      </c>
      <c r="F2211" s="2" t="str" cm="1">
        <f t="array" aca="1" ref="F2211" ca="1">IF(G2211&lt;&gt;"",INDIRECT("'"&amp;G2211&amp;"'!"&amp;H2211),"")</f>
        <v/>
      </c>
      <c r="G2211" s="1533"/>
      <c r="I2211" s="4"/>
      <c r="J2211" s="4"/>
      <c r="K2211" s="4"/>
    </row>
    <row r="2212" spans="1:11" ht="14">
      <c r="A2212" s="1">
        <v>2207</v>
      </c>
      <c r="D2212" s="4"/>
      <c r="E2212" s="2" t="b">
        <f t="shared" ca="1" si="59"/>
        <v>1</v>
      </c>
      <c r="F2212" s="2" t="str" cm="1">
        <f t="array" aca="1" ref="F2212" ca="1">IF(G2212&lt;&gt;"",INDIRECT("'"&amp;G2212&amp;"'!"&amp;H2212),"")</f>
        <v/>
      </c>
      <c r="G2212" s="1533"/>
      <c r="I2212" s="4"/>
      <c r="J2212" s="4"/>
      <c r="K2212" s="4"/>
    </row>
    <row r="2213" spans="1:11" ht="14">
      <c r="A2213" s="1">
        <v>2208</v>
      </c>
      <c r="D2213" s="4"/>
      <c r="E2213" s="2" t="b">
        <f t="shared" ca="1" si="59"/>
        <v>1</v>
      </c>
      <c r="F2213" s="2" t="str" cm="1">
        <f t="array" aca="1" ref="F2213" ca="1">IF(G2213&lt;&gt;"",INDIRECT("'"&amp;G2213&amp;"'!"&amp;H2213),"")</f>
        <v/>
      </c>
      <c r="G2213" s="1533"/>
      <c r="I2213" s="4"/>
      <c r="J2213" s="4"/>
      <c r="K2213" s="4"/>
    </row>
    <row r="2214" spans="1:11" ht="14">
      <c r="A2214" s="1">
        <v>2209</v>
      </c>
      <c r="D2214" s="4"/>
      <c r="E2214" s="2" t="b">
        <f t="shared" ca="1" si="59"/>
        <v>1</v>
      </c>
      <c r="F2214" s="2" t="str" cm="1">
        <f t="array" aca="1" ref="F2214" ca="1">IF(G2214&lt;&gt;"",INDIRECT("'"&amp;G2214&amp;"'!"&amp;H2214),"")</f>
        <v/>
      </c>
      <c r="G2214" s="1533"/>
      <c r="I2214" s="4"/>
      <c r="J2214" s="4"/>
      <c r="K2214" s="4"/>
    </row>
    <row r="2215" spans="1:11" ht="14">
      <c r="A2215" s="1">
        <v>2210</v>
      </c>
      <c r="D2215" s="4"/>
      <c r="E2215" s="2" t="b">
        <f t="shared" ca="1" si="59"/>
        <v>1</v>
      </c>
      <c r="F2215" s="2" t="str" cm="1">
        <f t="array" aca="1" ref="F2215" ca="1">IF(G2215&lt;&gt;"",INDIRECT("'"&amp;G2215&amp;"'!"&amp;H2215),"")</f>
        <v/>
      </c>
      <c r="G2215" s="1533"/>
      <c r="I2215" s="4"/>
      <c r="J2215" s="4"/>
      <c r="K2215" s="4"/>
    </row>
    <row r="2216" spans="1:11" ht="14">
      <c r="A2216" s="1">
        <v>2211</v>
      </c>
      <c r="D2216" s="4"/>
      <c r="E2216" s="2" t="b">
        <f t="shared" ca="1" si="59"/>
        <v>1</v>
      </c>
      <c r="F2216" s="2" t="str" cm="1">
        <f t="array" aca="1" ref="F2216" ca="1">IF(G2216&lt;&gt;"",INDIRECT("'"&amp;G2216&amp;"'!"&amp;H2216),"")</f>
        <v/>
      </c>
      <c r="G2216" s="1533"/>
      <c r="I2216" s="4"/>
      <c r="J2216" s="4"/>
      <c r="K2216" s="4"/>
    </row>
    <row r="2217" spans="1:11" ht="14">
      <c r="A2217" s="1">
        <v>2212</v>
      </c>
      <c r="D2217" s="4"/>
      <c r="E2217" s="2" t="b">
        <f t="shared" ca="1" si="59"/>
        <v>1</v>
      </c>
      <c r="F2217" s="2" t="str" cm="1">
        <f t="array" aca="1" ref="F2217" ca="1">IF(G2217&lt;&gt;"",INDIRECT("'"&amp;G2217&amp;"'!"&amp;H2217),"")</f>
        <v/>
      </c>
      <c r="G2217" s="1533"/>
      <c r="I2217" s="4"/>
      <c r="J2217" s="4"/>
      <c r="K2217" s="4"/>
    </row>
    <row r="2218" spans="1:11" ht="14">
      <c r="A2218" s="1">
        <v>2213</v>
      </c>
      <c r="D2218" s="4"/>
      <c r="E2218" s="2" t="b">
        <f t="shared" ca="1" si="59"/>
        <v>1</v>
      </c>
      <c r="F2218" s="2" t="str" cm="1">
        <f t="array" aca="1" ref="F2218" ca="1">IF(G2218&lt;&gt;"",INDIRECT("'"&amp;G2218&amp;"'!"&amp;H2218),"")</f>
        <v/>
      </c>
      <c r="G2218" s="1533"/>
      <c r="I2218" s="4"/>
      <c r="J2218" s="4"/>
      <c r="K2218" s="4"/>
    </row>
    <row r="2219" spans="1:11" ht="14">
      <c r="A2219" s="1">
        <v>2214</v>
      </c>
      <c r="D2219" s="4"/>
      <c r="E2219" s="2" t="b">
        <f t="shared" ca="1" si="59"/>
        <v>1</v>
      </c>
      <c r="F2219" s="2" t="str" cm="1">
        <f t="array" aca="1" ref="F2219" ca="1">IF(G2219&lt;&gt;"",INDIRECT("'"&amp;G2219&amp;"'!"&amp;H2219),"")</f>
        <v/>
      </c>
      <c r="G2219" s="1533"/>
      <c r="I2219" s="4"/>
      <c r="J2219" s="4"/>
      <c r="K2219" s="4"/>
    </row>
    <row r="2220" spans="1:11" ht="14">
      <c r="A2220" s="1">
        <v>2215</v>
      </c>
      <c r="D2220" s="4"/>
      <c r="E2220" s="2" t="b">
        <f t="shared" ca="1" si="59"/>
        <v>1</v>
      </c>
      <c r="F2220" s="2" t="str" cm="1">
        <f t="array" aca="1" ref="F2220" ca="1">IF(G2220&lt;&gt;"",INDIRECT("'"&amp;G2220&amp;"'!"&amp;H2220),"")</f>
        <v/>
      </c>
      <c r="G2220" s="1533"/>
      <c r="I2220" s="4"/>
      <c r="J2220" s="4"/>
      <c r="K2220" s="4"/>
    </row>
    <row r="2221" spans="1:11" ht="14">
      <c r="A2221" s="1">
        <v>2216</v>
      </c>
      <c r="D2221" s="4"/>
      <c r="E2221" s="2" t="b">
        <f t="shared" ca="1" si="59"/>
        <v>1</v>
      </c>
      <c r="F2221" s="2" t="str" cm="1">
        <f t="array" aca="1" ref="F2221" ca="1">IF(G2221&lt;&gt;"",INDIRECT("'"&amp;G2221&amp;"'!"&amp;H2221),"")</f>
        <v/>
      </c>
      <c r="G2221" s="1533"/>
      <c r="I2221" s="4"/>
      <c r="J2221" s="4"/>
      <c r="K2221" s="4"/>
    </row>
    <row r="2222" spans="1:11" ht="14">
      <c r="A2222" s="1">
        <v>2217</v>
      </c>
      <c r="D2222" s="4"/>
      <c r="E2222" s="2" t="b">
        <f t="shared" ca="1" si="59"/>
        <v>1</v>
      </c>
      <c r="F2222" s="2" t="str" cm="1">
        <f t="array" aca="1" ref="F2222" ca="1">IF(G2222&lt;&gt;"",INDIRECT("'"&amp;G2222&amp;"'!"&amp;H2222),"")</f>
        <v/>
      </c>
      <c r="G2222" s="1533"/>
      <c r="I2222" s="4"/>
      <c r="J2222" s="4"/>
      <c r="K2222" s="4"/>
    </row>
    <row r="2223" spans="1:11" ht="14">
      <c r="A2223" s="1">
        <v>2218</v>
      </c>
      <c r="D2223" s="4"/>
      <c r="E2223" s="2" t="b">
        <f t="shared" ca="1" si="59"/>
        <v>1</v>
      </c>
      <c r="F2223" s="2" t="str" cm="1">
        <f t="array" aca="1" ref="F2223" ca="1">IF(G2223&lt;&gt;"",INDIRECT("'"&amp;G2223&amp;"'!"&amp;H2223),"")</f>
        <v/>
      </c>
      <c r="G2223" s="1533"/>
      <c r="I2223" s="4"/>
      <c r="J2223" s="4"/>
      <c r="K2223" s="4"/>
    </row>
    <row r="2224" spans="1:11" ht="14">
      <c r="A2224" s="1">
        <v>2219</v>
      </c>
      <c r="D2224" s="4"/>
      <c r="E2224" s="2" t="b">
        <f t="shared" ca="1" si="59"/>
        <v>1</v>
      </c>
      <c r="F2224" s="2" t="str" cm="1">
        <f t="array" aca="1" ref="F2224" ca="1">IF(G2224&lt;&gt;"",INDIRECT("'"&amp;G2224&amp;"'!"&amp;H2224),"")</f>
        <v/>
      </c>
      <c r="G2224" s="1533"/>
      <c r="I2224" s="4"/>
      <c r="J2224" s="4"/>
      <c r="K2224" s="4"/>
    </row>
    <row r="2225" spans="1:11" ht="14">
      <c r="A2225" s="1">
        <v>2220</v>
      </c>
      <c r="D2225" s="4"/>
      <c r="E2225" s="2" t="b">
        <f t="shared" ca="1" si="59"/>
        <v>1</v>
      </c>
      <c r="F2225" s="2" t="str" cm="1">
        <f t="array" aca="1" ref="F2225" ca="1">IF(G2225&lt;&gt;"",INDIRECT("'"&amp;G2225&amp;"'!"&amp;H2225),"")</f>
        <v/>
      </c>
      <c r="G2225" s="1533"/>
      <c r="I2225" s="4"/>
      <c r="J2225" s="4"/>
      <c r="K2225" s="4"/>
    </row>
    <row r="2226" spans="1:11" ht="14">
      <c r="A2226" s="1">
        <v>2221</v>
      </c>
      <c r="D2226" s="4"/>
      <c r="E2226" s="2" t="b">
        <f t="shared" ca="1" si="59"/>
        <v>1</v>
      </c>
      <c r="F2226" s="2" t="str" cm="1">
        <f t="array" aca="1" ref="F2226" ca="1">IF(G2226&lt;&gt;"",INDIRECT("'"&amp;G2226&amp;"'!"&amp;H2226),"")</f>
        <v/>
      </c>
      <c r="G2226" s="1533"/>
      <c r="I2226" s="4"/>
      <c r="J2226" s="4"/>
      <c r="K2226" s="4"/>
    </row>
    <row r="2227" spans="1:11" ht="14">
      <c r="A2227" s="1">
        <v>2222</v>
      </c>
      <c r="D2227" s="4"/>
      <c r="E2227" s="2" t="b">
        <f t="shared" ca="1" si="59"/>
        <v>1</v>
      </c>
      <c r="F2227" s="2" t="str" cm="1">
        <f t="array" aca="1" ref="F2227" ca="1">IF(G2227&lt;&gt;"",INDIRECT("'"&amp;G2227&amp;"'!"&amp;H2227),"")</f>
        <v/>
      </c>
      <c r="G2227" s="1533"/>
      <c r="I2227" s="4"/>
      <c r="J2227" s="4"/>
      <c r="K2227" s="4"/>
    </row>
    <row r="2228" spans="1:11" ht="14">
      <c r="A2228" s="1">
        <v>2223</v>
      </c>
      <c r="D2228" s="4"/>
      <c r="E2228" s="2" t="b">
        <f t="shared" ca="1" si="59"/>
        <v>1</v>
      </c>
      <c r="F2228" s="2" t="str" cm="1">
        <f t="array" aca="1" ref="F2228" ca="1">IF(G2228&lt;&gt;"",INDIRECT("'"&amp;G2228&amp;"'!"&amp;H2228),"")</f>
        <v/>
      </c>
      <c r="G2228" s="1533"/>
      <c r="I2228" s="4"/>
      <c r="J2228" s="4"/>
      <c r="K2228" s="4"/>
    </row>
    <row r="2229" spans="1:11" ht="14">
      <c r="A2229" s="1">
        <v>2224</v>
      </c>
      <c r="D2229" s="4"/>
      <c r="E2229" s="2" t="b">
        <f t="shared" ca="1" si="59"/>
        <v>1</v>
      </c>
      <c r="F2229" s="2" t="str" cm="1">
        <f t="array" aca="1" ref="F2229" ca="1">IF(G2229&lt;&gt;"",INDIRECT("'"&amp;G2229&amp;"'!"&amp;H2229),"")</f>
        <v/>
      </c>
      <c r="G2229" s="1533"/>
      <c r="I2229" s="4"/>
      <c r="J2229" s="4"/>
      <c r="K2229" s="4"/>
    </row>
    <row r="2230" spans="1:11" ht="14">
      <c r="A2230" s="1">
        <v>2225</v>
      </c>
      <c r="D2230" s="4"/>
      <c r="E2230" s="2" t="b">
        <f t="shared" ca="1" si="59"/>
        <v>1</v>
      </c>
      <c r="F2230" s="2" t="str" cm="1">
        <f t="array" aca="1" ref="F2230" ca="1">IF(G2230&lt;&gt;"",INDIRECT("'"&amp;G2230&amp;"'!"&amp;H2230),"")</f>
        <v/>
      </c>
      <c r="G2230" s="1533"/>
      <c r="I2230" s="4"/>
      <c r="J2230" s="4"/>
      <c r="K2230" s="4"/>
    </row>
    <row r="2231" spans="1:11" ht="14">
      <c r="A2231" s="1">
        <v>2226</v>
      </c>
      <c r="D2231" s="4"/>
      <c r="E2231" s="2" t="b">
        <f t="shared" ca="1" si="59"/>
        <v>1</v>
      </c>
      <c r="F2231" s="2" t="str" cm="1">
        <f t="array" aca="1" ref="F2231" ca="1">IF(G2231&lt;&gt;"",INDIRECT("'"&amp;G2231&amp;"'!"&amp;H2231),"")</f>
        <v/>
      </c>
      <c r="G2231" s="1533"/>
      <c r="I2231" s="4"/>
      <c r="J2231" s="4"/>
      <c r="K2231" s="4"/>
    </row>
    <row r="2232" spans="1:11" ht="14">
      <c r="A2232" s="1">
        <v>2227</v>
      </c>
      <c r="D2232" s="4"/>
      <c r="E2232" s="2" t="b">
        <f t="shared" ca="1" si="59"/>
        <v>1</v>
      </c>
      <c r="F2232" s="2" t="str" cm="1">
        <f t="array" aca="1" ref="F2232" ca="1">IF(G2232&lt;&gt;"",INDIRECT("'"&amp;G2232&amp;"'!"&amp;H2232),"")</f>
        <v/>
      </c>
      <c r="G2232" s="1533"/>
      <c r="I2232" s="4"/>
      <c r="J2232" s="4"/>
      <c r="K2232" s="4"/>
    </row>
    <row r="2233" spans="1:11" ht="14">
      <c r="A2233" s="1">
        <v>2228</v>
      </c>
      <c r="D2233" s="4"/>
      <c r="E2233" s="2" t="b">
        <f t="shared" ca="1" si="59"/>
        <v>1</v>
      </c>
      <c r="F2233" s="2" t="str" cm="1">
        <f t="array" aca="1" ref="F2233" ca="1">IF(G2233&lt;&gt;"",INDIRECT("'"&amp;G2233&amp;"'!"&amp;H2233),"")</f>
        <v/>
      </c>
      <c r="G2233" s="1533"/>
      <c r="I2233" s="4"/>
      <c r="J2233" s="4"/>
      <c r="K2233" s="4"/>
    </row>
    <row r="2234" spans="1:11" ht="14">
      <c r="A2234" s="1">
        <v>2229</v>
      </c>
      <c r="D2234" s="4"/>
      <c r="E2234" s="2" t="b">
        <f t="shared" ca="1" si="59"/>
        <v>1</v>
      </c>
      <c r="F2234" s="2" t="str" cm="1">
        <f t="array" aca="1" ref="F2234" ca="1">IF(G2234&lt;&gt;"",INDIRECT("'"&amp;G2234&amp;"'!"&amp;H2234),"")</f>
        <v/>
      </c>
      <c r="G2234" s="1533"/>
      <c r="I2234" s="4"/>
      <c r="J2234" s="4"/>
      <c r="K2234" s="4"/>
    </row>
    <row r="2235" spans="1:11" ht="14">
      <c r="A2235" s="1">
        <v>2230</v>
      </c>
      <c r="D2235" s="4"/>
      <c r="E2235" s="2" t="b">
        <f t="shared" ca="1" si="59"/>
        <v>1</v>
      </c>
      <c r="F2235" s="2" t="str" cm="1">
        <f t="array" aca="1" ref="F2235" ca="1">IF(G2235&lt;&gt;"",INDIRECT("'"&amp;G2235&amp;"'!"&amp;H2235),"")</f>
        <v/>
      </c>
      <c r="G2235" s="1533"/>
      <c r="I2235" s="4"/>
      <c r="J2235" s="4"/>
      <c r="K2235" s="4"/>
    </row>
    <row r="2236" spans="1:11" ht="14">
      <c r="A2236" s="1">
        <v>2231</v>
      </c>
      <c r="D2236" s="4"/>
      <c r="E2236" s="2" t="b">
        <f t="shared" ca="1" si="59"/>
        <v>1</v>
      </c>
      <c r="F2236" s="2" t="str" cm="1">
        <f t="array" aca="1" ref="F2236" ca="1">IF(G2236&lt;&gt;"",INDIRECT("'"&amp;G2236&amp;"'!"&amp;H2236),"")</f>
        <v/>
      </c>
      <c r="G2236" s="1533"/>
      <c r="I2236" s="4"/>
      <c r="J2236" s="4"/>
      <c r="K2236" s="4"/>
    </row>
    <row r="2237" spans="1:11" ht="14">
      <c r="A2237" s="1">
        <v>2232</v>
      </c>
      <c r="D2237" s="4"/>
      <c r="E2237" s="2" t="b">
        <f t="shared" ca="1" si="59"/>
        <v>1</v>
      </c>
      <c r="F2237" s="2" t="str" cm="1">
        <f t="array" aca="1" ref="F2237" ca="1">IF(G2237&lt;&gt;"",INDIRECT("'"&amp;G2237&amp;"'!"&amp;H2237),"")</f>
        <v/>
      </c>
      <c r="G2237" s="1533"/>
      <c r="I2237" s="4"/>
      <c r="J2237" s="4"/>
      <c r="K2237" s="4"/>
    </row>
    <row r="2238" spans="1:11" ht="14">
      <c r="A2238" s="1">
        <v>2233</v>
      </c>
      <c r="D2238" s="4"/>
      <c r="E2238" s="2" t="b">
        <f t="shared" ca="1" si="59"/>
        <v>1</v>
      </c>
      <c r="F2238" s="2" t="str" cm="1">
        <f t="array" aca="1" ref="F2238" ca="1">IF(G2238&lt;&gt;"",INDIRECT("'"&amp;G2238&amp;"'!"&amp;H2238),"")</f>
        <v/>
      </c>
      <c r="G2238" s="1533"/>
      <c r="I2238" s="4"/>
      <c r="J2238" s="4"/>
      <c r="K2238" s="4"/>
    </row>
    <row r="2239" spans="1:11" ht="14">
      <c r="A2239" s="1">
        <v>2234</v>
      </c>
      <c r="D2239" s="4"/>
      <c r="E2239" s="2" t="b">
        <f t="shared" ca="1" si="59"/>
        <v>1</v>
      </c>
      <c r="F2239" s="2" t="str" cm="1">
        <f t="array" aca="1" ref="F2239" ca="1">IF(G2239&lt;&gt;"",INDIRECT("'"&amp;G2239&amp;"'!"&amp;H2239),"")</f>
        <v/>
      </c>
      <c r="G2239" s="1533"/>
      <c r="I2239" s="4"/>
      <c r="J2239" s="4"/>
      <c r="K2239" s="4"/>
    </row>
    <row r="2240" spans="1:11" ht="14">
      <c r="A2240" s="1">
        <v>2235</v>
      </c>
      <c r="D2240" s="4"/>
      <c r="E2240" s="2" t="b">
        <f t="shared" ca="1" si="59"/>
        <v>1</v>
      </c>
      <c r="F2240" s="2" t="str" cm="1">
        <f t="array" aca="1" ref="F2240" ca="1">IF(G2240&lt;&gt;"",INDIRECT("'"&amp;G2240&amp;"'!"&amp;H2240),"")</f>
        <v/>
      </c>
      <c r="G2240" s="1533"/>
      <c r="I2240" s="4"/>
      <c r="J2240" s="4"/>
      <c r="K2240" s="4"/>
    </row>
    <row r="2241" spans="1:11" ht="14">
      <c r="A2241" s="1">
        <v>2236</v>
      </c>
      <c r="D2241" s="4"/>
      <c r="E2241" s="2" t="b">
        <f t="shared" ca="1" si="59"/>
        <v>1</v>
      </c>
      <c r="F2241" s="2" t="str" cm="1">
        <f t="array" aca="1" ref="F2241" ca="1">IF(G2241&lt;&gt;"",INDIRECT("'"&amp;G2241&amp;"'!"&amp;H2241),"")</f>
        <v/>
      </c>
      <c r="G2241" s="1533"/>
      <c r="I2241" s="4"/>
      <c r="J2241" s="4"/>
      <c r="K2241" s="4"/>
    </row>
    <row r="2242" spans="1:11" ht="14">
      <c r="A2242" s="1">
        <v>2237</v>
      </c>
      <c r="D2242" s="4"/>
      <c r="E2242" s="2" t="b">
        <f t="shared" ref="E2242:E2305" ca="1" si="60">F2242=B2242</f>
        <v>1</v>
      </c>
      <c r="F2242" s="2" t="str" cm="1">
        <f t="array" aca="1" ref="F2242" ca="1">IF(G2242&lt;&gt;"",INDIRECT("'"&amp;G2242&amp;"'!"&amp;H2242),"")</f>
        <v/>
      </c>
      <c r="G2242" s="1533"/>
      <c r="I2242" s="4"/>
      <c r="J2242" s="4"/>
      <c r="K2242" s="4"/>
    </row>
    <row r="2243" spans="1:11" ht="14">
      <c r="A2243" s="1">
        <v>2238</v>
      </c>
      <c r="D2243" s="4"/>
      <c r="E2243" s="2" t="b">
        <f t="shared" ca="1" si="60"/>
        <v>1</v>
      </c>
      <c r="F2243" s="2" t="str" cm="1">
        <f t="array" aca="1" ref="F2243" ca="1">IF(G2243&lt;&gt;"",INDIRECT("'"&amp;G2243&amp;"'!"&amp;H2243),"")</f>
        <v/>
      </c>
      <c r="G2243" s="1533"/>
      <c r="I2243" s="4"/>
      <c r="J2243" s="4"/>
      <c r="K2243" s="4"/>
    </row>
    <row r="2244" spans="1:11" ht="14">
      <c r="A2244" s="1">
        <v>2239</v>
      </c>
      <c r="D2244" s="4"/>
      <c r="E2244" s="2" t="b">
        <f t="shared" ca="1" si="60"/>
        <v>1</v>
      </c>
      <c r="F2244" s="2" t="str" cm="1">
        <f t="array" aca="1" ref="F2244" ca="1">IF(G2244&lt;&gt;"",INDIRECT("'"&amp;G2244&amp;"'!"&amp;H2244),"")</f>
        <v/>
      </c>
      <c r="G2244" s="1533"/>
      <c r="I2244" s="4"/>
      <c r="J2244" s="4"/>
      <c r="K2244" s="4"/>
    </row>
    <row r="2245" spans="1:11" ht="14">
      <c r="A2245" s="1">
        <v>2240</v>
      </c>
      <c r="D2245" s="4"/>
      <c r="E2245" s="2" t="b">
        <f t="shared" ca="1" si="60"/>
        <v>1</v>
      </c>
      <c r="F2245" s="2" t="str" cm="1">
        <f t="array" aca="1" ref="F2245" ca="1">IF(G2245&lt;&gt;"",INDIRECT("'"&amp;G2245&amp;"'!"&amp;H2245),"")</f>
        <v/>
      </c>
      <c r="G2245" s="1533"/>
      <c r="I2245" s="4"/>
      <c r="J2245" s="4"/>
      <c r="K2245" s="4"/>
    </row>
    <row r="2246" spans="1:11" ht="14">
      <c r="A2246" s="1">
        <v>2241</v>
      </c>
      <c r="D2246" s="4"/>
      <c r="E2246" s="2" t="b">
        <f t="shared" ca="1" si="60"/>
        <v>1</v>
      </c>
      <c r="F2246" s="2" t="str" cm="1">
        <f t="array" aca="1" ref="F2246" ca="1">IF(G2246&lt;&gt;"",INDIRECT("'"&amp;G2246&amp;"'!"&amp;H2246),"")</f>
        <v/>
      </c>
      <c r="G2246" s="1533"/>
      <c r="I2246" s="4"/>
      <c r="J2246" s="4"/>
      <c r="K2246" s="4"/>
    </row>
    <row r="2247" spans="1:11" ht="14">
      <c r="A2247" s="1">
        <v>2242</v>
      </c>
      <c r="D2247" s="4"/>
      <c r="E2247" s="2" t="b">
        <f t="shared" ca="1" si="60"/>
        <v>1</v>
      </c>
      <c r="F2247" s="2" t="str" cm="1">
        <f t="array" aca="1" ref="F2247" ca="1">IF(G2247&lt;&gt;"",INDIRECT("'"&amp;G2247&amp;"'!"&amp;H2247),"")</f>
        <v/>
      </c>
      <c r="G2247" s="1533"/>
      <c r="I2247" s="4"/>
      <c r="J2247" s="4"/>
      <c r="K2247" s="4"/>
    </row>
    <row r="2248" spans="1:11" ht="14">
      <c r="A2248" s="1">
        <v>2243</v>
      </c>
      <c r="D2248" s="4"/>
      <c r="E2248" s="2" t="b">
        <f t="shared" ca="1" si="60"/>
        <v>1</v>
      </c>
      <c r="F2248" s="2" t="str" cm="1">
        <f t="array" aca="1" ref="F2248" ca="1">IF(G2248&lt;&gt;"",INDIRECT("'"&amp;G2248&amp;"'!"&amp;H2248),"")</f>
        <v/>
      </c>
      <c r="G2248" s="1533"/>
      <c r="I2248" s="4"/>
      <c r="J2248" s="4"/>
      <c r="K2248" s="4"/>
    </row>
    <row r="2249" spans="1:11" ht="14">
      <c r="A2249" s="1">
        <v>2244</v>
      </c>
      <c r="D2249" s="4"/>
      <c r="E2249" s="2" t="b">
        <f t="shared" ca="1" si="60"/>
        <v>1</v>
      </c>
      <c r="F2249" s="2" t="str" cm="1">
        <f t="array" aca="1" ref="F2249" ca="1">IF(G2249&lt;&gt;"",INDIRECT("'"&amp;G2249&amp;"'!"&amp;H2249),"")</f>
        <v/>
      </c>
      <c r="G2249" s="1533"/>
      <c r="I2249" s="4"/>
      <c r="J2249" s="4"/>
      <c r="K2249" s="4"/>
    </row>
    <row r="2250" spans="1:11" ht="14">
      <c r="A2250" s="1">
        <v>2245</v>
      </c>
      <c r="D2250" s="4"/>
      <c r="E2250" s="2" t="b">
        <f t="shared" ca="1" si="60"/>
        <v>1</v>
      </c>
      <c r="F2250" s="2" t="str" cm="1">
        <f t="array" aca="1" ref="F2250" ca="1">IF(G2250&lt;&gt;"",INDIRECT("'"&amp;G2250&amp;"'!"&amp;H2250),"")</f>
        <v/>
      </c>
      <c r="G2250" s="1533"/>
      <c r="I2250" s="4"/>
      <c r="J2250" s="4"/>
      <c r="K2250" s="4"/>
    </row>
    <row r="2251" spans="1:11" ht="14">
      <c r="A2251" s="1">
        <v>2246</v>
      </c>
      <c r="D2251" s="4"/>
      <c r="E2251" s="2" t="b">
        <f t="shared" ca="1" si="60"/>
        <v>1</v>
      </c>
      <c r="F2251" s="2" t="str" cm="1">
        <f t="array" aca="1" ref="F2251" ca="1">IF(G2251&lt;&gt;"",INDIRECT("'"&amp;G2251&amp;"'!"&amp;H2251),"")</f>
        <v/>
      </c>
      <c r="G2251" s="1533"/>
      <c r="I2251" s="4"/>
      <c r="J2251" s="4"/>
      <c r="K2251" s="4"/>
    </row>
    <row r="2252" spans="1:11" ht="14">
      <c r="A2252" s="1">
        <v>2247</v>
      </c>
      <c r="D2252" s="4"/>
      <c r="E2252" s="2" t="b">
        <f t="shared" ca="1" si="60"/>
        <v>1</v>
      </c>
      <c r="F2252" s="2" t="str" cm="1">
        <f t="array" aca="1" ref="F2252" ca="1">IF(G2252&lt;&gt;"",INDIRECT("'"&amp;G2252&amp;"'!"&amp;H2252),"")</f>
        <v/>
      </c>
      <c r="G2252" s="1533"/>
      <c r="I2252" s="4"/>
      <c r="J2252" s="4"/>
      <c r="K2252" s="4"/>
    </row>
    <row r="2253" spans="1:11" ht="14">
      <c r="A2253" s="1">
        <v>2248</v>
      </c>
      <c r="D2253" s="4"/>
      <c r="E2253" s="2" t="b">
        <f t="shared" ca="1" si="60"/>
        <v>1</v>
      </c>
      <c r="F2253" s="2" t="str" cm="1">
        <f t="array" aca="1" ref="F2253" ca="1">IF(G2253&lt;&gt;"",INDIRECT("'"&amp;G2253&amp;"'!"&amp;H2253),"")</f>
        <v/>
      </c>
      <c r="G2253" s="1533"/>
      <c r="I2253" s="4"/>
      <c r="J2253" s="4"/>
      <c r="K2253" s="4"/>
    </row>
    <row r="2254" spans="1:11" ht="14">
      <c r="A2254" s="1">
        <v>2249</v>
      </c>
      <c r="D2254" s="4"/>
      <c r="E2254" s="2" t="b">
        <f t="shared" ca="1" si="60"/>
        <v>1</v>
      </c>
      <c r="F2254" s="2" t="str" cm="1">
        <f t="array" aca="1" ref="F2254" ca="1">IF(G2254&lt;&gt;"",INDIRECT("'"&amp;G2254&amp;"'!"&amp;H2254),"")</f>
        <v/>
      </c>
      <c r="G2254" s="1533"/>
      <c r="I2254" s="4"/>
      <c r="J2254" s="4"/>
      <c r="K2254" s="4"/>
    </row>
    <row r="2255" spans="1:11" ht="14">
      <c r="A2255" s="1">
        <v>2250</v>
      </c>
      <c r="D2255" s="4"/>
      <c r="E2255" s="2" t="b">
        <f t="shared" ca="1" si="60"/>
        <v>1</v>
      </c>
      <c r="F2255" s="2" t="str" cm="1">
        <f t="array" aca="1" ref="F2255" ca="1">IF(G2255&lt;&gt;"",INDIRECT("'"&amp;G2255&amp;"'!"&amp;H2255),"")</f>
        <v/>
      </c>
      <c r="G2255" s="1533"/>
      <c r="I2255" s="4"/>
      <c r="J2255" s="4"/>
      <c r="K2255" s="4"/>
    </row>
    <row r="2256" spans="1:11" ht="14">
      <c r="A2256" s="1">
        <v>2251</v>
      </c>
      <c r="D2256" s="4"/>
      <c r="E2256" s="2" t="b">
        <f t="shared" ca="1" si="60"/>
        <v>1</v>
      </c>
      <c r="F2256" s="2" t="str" cm="1">
        <f t="array" aca="1" ref="F2256" ca="1">IF(G2256&lt;&gt;"",INDIRECT("'"&amp;G2256&amp;"'!"&amp;H2256),"")</f>
        <v/>
      </c>
      <c r="G2256" s="1533"/>
      <c r="I2256" s="4"/>
      <c r="J2256" s="4"/>
      <c r="K2256" s="4"/>
    </row>
    <row r="2257" spans="1:11" ht="14">
      <c r="A2257" s="1">
        <v>2252</v>
      </c>
      <c r="D2257" s="4"/>
      <c r="E2257" s="2" t="b">
        <f t="shared" ca="1" si="60"/>
        <v>1</v>
      </c>
      <c r="F2257" s="2" t="str" cm="1">
        <f t="array" aca="1" ref="F2257" ca="1">IF(G2257&lt;&gt;"",INDIRECT("'"&amp;G2257&amp;"'!"&amp;H2257),"")</f>
        <v/>
      </c>
      <c r="G2257" s="1533"/>
      <c r="I2257" s="4"/>
      <c r="J2257" s="4"/>
      <c r="K2257" s="4"/>
    </row>
    <row r="2258" spans="1:11" ht="14">
      <c r="A2258" s="1">
        <v>2253</v>
      </c>
      <c r="D2258" s="4"/>
      <c r="E2258" s="2" t="b">
        <f t="shared" ca="1" si="60"/>
        <v>1</v>
      </c>
      <c r="F2258" s="2" t="str" cm="1">
        <f t="array" aca="1" ref="F2258" ca="1">IF(G2258&lt;&gt;"",INDIRECT("'"&amp;G2258&amp;"'!"&amp;H2258),"")</f>
        <v/>
      </c>
      <c r="G2258" s="1533"/>
      <c r="I2258" s="4"/>
      <c r="J2258" s="4"/>
      <c r="K2258" s="4"/>
    </row>
    <row r="2259" spans="1:11" ht="14">
      <c r="A2259" s="1">
        <v>2254</v>
      </c>
      <c r="D2259" s="4"/>
      <c r="E2259" s="2" t="b">
        <f t="shared" ca="1" si="60"/>
        <v>1</v>
      </c>
      <c r="F2259" s="2" t="str" cm="1">
        <f t="array" aca="1" ref="F2259" ca="1">IF(G2259&lt;&gt;"",INDIRECT("'"&amp;G2259&amp;"'!"&amp;H2259),"")</f>
        <v/>
      </c>
      <c r="G2259" s="1533"/>
      <c r="I2259" s="4"/>
      <c r="J2259" s="4"/>
      <c r="K2259" s="4"/>
    </row>
    <row r="2260" spans="1:11" ht="14">
      <c r="A2260" s="1">
        <v>2255</v>
      </c>
      <c r="D2260" s="4"/>
      <c r="E2260" s="2" t="b">
        <f t="shared" ca="1" si="60"/>
        <v>1</v>
      </c>
      <c r="F2260" s="2" t="str" cm="1">
        <f t="array" aca="1" ref="F2260" ca="1">IF(G2260&lt;&gt;"",INDIRECT("'"&amp;G2260&amp;"'!"&amp;H2260),"")</f>
        <v/>
      </c>
      <c r="G2260" s="1533"/>
      <c r="I2260" s="4"/>
      <c r="J2260" s="4"/>
      <c r="K2260" s="4"/>
    </row>
    <row r="2261" spans="1:11" ht="14">
      <c r="A2261" s="1">
        <v>2256</v>
      </c>
      <c r="D2261" s="4"/>
      <c r="E2261" s="2" t="b">
        <f t="shared" ca="1" si="60"/>
        <v>1</v>
      </c>
      <c r="F2261" s="2" t="str" cm="1">
        <f t="array" aca="1" ref="F2261" ca="1">IF(G2261&lt;&gt;"",INDIRECT("'"&amp;G2261&amp;"'!"&amp;H2261),"")</f>
        <v/>
      </c>
      <c r="G2261" s="1533"/>
      <c r="I2261" s="4"/>
      <c r="J2261" s="4"/>
      <c r="K2261" s="4"/>
    </row>
    <row r="2262" spans="1:11" ht="14">
      <c r="A2262" s="1">
        <v>2257</v>
      </c>
      <c r="D2262" s="4"/>
      <c r="E2262" s="2" t="b">
        <f t="shared" ca="1" si="60"/>
        <v>1</v>
      </c>
      <c r="F2262" s="2" t="str" cm="1">
        <f t="array" aca="1" ref="F2262" ca="1">IF(G2262&lt;&gt;"",INDIRECT("'"&amp;G2262&amp;"'!"&amp;H2262),"")</f>
        <v/>
      </c>
      <c r="G2262" s="1533"/>
      <c r="I2262" s="4"/>
      <c r="J2262" s="4"/>
      <c r="K2262" s="4"/>
    </row>
    <row r="2263" spans="1:11" ht="14">
      <c r="A2263" s="1">
        <v>2258</v>
      </c>
      <c r="D2263" s="4"/>
      <c r="E2263" s="2" t="b">
        <f t="shared" ca="1" si="60"/>
        <v>1</v>
      </c>
      <c r="F2263" s="2" t="str" cm="1">
        <f t="array" aca="1" ref="F2263" ca="1">IF(G2263&lt;&gt;"",INDIRECT("'"&amp;G2263&amp;"'!"&amp;H2263),"")</f>
        <v/>
      </c>
      <c r="G2263" s="1533"/>
      <c r="I2263" s="4"/>
      <c r="J2263" s="4"/>
      <c r="K2263" s="4"/>
    </row>
    <row r="2264" spans="1:11" ht="14">
      <c r="A2264" s="1">
        <v>2259</v>
      </c>
      <c r="D2264" s="4"/>
      <c r="E2264" s="2" t="b">
        <f t="shared" ca="1" si="60"/>
        <v>1</v>
      </c>
      <c r="F2264" s="2" t="str" cm="1">
        <f t="array" aca="1" ref="F2264" ca="1">IF(G2264&lt;&gt;"",INDIRECT("'"&amp;G2264&amp;"'!"&amp;H2264),"")</f>
        <v/>
      </c>
      <c r="G2264" s="1533"/>
      <c r="I2264" s="4"/>
      <c r="J2264" s="4"/>
      <c r="K2264" s="4"/>
    </row>
    <row r="2265" spans="1:11" ht="14">
      <c r="A2265" s="1">
        <v>2260</v>
      </c>
      <c r="D2265" s="4"/>
      <c r="E2265" s="2" t="b">
        <f t="shared" ca="1" si="60"/>
        <v>1</v>
      </c>
      <c r="F2265" s="2" t="str" cm="1">
        <f t="array" aca="1" ref="F2265" ca="1">IF(G2265&lt;&gt;"",INDIRECT("'"&amp;G2265&amp;"'!"&amp;H2265),"")</f>
        <v/>
      </c>
      <c r="G2265" s="1533"/>
      <c r="I2265" s="4"/>
      <c r="J2265" s="4"/>
      <c r="K2265" s="4"/>
    </row>
    <row r="2266" spans="1:11" ht="14">
      <c r="A2266" s="1">
        <v>2261</v>
      </c>
      <c r="D2266" s="4"/>
      <c r="E2266" s="2" t="b">
        <f t="shared" ca="1" si="60"/>
        <v>1</v>
      </c>
      <c r="F2266" s="2" t="str" cm="1">
        <f t="array" aca="1" ref="F2266" ca="1">IF(G2266&lt;&gt;"",INDIRECT("'"&amp;G2266&amp;"'!"&amp;H2266),"")</f>
        <v/>
      </c>
      <c r="G2266" s="1533"/>
      <c r="I2266" s="4"/>
      <c r="J2266" s="4"/>
      <c r="K2266" s="4"/>
    </row>
    <row r="2267" spans="1:11" ht="14">
      <c r="A2267" s="1">
        <v>2262</v>
      </c>
      <c r="D2267" s="4"/>
      <c r="E2267" s="2" t="b">
        <f t="shared" ca="1" si="60"/>
        <v>1</v>
      </c>
      <c r="F2267" s="2" t="str" cm="1">
        <f t="array" aca="1" ref="F2267" ca="1">IF(G2267&lt;&gt;"",INDIRECT("'"&amp;G2267&amp;"'!"&amp;H2267),"")</f>
        <v/>
      </c>
      <c r="G2267" s="1533"/>
      <c r="I2267" s="4"/>
      <c r="J2267" s="4"/>
      <c r="K2267" s="4"/>
    </row>
    <row r="2268" spans="1:11" ht="14">
      <c r="A2268" s="1">
        <v>2263</v>
      </c>
      <c r="D2268" s="4"/>
      <c r="E2268" s="2" t="b">
        <f t="shared" ca="1" si="60"/>
        <v>1</v>
      </c>
      <c r="F2268" s="2" t="str" cm="1">
        <f t="array" aca="1" ref="F2268" ca="1">IF(G2268&lt;&gt;"",INDIRECT("'"&amp;G2268&amp;"'!"&amp;H2268),"")</f>
        <v/>
      </c>
      <c r="G2268" s="1533"/>
      <c r="I2268" s="4"/>
      <c r="J2268" s="4"/>
      <c r="K2268" s="4"/>
    </row>
    <row r="2269" spans="1:11" ht="14">
      <c r="A2269" s="1">
        <v>2264</v>
      </c>
      <c r="D2269" s="4"/>
      <c r="E2269" s="2" t="b">
        <f t="shared" ca="1" si="60"/>
        <v>1</v>
      </c>
      <c r="F2269" s="2" t="str" cm="1">
        <f t="array" aca="1" ref="F2269" ca="1">IF(G2269&lt;&gt;"",INDIRECT("'"&amp;G2269&amp;"'!"&amp;H2269),"")</f>
        <v/>
      </c>
      <c r="G2269" s="1533"/>
      <c r="I2269" s="4"/>
      <c r="J2269" s="4"/>
      <c r="K2269" s="4"/>
    </row>
    <row r="2270" spans="1:11" ht="14">
      <c r="A2270" s="1">
        <v>2265</v>
      </c>
      <c r="D2270" s="4"/>
      <c r="E2270" s="2" t="b">
        <f t="shared" ca="1" si="60"/>
        <v>1</v>
      </c>
      <c r="F2270" s="2" t="str" cm="1">
        <f t="array" aca="1" ref="F2270" ca="1">IF(G2270&lt;&gt;"",INDIRECT("'"&amp;G2270&amp;"'!"&amp;H2270),"")</f>
        <v/>
      </c>
      <c r="G2270" s="1533"/>
      <c r="I2270" s="4"/>
      <c r="J2270" s="4"/>
      <c r="K2270" s="4"/>
    </row>
    <row r="2271" spans="1:11" ht="14">
      <c r="A2271" s="1">
        <v>2266</v>
      </c>
      <c r="D2271" s="4"/>
      <c r="E2271" s="2" t="b">
        <f t="shared" ca="1" si="60"/>
        <v>1</v>
      </c>
      <c r="F2271" s="2" t="str" cm="1">
        <f t="array" aca="1" ref="F2271" ca="1">IF(G2271&lt;&gt;"",INDIRECT("'"&amp;G2271&amp;"'!"&amp;H2271),"")</f>
        <v/>
      </c>
      <c r="G2271" s="1533"/>
      <c r="I2271" s="4"/>
      <c r="J2271" s="4"/>
      <c r="K2271" s="4"/>
    </row>
    <row r="2272" spans="1:11" ht="14">
      <c r="A2272" s="1">
        <v>2267</v>
      </c>
      <c r="D2272" s="4"/>
      <c r="E2272" s="2" t="b">
        <f t="shared" ca="1" si="60"/>
        <v>1</v>
      </c>
      <c r="F2272" s="2" t="str" cm="1">
        <f t="array" aca="1" ref="F2272" ca="1">IF(G2272&lt;&gt;"",INDIRECT("'"&amp;G2272&amp;"'!"&amp;H2272),"")</f>
        <v/>
      </c>
      <c r="G2272" s="1533"/>
      <c r="I2272" s="4"/>
      <c r="J2272" s="4"/>
      <c r="K2272" s="4"/>
    </row>
    <row r="2273" spans="1:11" ht="14">
      <c r="A2273" s="1">
        <v>2268</v>
      </c>
      <c r="D2273" s="4"/>
      <c r="E2273" s="2" t="b">
        <f t="shared" ca="1" si="60"/>
        <v>1</v>
      </c>
      <c r="F2273" s="2" t="str" cm="1">
        <f t="array" aca="1" ref="F2273" ca="1">IF(G2273&lt;&gt;"",INDIRECT("'"&amp;G2273&amp;"'!"&amp;H2273),"")</f>
        <v/>
      </c>
      <c r="G2273" s="1533"/>
      <c r="I2273" s="4"/>
      <c r="J2273" s="4"/>
      <c r="K2273" s="4"/>
    </row>
    <row r="2274" spans="1:11" ht="14">
      <c r="A2274" s="1">
        <v>2269</v>
      </c>
      <c r="D2274" s="4"/>
      <c r="E2274" s="2" t="b">
        <f t="shared" ca="1" si="60"/>
        <v>1</v>
      </c>
      <c r="F2274" s="2" t="str" cm="1">
        <f t="array" aca="1" ref="F2274" ca="1">IF(G2274&lt;&gt;"",INDIRECT("'"&amp;G2274&amp;"'!"&amp;H2274),"")</f>
        <v/>
      </c>
      <c r="G2274" s="1533"/>
      <c r="I2274" s="4"/>
      <c r="J2274" s="4"/>
      <c r="K2274" s="4"/>
    </row>
    <row r="2275" spans="1:11" ht="14">
      <c r="A2275" s="1">
        <v>2270</v>
      </c>
      <c r="D2275" s="4"/>
      <c r="E2275" s="2" t="b">
        <f t="shared" ca="1" si="60"/>
        <v>1</v>
      </c>
      <c r="F2275" s="2" t="str" cm="1">
        <f t="array" aca="1" ref="F2275" ca="1">IF(G2275&lt;&gt;"",INDIRECT("'"&amp;G2275&amp;"'!"&amp;H2275),"")</f>
        <v/>
      </c>
      <c r="G2275" s="1533"/>
      <c r="I2275" s="4"/>
      <c r="J2275" s="4"/>
      <c r="K2275" s="4"/>
    </row>
    <row r="2276" spans="1:11" ht="14">
      <c r="A2276" s="1">
        <v>2271</v>
      </c>
      <c r="D2276" s="4"/>
      <c r="E2276" s="2" t="b">
        <f t="shared" ca="1" si="60"/>
        <v>1</v>
      </c>
      <c r="F2276" s="2" t="str" cm="1">
        <f t="array" aca="1" ref="F2276" ca="1">IF(G2276&lt;&gt;"",INDIRECT("'"&amp;G2276&amp;"'!"&amp;H2276),"")</f>
        <v/>
      </c>
      <c r="G2276" s="1533"/>
      <c r="I2276" s="4"/>
      <c r="J2276" s="4"/>
      <c r="K2276" s="4"/>
    </row>
    <row r="2277" spans="1:11" ht="14">
      <c r="A2277" s="1">
        <v>2272</v>
      </c>
      <c r="D2277" s="4"/>
      <c r="E2277" s="2" t="b">
        <f t="shared" ca="1" si="60"/>
        <v>1</v>
      </c>
      <c r="F2277" s="2" t="str" cm="1">
        <f t="array" aca="1" ref="F2277" ca="1">IF(G2277&lt;&gt;"",INDIRECT("'"&amp;G2277&amp;"'!"&amp;H2277),"")</f>
        <v/>
      </c>
      <c r="G2277" s="1533"/>
      <c r="I2277" s="4"/>
      <c r="J2277" s="4"/>
      <c r="K2277" s="4"/>
    </row>
    <row r="2278" spans="1:11" ht="14">
      <c r="A2278" s="1">
        <v>2273</v>
      </c>
      <c r="D2278" s="4"/>
      <c r="E2278" s="2" t="b">
        <f t="shared" ca="1" si="60"/>
        <v>1</v>
      </c>
      <c r="F2278" s="2" t="str" cm="1">
        <f t="array" aca="1" ref="F2278" ca="1">IF(G2278&lt;&gt;"",INDIRECT("'"&amp;G2278&amp;"'!"&amp;H2278),"")</f>
        <v/>
      </c>
      <c r="G2278" s="1533"/>
      <c r="I2278" s="4"/>
      <c r="J2278" s="4"/>
      <c r="K2278" s="4"/>
    </row>
    <row r="2279" spans="1:11" ht="14">
      <c r="A2279" s="1">
        <v>2274</v>
      </c>
      <c r="D2279" s="4"/>
      <c r="E2279" s="2" t="b">
        <f t="shared" ca="1" si="60"/>
        <v>1</v>
      </c>
      <c r="F2279" s="2" t="str" cm="1">
        <f t="array" aca="1" ref="F2279" ca="1">IF(G2279&lt;&gt;"",INDIRECT("'"&amp;G2279&amp;"'!"&amp;H2279),"")</f>
        <v/>
      </c>
      <c r="G2279" s="1533"/>
      <c r="I2279" s="4"/>
      <c r="J2279" s="4"/>
      <c r="K2279" s="4"/>
    </row>
    <row r="2280" spans="1:11" ht="14">
      <c r="A2280" s="1">
        <v>2275</v>
      </c>
      <c r="D2280" s="4"/>
      <c r="E2280" s="2" t="b">
        <f t="shared" ca="1" si="60"/>
        <v>1</v>
      </c>
      <c r="F2280" s="2" t="str" cm="1">
        <f t="array" aca="1" ref="F2280" ca="1">IF(G2280&lt;&gt;"",INDIRECT("'"&amp;G2280&amp;"'!"&amp;H2280),"")</f>
        <v/>
      </c>
      <c r="G2280" s="1533"/>
      <c r="I2280" s="4"/>
      <c r="J2280" s="4"/>
      <c r="K2280" s="4"/>
    </row>
    <row r="2281" spans="1:11" ht="14">
      <c r="A2281" s="1">
        <v>2276</v>
      </c>
      <c r="D2281" s="4"/>
      <c r="E2281" s="2" t="b">
        <f t="shared" ca="1" si="60"/>
        <v>1</v>
      </c>
      <c r="F2281" s="2" t="str" cm="1">
        <f t="array" aca="1" ref="F2281" ca="1">IF(G2281&lt;&gt;"",INDIRECT("'"&amp;G2281&amp;"'!"&amp;H2281),"")</f>
        <v/>
      </c>
      <c r="G2281" s="1533"/>
      <c r="I2281" s="4"/>
      <c r="J2281" s="4"/>
      <c r="K2281" s="4"/>
    </row>
    <row r="2282" spans="1:11" ht="14">
      <c r="A2282" s="1">
        <v>2277</v>
      </c>
      <c r="D2282" s="4"/>
      <c r="E2282" s="2" t="b">
        <f t="shared" ca="1" si="60"/>
        <v>1</v>
      </c>
      <c r="F2282" s="2" t="str" cm="1">
        <f t="array" aca="1" ref="F2282" ca="1">IF(G2282&lt;&gt;"",INDIRECT("'"&amp;G2282&amp;"'!"&amp;H2282),"")</f>
        <v/>
      </c>
      <c r="G2282" s="1533"/>
      <c r="I2282" s="4"/>
      <c r="J2282" s="4"/>
      <c r="K2282" s="4"/>
    </row>
    <row r="2283" spans="1:11" ht="14">
      <c r="A2283" s="1">
        <v>2278</v>
      </c>
      <c r="D2283" s="4"/>
      <c r="E2283" s="2" t="b">
        <f t="shared" ca="1" si="60"/>
        <v>1</v>
      </c>
      <c r="F2283" s="2" t="str" cm="1">
        <f t="array" aca="1" ref="F2283" ca="1">IF(G2283&lt;&gt;"",INDIRECT("'"&amp;G2283&amp;"'!"&amp;H2283),"")</f>
        <v/>
      </c>
      <c r="G2283" s="1533"/>
      <c r="I2283" s="4"/>
      <c r="J2283" s="4"/>
      <c r="K2283" s="4"/>
    </row>
    <row r="2284" spans="1:11" ht="14">
      <c r="A2284" s="1">
        <v>2279</v>
      </c>
      <c r="D2284" s="4"/>
      <c r="E2284" s="2" t="b">
        <f t="shared" ca="1" si="60"/>
        <v>1</v>
      </c>
      <c r="F2284" s="2" t="str" cm="1">
        <f t="array" aca="1" ref="F2284" ca="1">IF(G2284&lt;&gt;"",INDIRECT("'"&amp;G2284&amp;"'!"&amp;H2284),"")</f>
        <v/>
      </c>
      <c r="G2284" s="1533"/>
      <c r="I2284" s="4"/>
      <c r="J2284" s="4"/>
      <c r="K2284" s="4"/>
    </row>
    <row r="2285" spans="1:11" ht="14">
      <c r="A2285" s="1">
        <v>2280</v>
      </c>
      <c r="D2285" s="4"/>
      <c r="E2285" s="2" t="b">
        <f t="shared" ca="1" si="60"/>
        <v>1</v>
      </c>
      <c r="F2285" s="2" t="str" cm="1">
        <f t="array" aca="1" ref="F2285" ca="1">IF(G2285&lt;&gt;"",INDIRECT("'"&amp;G2285&amp;"'!"&amp;H2285),"")</f>
        <v/>
      </c>
      <c r="G2285" s="1533"/>
      <c r="I2285" s="4"/>
      <c r="J2285" s="4"/>
      <c r="K2285" s="4"/>
    </row>
    <row r="2286" spans="1:11" ht="14">
      <c r="A2286" s="1">
        <v>2281</v>
      </c>
      <c r="D2286" s="4"/>
      <c r="E2286" s="2" t="b">
        <f t="shared" ca="1" si="60"/>
        <v>1</v>
      </c>
      <c r="F2286" s="2" t="str" cm="1">
        <f t="array" aca="1" ref="F2286" ca="1">IF(G2286&lt;&gt;"",INDIRECT("'"&amp;G2286&amp;"'!"&amp;H2286),"")</f>
        <v/>
      </c>
      <c r="G2286" s="1533"/>
      <c r="I2286" s="4"/>
      <c r="J2286" s="4"/>
      <c r="K2286" s="4"/>
    </row>
    <row r="2287" spans="1:11" ht="14">
      <c r="A2287" s="1">
        <v>2282</v>
      </c>
      <c r="D2287" s="4"/>
      <c r="E2287" s="2" t="b">
        <f t="shared" ca="1" si="60"/>
        <v>1</v>
      </c>
      <c r="F2287" s="2" t="str" cm="1">
        <f t="array" aca="1" ref="F2287" ca="1">IF(G2287&lt;&gt;"",INDIRECT("'"&amp;G2287&amp;"'!"&amp;H2287),"")</f>
        <v/>
      </c>
      <c r="G2287" s="1533"/>
      <c r="I2287" s="4"/>
      <c r="J2287" s="4"/>
      <c r="K2287" s="4"/>
    </row>
    <row r="2288" spans="1:11" ht="14">
      <c r="A2288" s="1">
        <v>2283</v>
      </c>
      <c r="D2288" s="4"/>
      <c r="E2288" s="2" t="b">
        <f t="shared" ca="1" si="60"/>
        <v>1</v>
      </c>
      <c r="F2288" s="2" t="str" cm="1">
        <f t="array" aca="1" ref="F2288" ca="1">IF(G2288&lt;&gt;"",INDIRECT("'"&amp;G2288&amp;"'!"&amp;H2288),"")</f>
        <v/>
      </c>
      <c r="G2288" s="1533"/>
      <c r="I2288" s="4"/>
      <c r="J2288" s="4"/>
      <c r="K2288" s="4"/>
    </row>
    <row r="2289" spans="1:11" ht="14">
      <c r="A2289" s="1">
        <v>2284</v>
      </c>
      <c r="D2289" s="4"/>
      <c r="E2289" s="2" t="b">
        <f t="shared" ca="1" si="60"/>
        <v>1</v>
      </c>
      <c r="F2289" s="2" t="str" cm="1">
        <f t="array" aca="1" ref="F2289" ca="1">IF(G2289&lt;&gt;"",INDIRECT("'"&amp;G2289&amp;"'!"&amp;H2289),"")</f>
        <v/>
      </c>
      <c r="G2289" s="1533"/>
      <c r="I2289" s="4"/>
      <c r="J2289" s="4"/>
      <c r="K2289" s="4"/>
    </row>
    <row r="2290" spans="1:11" ht="14">
      <c r="A2290" s="1">
        <v>2285</v>
      </c>
      <c r="D2290" s="4"/>
      <c r="E2290" s="2" t="b">
        <f t="shared" ca="1" si="60"/>
        <v>1</v>
      </c>
      <c r="F2290" s="2" t="str" cm="1">
        <f t="array" aca="1" ref="F2290" ca="1">IF(G2290&lt;&gt;"",INDIRECT("'"&amp;G2290&amp;"'!"&amp;H2290),"")</f>
        <v/>
      </c>
      <c r="G2290" s="1533"/>
      <c r="I2290" s="4"/>
      <c r="J2290" s="4"/>
      <c r="K2290" s="4"/>
    </row>
    <row r="2291" spans="1:11" ht="14">
      <c r="A2291" s="1">
        <v>2286</v>
      </c>
      <c r="D2291" s="4"/>
      <c r="E2291" s="2" t="b">
        <f t="shared" ca="1" si="60"/>
        <v>1</v>
      </c>
      <c r="F2291" s="2" t="str" cm="1">
        <f t="array" aca="1" ref="F2291" ca="1">IF(G2291&lt;&gt;"",INDIRECT("'"&amp;G2291&amp;"'!"&amp;H2291),"")</f>
        <v/>
      </c>
      <c r="G2291" s="1533"/>
      <c r="I2291" s="4"/>
      <c r="J2291" s="4"/>
      <c r="K2291" s="4"/>
    </row>
    <row r="2292" spans="1:11" ht="14">
      <c r="A2292" s="1">
        <v>2287</v>
      </c>
      <c r="D2292" s="4"/>
      <c r="E2292" s="2" t="b">
        <f t="shared" ca="1" si="60"/>
        <v>1</v>
      </c>
      <c r="F2292" s="2" t="str" cm="1">
        <f t="array" aca="1" ref="F2292" ca="1">IF(G2292&lt;&gt;"",INDIRECT("'"&amp;G2292&amp;"'!"&amp;H2292),"")</f>
        <v/>
      </c>
      <c r="G2292" s="1533"/>
      <c r="I2292" s="4"/>
      <c r="J2292" s="4"/>
      <c r="K2292" s="4"/>
    </row>
    <row r="2293" spans="1:11" ht="14">
      <c r="A2293" s="1">
        <v>2288</v>
      </c>
      <c r="D2293" s="4"/>
      <c r="E2293" s="2" t="b">
        <f t="shared" ca="1" si="60"/>
        <v>1</v>
      </c>
      <c r="F2293" s="2" t="str" cm="1">
        <f t="array" aca="1" ref="F2293" ca="1">IF(G2293&lt;&gt;"",INDIRECT("'"&amp;G2293&amp;"'!"&amp;H2293),"")</f>
        <v/>
      </c>
      <c r="G2293" s="1533"/>
      <c r="I2293" s="4"/>
      <c r="J2293" s="4"/>
      <c r="K2293" s="4"/>
    </row>
    <row r="2294" spans="1:11" ht="14">
      <c r="A2294" s="1">
        <v>2289</v>
      </c>
      <c r="D2294" s="4"/>
      <c r="E2294" s="2" t="b">
        <f t="shared" ca="1" si="60"/>
        <v>1</v>
      </c>
      <c r="F2294" s="2" t="str" cm="1">
        <f t="array" aca="1" ref="F2294" ca="1">IF(G2294&lt;&gt;"",INDIRECT("'"&amp;G2294&amp;"'!"&amp;H2294),"")</f>
        <v/>
      </c>
      <c r="G2294" s="1533"/>
      <c r="I2294" s="4"/>
      <c r="J2294" s="4"/>
      <c r="K2294" s="4"/>
    </row>
    <row r="2295" spans="1:11" ht="14">
      <c r="A2295" s="1">
        <v>2290</v>
      </c>
      <c r="D2295" s="4"/>
      <c r="E2295" s="2" t="b">
        <f t="shared" ca="1" si="60"/>
        <v>1</v>
      </c>
      <c r="F2295" s="2" t="str" cm="1">
        <f t="array" aca="1" ref="F2295" ca="1">IF(G2295&lt;&gt;"",INDIRECT("'"&amp;G2295&amp;"'!"&amp;H2295),"")</f>
        <v/>
      </c>
      <c r="G2295" s="1533"/>
      <c r="I2295" s="4"/>
      <c r="J2295" s="4"/>
      <c r="K2295" s="4"/>
    </row>
    <row r="2296" spans="1:11" ht="14">
      <c r="A2296" s="1">
        <v>2291</v>
      </c>
      <c r="D2296" s="4"/>
      <c r="E2296" s="2" t="b">
        <f t="shared" ca="1" si="60"/>
        <v>1</v>
      </c>
      <c r="F2296" s="2" t="str" cm="1">
        <f t="array" aca="1" ref="F2296" ca="1">IF(G2296&lt;&gt;"",INDIRECT("'"&amp;G2296&amp;"'!"&amp;H2296),"")</f>
        <v/>
      </c>
      <c r="G2296" s="1533"/>
      <c r="I2296" s="4"/>
      <c r="J2296" s="4"/>
      <c r="K2296" s="4"/>
    </row>
    <row r="2297" spans="1:11" ht="14">
      <c r="A2297" s="1">
        <v>2292</v>
      </c>
      <c r="D2297" s="4"/>
      <c r="E2297" s="2" t="b">
        <f t="shared" ca="1" si="60"/>
        <v>1</v>
      </c>
      <c r="F2297" s="2" t="str" cm="1">
        <f t="array" aca="1" ref="F2297" ca="1">IF(G2297&lt;&gt;"",INDIRECT("'"&amp;G2297&amp;"'!"&amp;H2297),"")</f>
        <v/>
      </c>
      <c r="G2297" s="1533"/>
      <c r="I2297" s="4"/>
      <c r="J2297" s="4"/>
      <c r="K2297" s="4"/>
    </row>
    <row r="2298" spans="1:11" ht="14">
      <c r="A2298" s="1">
        <v>2293</v>
      </c>
      <c r="D2298" s="4"/>
      <c r="E2298" s="2" t="b">
        <f t="shared" ca="1" si="60"/>
        <v>1</v>
      </c>
      <c r="F2298" s="2" t="str" cm="1">
        <f t="array" aca="1" ref="F2298" ca="1">IF(G2298&lt;&gt;"",INDIRECT("'"&amp;G2298&amp;"'!"&amp;H2298),"")</f>
        <v/>
      </c>
      <c r="G2298" s="1533"/>
      <c r="I2298" s="4"/>
      <c r="J2298" s="4"/>
      <c r="K2298" s="4"/>
    </row>
    <row r="2299" spans="1:11" ht="14">
      <c r="A2299" s="1">
        <v>2294</v>
      </c>
      <c r="D2299" s="4"/>
      <c r="E2299" s="2" t="b">
        <f t="shared" ca="1" si="60"/>
        <v>1</v>
      </c>
      <c r="F2299" s="2" t="str" cm="1">
        <f t="array" aca="1" ref="F2299" ca="1">IF(G2299&lt;&gt;"",INDIRECT("'"&amp;G2299&amp;"'!"&amp;H2299),"")</f>
        <v/>
      </c>
      <c r="G2299" s="1533"/>
      <c r="I2299" s="4"/>
      <c r="J2299" s="4"/>
      <c r="K2299" s="4"/>
    </row>
    <row r="2300" spans="1:11" ht="14">
      <c r="A2300" s="1">
        <v>2295</v>
      </c>
      <c r="D2300" s="4"/>
      <c r="E2300" s="2" t="b">
        <f t="shared" ca="1" si="60"/>
        <v>1</v>
      </c>
      <c r="F2300" s="2" t="str" cm="1">
        <f t="array" aca="1" ref="F2300" ca="1">IF(G2300&lt;&gt;"",INDIRECT("'"&amp;G2300&amp;"'!"&amp;H2300),"")</f>
        <v/>
      </c>
      <c r="G2300" s="1533"/>
      <c r="I2300" s="4"/>
      <c r="J2300" s="4"/>
      <c r="K2300" s="4"/>
    </row>
    <row r="2301" spans="1:11" ht="14">
      <c r="A2301" s="1">
        <v>2296</v>
      </c>
      <c r="D2301" s="4"/>
      <c r="E2301" s="2" t="b">
        <f t="shared" ca="1" si="60"/>
        <v>1</v>
      </c>
      <c r="F2301" s="2" t="str" cm="1">
        <f t="array" aca="1" ref="F2301" ca="1">IF(G2301&lt;&gt;"",INDIRECT("'"&amp;G2301&amp;"'!"&amp;H2301),"")</f>
        <v/>
      </c>
      <c r="G2301" s="1533"/>
      <c r="I2301" s="4"/>
      <c r="J2301" s="4"/>
      <c r="K2301" s="4"/>
    </row>
    <row r="2302" spans="1:11" ht="14">
      <c r="A2302" s="1">
        <v>2297</v>
      </c>
      <c r="D2302" s="4"/>
      <c r="E2302" s="2" t="b">
        <f t="shared" ca="1" si="60"/>
        <v>1</v>
      </c>
      <c r="F2302" s="2" t="str" cm="1">
        <f t="array" aca="1" ref="F2302" ca="1">IF(G2302&lt;&gt;"",INDIRECT("'"&amp;G2302&amp;"'!"&amp;H2302),"")</f>
        <v/>
      </c>
      <c r="G2302" s="1533"/>
      <c r="I2302" s="4"/>
      <c r="J2302" s="4"/>
      <c r="K2302" s="4"/>
    </row>
    <row r="2303" spans="1:11" ht="14">
      <c r="A2303" s="1">
        <v>2298</v>
      </c>
      <c r="D2303" s="4"/>
      <c r="E2303" s="2" t="b">
        <f t="shared" ca="1" si="60"/>
        <v>1</v>
      </c>
      <c r="F2303" s="2" t="str" cm="1">
        <f t="array" aca="1" ref="F2303" ca="1">IF(G2303&lt;&gt;"",INDIRECT("'"&amp;G2303&amp;"'!"&amp;H2303),"")</f>
        <v/>
      </c>
      <c r="G2303" s="1533"/>
      <c r="I2303" s="4"/>
      <c r="J2303" s="4"/>
      <c r="K2303" s="4"/>
    </row>
    <row r="2304" spans="1:11" ht="14">
      <c r="A2304" s="1">
        <v>2299</v>
      </c>
      <c r="D2304" s="4"/>
      <c r="E2304" s="2" t="b">
        <f t="shared" ca="1" si="60"/>
        <v>1</v>
      </c>
      <c r="F2304" s="2" t="str" cm="1">
        <f t="array" aca="1" ref="F2304" ca="1">IF(G2304&lt;&gt;"",INDIRECT("'"&amp;G2304&amp;"'!"&amp;H2304),"")</f>
        <v/>
      </c>
      <c r="G2304" s="1533"/>
      <c r="I2304" s="4"/>
      <c r="J2304" s="4"/>
      <c r="K2304" s="4"/>
    </row>
    <row r="2305" spans="1:11" ht="14">
      <c r="A2305" s="1">
        <v>2300</v>
      </c>
      <c r="D2305" s="4"/>
      <c r="E2305" s="2" t="b">
        <f t="shared" ca="1" si="60"/>
        <v>1</v>
      </c>
      <c r="F2305" s="2" t="str" cm="1">
        <f t="array" aca="1" ref="F2305" ca="1">IF(G2305&lt;&gt;"",INDIRECT("'"&amp;G2305&amp;"'!"&amp;H2305),"")</f>
        <v/>
      </c>
      <c r="G2305" s="1533"/>
      <c r="I2305" s="4"/>
      <c r="J2305" s="4"/>
      <c r="K2305" s="4"/>
    </row>
    <row r="2306" spans="1:11" ht="14">
      <c r="A2306" s="1">
        <v>2301</v>
      </c>
      <c r="D2306" s="4"/>
      <c r="E2306" s="2" t="b">
        <f t="shared" ref="E2306:E2369" ca="1" si="61">F2306=B2306</f>
        <v>1</v>
      </c>
      <c r="F2306" s="2" t="str" cm="1">
        <f t="array" aca="1" ref="F2306" ca="1">IF(G2306&lt;&gt;"",INDIRECT("'"&amp;G2306&amp;"'!"&amp;H2306),"")</f>
        <v/>
      </c>
      <c r="G2306" s="1533"/>
      <c r="I2306" s="4"/>
      <c r="J2306" s="4"/>
      <c r="K2306" s="4"/>
    </row>
    <row r="2307" spans="1:11" ht="14">
      <c r="A2307" s="1">
        <v>2302</v>
      </c>
      <c r="D2307" s="4"/>
      <c r="E2307" s="2" t="b">
        <f t="shared" ca="1" si="61"/>
        <v>1</v>
      </c>
      <c r="F2307" s="2" t="str" cm="1">
        <f t="array" aca="1" ref="F2307" ca="1">IF(G2307&lt;&gt;"",INDIRECT("'"&amp;G2307&amp;"'!"&amp;H2307),"")</f>
        <v/>
      </c>
      <c r="G2307" s="1533"/>
      <c r="I2307" s="4"/>
      <c r="J2307" s="4"/>
      <c r="K2307" s="4"/>
    </row>
    <row r="2308" spans="1:11" ht="14">
      <c r="A2308" s="1">
        <v>2303</v>
      </c>
      <c r="D2308" s="4"/>
      <c r="E2308" s="2" t="b">
        <f t="shared" ca="1" si="61"/>
        <v>1</v>
      </c>
      <c r="F2308" s="2" t="str" cm="1">
        <f t="array" aca="1" ref="F2308" ca="1">IF(G2308&lt;&gt;"",INDIRECT("'"&amp;G2308&amp;"'!"&amp;H2308),"")</f>
        <v/>
      </c>
      <c r="G2308" s="1533"/>
      <c r="I2308" s="4"/>
      <c r="J2308" s="4"/>
      <c r="K2308" s="4"/>
    </row>
    <row r="2309" spans="1:11" ht="14">
      <c r="A2309" s="1">
        <v>2304</v>
      </c>
      <c r="D2309" s="4"/>
      <c r="E2309" s="2" t="b">
        <f t="shared" ca="1" si="61"/>
        <v>1</v>
      </c>
      <c r="F2309" s="2" t="str" cm="1">
        <f t="array" aca="1" ref="F2309" ca="1">IF(G2309&lt;&gt;"",INDIRECT("'"&amp;G2309&amp;"'!"&amp;H2309),"")</f>
        <v/>
      </c>
      <c r="G2309" s="1533"/>
      <c r="I2309" s="4"/>
      <c r="J2309" s="4"/>
      <c r="K2309" s="4"/>
    </row>
    <row r="2310" spans="1:11" ht="14">
      <c r="A2310" s="1">
        <v>2305</v>
      </c>
      <c r="D2310" s="4"/>
      <c r="E2310" s="2" t="b">
        <f t="shared" ca="1" si="61"/>
        <v>1</v>
      </c>
      <c r="F2310" s="2" t="str" cm="1">
        <f t="array" aca="1" ref="F2310" ca="1">IF(G2310&lt;&gt;"",INDIRECT("'"&amp;G2310&amp;"'!"&amp;H2310),"")</f>
        <v/>
      </c>
      <c r="G2310" s="1533"/>
      <c r="I2310" s="4"/>
      <c r="J2310" s="4"/>
      <c r="K2310" s="4"/>
    </row>
    <row r="2311" spans="1:11" ht="14">
      <c r="A2311" s="1">
        <v>2306</v>
      </c>
      <c r="D2311" s="4"/>
      <c r="E2311" s="2" t="b">
        <f t="shared" ca="1" si="61"/>
        <v>1</v>
      </c>
      <c r="F2311" s="2" t="str" cm="1">
        <f t="array" aca="1" ref="F2311" ca="1">IF(G2311&lt;&gt;"",INDIRECT("'"&amp;G2311&amp;"'!"&amp;H2311),"")</f>
        <v/>
      </c>
      <c r="G2311" s="1533"/>
      <c r="I2311" s="4"/>
      <c r="J2311" s="4"/>
      <c r="K2311" s="4"/>
    </row>
    <row r="2312" spans="1:11" ht="14">
      <c r="A2312" s="1">
        <v>2307</v>
      </c>
      <c r="D2312" s="4"/>
      <c r="E2312" s="2" t="b">
        <f t="shared" ca="1" si="61"/>
        <v>1</v>
      </c>
      <c r="F2312" s="2" t="str" cm="1">
        <f t="array" aca="1" ref="F2312" ca="1">IF(G2312&lt;&gt;"",INDIRECT("'"&amp;G2312&amp;"'!"&amp;H2312),"")</f>
        <v/>
      </c>
      <c r="G2312" s="1533"/>
      <c r="I2312" s="4"/>
      <c r="J2312" s="4"/>
      <c r="K2312" s="4"/>
    </row>
    <row r="2313" spans="1:11" ht="14">
      <c r="A2313" s="1">
        <v>2308</v>
      </c>
      <c r="D2313" s="4"/>
      <c r="E2313" s="2" t="b">
        <f t="shared" ca="1" si="61"/>
        <v>1</v>
      </c>
      <c r="F2313" s="2" t="str" cm="1">
        <f t="array" aca="1" ref="F2313" ca="1">IF(G2313&lt;&gt;"",INDIRECT("'"&amp;G2313&amp;"'!"&amp;H2313),"")</f>
        <v/>
      </c>
      <c r="G2313" s="1533"/>
      <c r="I2313" s="4"/>
      <c r="J2313" s="4"/>
      <c r="K2313" s="4"/>
    </row>
    <row r="2314" spans="1:11" ht="14">
      <c r="A2314" s="1">
        <v>2309</v>
      </c>
      <c r="D2314" s="4"/>
      <c r="E2314" s="2" t="b">
        <f t="shared" ca="1" si="61"/>
        <v>1</v>
      </c>
      <c r="F2314" s="2" t="str" cm="1">
        <f t="array" aca="1" ref="F2314" ca="1">IF(G2314&lt;&gt;"",INDIRECT("'"&amp;G2314&amp;"'!"&amp;H2314),"")</f>
        <v/>
      </c>
      <c r="G2314" s="1533"/>
      <c r="I2314" s="4"/>
      <c r="J2314" s="4"/>
      <c r="K2314" s="4"/>
    </row>
    <row r="2315" spans="1:11" ht="14">
      <c r="A2315" s="1">
        <v>2310</v>
      </c>
      <c r="D2315" s="4"/>
      <c r="E2315" s="2" t="b">
        <f t="shared" ca="1" si="61"/>
        <v>1</v>
      </c>
      <c r="F2315" s="2" t="str" cm="1">
        <f t="array" aca="1" ref="F2315" ca="1">IF(G2315&lt;&gt;"",INDIRECT("'"&amp;G2315&amp;"'!"&amp;H2315),"")</f>
        <v/>
      </c>
      <c r="G2315" s="1533"/>
      <c r="I2315" s="4"/>
      <c r="J2315" s="4"/>
      <c r="K2315" s="4"/>
    </row>
    <row r="2316" spans="1:11" ht="14">
      <c r="A2316" s="1">
        <v>2311</v>
      </c>
      <c r="D2316" s="4"/>
      <c r="E2316" s="2" t="b">
        <f t="shared" ca="1" si="61"/>
        <v>1</v>
      </c>
      <c r="F2316" s="2" t="str" cm="1">
        <f t="array" aca="1" ref="F2316" ca="1">IF(G2316&lt;&gt;"",INDIRECT("'"&amp;G2316&amp;"'!"&amp;H2316),"")</f>
        <v/>
      </c>
      <c r="G2316" s="1533"/>
      <c r="I2316" s="4"/>
      <c r="J2316" s="4"/>
      <c r="K2316" s="4"/>
    </row>
    <row r="2317" spans="1:11" ht="14">
      <c r="A2317" s="1">
        <v>2312</v>
      </c>
      <c r="D2317" s="4"/>
      <c r="E2317" s="2" t="b">
        <f t="shared" ca="1" si="61"/>
        <v>1</v>
      </c>
      <c r="F2317" s="2" t="str" cm="1">
        <f t="array" aca="1" ref="F2317" ca="1">IF(G2317&lt;&gt;"",INDIRECT("'"&amp;G2317&amp;"'!"&amp;H2317),"")</f>
        <v/>
      </c>
      <c r="G2317" s="1533"/>
      <c r="I2317" s="4"/>
      <c r="J2317" s="4"/>
      <c r="K2317" s="4"/>
    </row>
    <row r="2318" spans="1:11" ht="14">
      <c r="A2318" s="1">
        <v>2313</v>
      </c>
      <c r="D2318" s="4"/>
      <c r="E2318" s="2" t="b">
        <f t="shared" ca="1" si="61"/>
        <v>1</v>
      </c>
      <c r="F2318" s="2" t="str" cm="1">
        <f t="array" aca="1" ref="F2318" ca="1">IF(G2318&lt;&gt;"",INDIRECT("'"&amp;G2318&amp;"'!"&amp;H2318),"")</f>
        <v/>
      </c>
      <c r="G2318" s="1533"/>
      <c r="I2318" s="4"/>
      <c r="J2318" s="4"/>
      <c r="K2318" s="4"/>
    </row>
    <row r="2319" spans="1:11" ht="14">
      <c r="A2319" s="1">
        <v>2314</v>
      </c>
      <c r="D2319" s="4"/>
      <c r="E2319" s="2" t="b">
        <f t="shared" ca="1" si="61"/>
        <v>1</v>
      </c>
      <c r="F2319" s="2" t="str" cm="1">
        <f t="array" aca="1" ref="F2319" ca="1">IF(G2319&lt;&gt;"",INDIRECT("'"&amp;G2319&amp;"'!"&amp;H2319),"")</f>
        <v/>
      </c>
      <c r="G2319" s="1533"/>
      <c r="I2319" s="4"/>
      <c r="J2319" s="4"/>
      <c r="K2319" s="4"/>
    </row>
    <row r="2320" spans="1:11" ht="14">
      <c r="A2320" s="1">
        <v>2315</v>
      </c>
      <c r="D2320" s="4"/>
      <c r="E2320" s="2" t="b">
        <f t="shared" ca="1" si="61"/>
        <v>1</v>
      </c>
      <c r="F2320" s="2" t="str" cm="1">
        <f t="array" aca="1" ref="F2320" ca="1">IF(G2320&lt;&gt;"",INDIRECT("'"&amp;G2320&amp;"'!"&amp;H2320),"")</f>
        <v/>
      </c>
      <c r="G2320" s="1533"/>
      <c r="I2320" s="4"/>
      <c r="J2320" s="4"/>
      <c r="K2320" s="4"/>
    </row>
    <row r="2321" spans="1:11" ht="14">
      <c r="A2321" s="1">
        <v>2316</v>
      </c>
      <c r="D2321" s="4"/>
      <c r="E2321" s="2" t="b">
        <f t="shared" ca="1" si="61"/>
        <v>1</v>
      </c>
      <c r="F2321" s="2" t="str" cm="1">
        <f t="array" aca="1" ref="F2321" ca="1">IF(G2321&lt;&gt;"",INDIRECT("'"&amp;G2321&amp;"'!"&amp;H2321),"")</f>
        <v/>
      </c>
      <c r="G2321" s="1533"/>
      <c r="I2321" s="4"/>
      <c r="J2321" s="4"/>
      <c r="K2321" s="4"/>
    </row>
    <row r="2322" spans="1:11" ht="14">
      <c r="A2322" s="1">
        <v>2317</v>
      </c>
      <c r="D2322" s="4"/>
      <c r="E2322" s="2" t="b">
        <f t="shared" ca="1" si="61"/>
        <v>1</v>
      </c>
      <c r="F2322" s="2" t="str" cm="1">
        <f t="array" aca="1" ref="F2322" ca="1">IF(G2322&lt;&gt;"",INDIRECT("'"&amp;G2322&amp;"'!"&amp;H2322),"")</f>
        <v/>
      </c>
      <c r="G2322" s="1533"/>
      <c r="I2322" s="4"/>
      <c r="J2322" s="4"/>
      <c r="K2322" s="4"/>
    </row>
    <row r="2323" spans="1:11" ht="14">
      <c r="A2323" s="1">
        <v>2318</v>
      </c>
      <c r="D2323" s="4"/>
      <c r="E2323" s="2" t="b">
        <f t="shared" ca="1" si="61"/>
        <v>1</v>
      </c>
      <c r="F2323" s="2" t="str" cm="1">
        <f t="array" aca="1" ref="F2323" ca="1">IF(G2323&lt;&gt;"",INDIRECT("'"&amp;G2323&amp;"'!"&amp;H2323),"")</f>
        <v/>
      </c>
      <c r="G2323" s="1533"/>
      <c r="I2323" s="4"/>
      <c r="J2323" s="4"/>
      <c r="K2323" s="4"/>
    </row>
    <row r="2324" spans="1:11" ht="14">
      <c r="A2324" s="1">
        <v>2319</v>
      </c>
      <c r="D2324" s="4"/>
      <c r="E2324" s="2" t="b">
        <f t="shared" ca="1" si="61"/>
        <v>1</v>
      </c>
      <c r="F2324" s="2" t="str" cm="1">
        <f t="array" aca="1" ref="F2324" ca="1">IF(G2324&lt;&gt;"",INDIRECT("'"&amp;G2324&amp;"'!"&amp;H2324),"")</f>
        <v/>
      </c>
      <c r="G2324" s="1533"/>
      <c r="I2324" s="4"/>
      <c r="J2324" s="4"/>
      <c r="K2324" s="4"/>
    </row>
    <row r="2325" spans="1:11" ht="14">
      <c r="A2325" s="1">
        <v>2320</v>
      </c>
      <c r="D2325" s="4"/>
      <c r="E2325" s="2" t="b">
        <f t="shared" ca="1" si="61"/>
        <v>1</v>
      </c>
      <c r="F2325" s="2" t="str" cm="1">
        <f t="array" aca="1" ref="F2325" ca="1">IF(G2325&lt;&gt;"",INDIRECT("'"&amp;G2325&amp;"'!"&amp;H2325),"")</f>
        <v/>
      </c>
      <c r="G2325" s="1533"/>
      <c r="I2325" s="4"/>
      <c r="J2325" s="4"/>
      <c r="K2325" s="4"/>
    </row>
    <row r="2326" spans="1:11" ht="14">
      <c r="A2326" s="1">
        <v>2321</v>
      </c>
      <c r="D2326" s="4"/>
      <c r="E2326" s="2" t="b">
        <f t="shared" ca="1" si="61"/>
        <v>1</v>
      </c>
      <c r="F2326" s="2" t="str" cm="1">
        <f t="array" aca="1" ref="F2326" ca="1">IF(G2326&lt;&gt;"",INDIRECT("'"&amp;G2326&amp;"'!"&amp;H2326),"")</f>
        <v/>
      </c>
      <c r="G2326" s="1533"/>
      <c r="I2326" s="4"/>
      <c r="J2326" s="4"/>
      <c r="K2326" s="4"/>
    </row>
    <row r="2327" spans="1:11" ht="14">
      <c r="A2327" s="1">
        <v>2322</v>
      </c>
      <c r="D2327" s="4"/>
      <c r="E2327" s="2" t="b">
        <f t="shared" ca="1" si="61"/>
        <v>1</v>
      </c>
      <c r="F2327" s="2" t="str" cm="1">
        <f t="array" aca="1" ref="F2327" ca="1">IF(G2327&lt;&gt;"",INDIRECT("'"&amp;G2327&amp;"'!"&amp;H2327),"")</f>
        <v/>
      </c>
      <c r="G2327" s="1533"/>
      <c r="I2327" s="4"/>
      <c r="J2327" s="4"/>
      <c r="K2327" s="4"/>
    </row>
    <row r="2328" spans="1:11" ht="14">
      <c r="A2328" s="1">
        <v>2323</v>
      </c>
      <c r="D2328" s="4"/>
      <c r="E2328" s="2" t="b">
        <f t="shared" ca="1" si="61"/>
        <v>1</v>
      </c>
      <c r="F2328" s="2" t="str" cm="1">
        <f t="array" aca="1" ref="F2328" ca="1">IF(G2328&lt;&gt;"",INDIRECT("'"&amp;G2328&amp;"'!"&amp;H2328),"")</f>
        <v/>
      </c>
      <c r="G2328" s="1533"/>
      <c r="I2328" s="4"/>
      <c r="J2328" s="4"/>
      <c r="K2328" s="4"/>
    </row>
    <row r="2329" spans="1:11" ht="14">
      <c r="A2329" s="1">
        <v>2324</v>
      </c>
      <c r="D2329" s="4"/>
      <c r="E2329" s="2" t="b">
        <f t="shared" ca="1" si="61"/>
        <v>1</v>
      </c>
      <c r="F2329" s="2" t="str" cm="1">
        <f t="array" aca="1" ref="F2329" ca="1">IF(G2329&lt;&gt;"",INDIRECT("'"&amp;G2329&amp;"'!"&amp;H2329),"")</f>
        <v/>
      </c>
      <c r="G2329" s="1533"/>
      <c r="I2329" s="4"/>
      <c r="J2329" s="4"/>
      <c r="K2329" s="4"/>
    </row>
    <row r="2330" spans="1:11" ht="14">
      <c r="A2330" s="1">
        <v>2325</v>
      </c>
      <c r="D2330" s="4"/>
      <c r="E2330" s="2" t="b">
        <f t="shared" ca="1" si="61"/>
        <v>1</v>
      </c>
      <c r="F2330" s="2" t="str" cm="1">
        <f t="array" aca="1" ref="F2330" ca="1">IF(G2330&lt;&gt;"",INDIRECT("'"&amp;G2330&amp;"'!"&amp;H2330),"")</f>
        <v/>
      </c>
      <c r="G2330" s="1533"/>
      <c r="I2330" s="4"/>
      <c r="J2330" s="4"/>
      <c r="K2330" s="4"/>
    </row>
    <row r="2331" spans="1:11" ht="14">
      <c r="A2331" s="1">
        <v>2326</v>
      </c>
      <c r="D2331" s="4"/>
      <c r="E2331" s="2" t="b">
        <f t="shared" ca="1" si="61"/>
        <v>1</v>
      </c>
      <c r="F2331" s="2" t="str" cm="1">
        <f t="array" aca="1" ref="F2331" ca="1">IF(G2331&lt;&gt;"",INDIRECT("'"&amp;G2331&amp;"'!"&amp;H2331),"")</f>
        <v/>
      </c>
      <c r="G2331" s="1533"/>
      <c r="I2331" s="4"/>
      <c r="J2331" s="4"/>
      <c r="K2331" s="4"/>
    </row>
    <row r="2332" spans="1:11" ht="14">
      <c r="A2332" s="1">
        <v>2327</v>
      </c>
      <c r="D2332" s="4"/>
      <c r="E2332" s="2" t="b">
        <f t="shared" ca="1" si="61"/>
        <v>1</v>
      </c>
      <c r="F2332" s="2" t="str" cm="1">
        <f t="array" aca="1" ref="F2332" ca="1">IF(G2332&lt;&gt;"",INDIRECT("'"&amp;G2332&amp;"'!"&amp;H2332),"")</f>
        <v/>
      </c>
      <c r="G2332" s="1533"/>
      <c r="I2332" s="4"/>
      <c r="J2332" s="4"/>
      <c r="K2332" s="4"/>
    </row>
    <row r="2333" spans="1:11" ht="14">
      <c r="A2333" s="1">
        <v>2328</v>
      </c>
      <c r="D2333" s="4"/>
      <c r="E2333" s="2" t="b">
        <f t="shared" ca="1" si="61"/>
        <v>1</v>
      </c>
      <c r="F2333" s="2" t="str" cm="1">
        <f t="array" aca="1" ref="F2333" ca="1">IF(G2333&lt;&gt;"",INDIRECT("'"&amp;G2333&amp;"'!"&amp;H2333),"")</f>
        <v/>
      </c>
      <c r="G2333" s="1533"/>
      <c r="I2333" s="4"/>
      <c r="J2333" s="4"/>
      <c r="K2333" s="4"/>
    </row>
    <row r="2334" spans="1:11" ht="14">
      <c r="A2334" s="1">
        <v>2329</v>
      </c>
      <c r="D2334" s="4"/>
      <c r="E2334" s="2" t="b">
        <f t="shared" ca="1" si="61"/>
        <v>1</v>
      </c>
      <c r="F2334" s="2" t="str" cm="1">
        <f t="array" aca="1" ref="F2334" ca="1">IF(G2334&lt;&gt;"",INDIRECT("'"&amp;G2334&amp;"'!"&amp;H2334),"")</f>
        <v/>
      </c>
      <c r="G2334" s="1533"/>
      <c r="I2334" s="4"/>
      <c r="J2334" s="4"/>
      <c r="K2334" s="4"/>
    </row>
    <row r="2335" spans="1:11" ht="14">
      <c r="A2335" s="1">
        <v>2330</v>
      </c>
      <c r="D2335" s="4"/>
      <c r="E2335" s="2" t="b">
        <f t="shared" ca="1" si="61"/>
        <v>1</v>
      </c>
      <c r="F2335" s="2" t="str" cm="1">
        <f t="array" aca="1" ref="F2335" ca="1">IF(G2335&lt;&gt;"",INDIRECT("'"&amp;G2335&amp;"'!"&amp;H2335),"")</f>
        <v/>
      </c>
      <c r="G2335" s="1533"/>
      <c r="I2335" s="4"/>
      <c r="J2335" s="4"/>
      <c r="K2335" s="4"/>
    </row>
    <row r="2336" spans="1:11" ht="14">
      <c r="A2336" s="1">
        <v>2331</v>
      </c>
      <c r="D2336" s="4"/>
      <c r="E2336" s="2" t="b">
        <f t="shared" ca="1" si="61"/>
        <v>1</v>
      </c>
      <c r="F2336" s="2" t="str" cm="1">
        <f t="array" aca="1" ref="F2336" ca="1">IF(G2336&lt;&gt;"",INDIRECT("'"&amp;G2336&amp;"'!"&amp;H2336),"")</f>
        <v/>
      </c>
      <c r="G2336" s="1533"/>
      <c r="I2336" s="4"/>
      <c r="J2336" s="4"/>
      <c r="K2336" s="4"/>
    </row>
    <row r="2337" spans="1:11" ht="14">
      <c r="A2337" s="1">
        <v>2332</v>
      </c>
      <c r="D2337" s="4"/>
      <c r="E2337" s="2" t="b">
        <f t="shared" ca="1" si="61"/>
        <v>1</v>
      </c>
      <c r="F2337" s="2" t="str" cm="1">
        <f t="array" aca="1" ref="F2337" ca="1">IF(G2337&lt;&gt;"",INDIRECT("'"&amp;G2337&amp;"'!"&amp;H2337),"")</f>
        <v/>
      </c>
      <c r="G2337" s="1533"/>
      <c r="I2337" s="4"/>
      <c r="J2337" s="4"/>
      <c r="K2337" s="4"/>
    </row>
    <row r="2338" spans="1:11" ht="14">
      <c r="A2338" s="1">
        <v>2333</v>
      </c>
      <c r="D2338" s="4"/>
      <c r="E2338" s="2" t="b">
        <f t="shared" ca="1" si="61"/>
        <v>1</v>
      </c>
      <c r="F2338" s="2" t="str" cm="1">
        <f t="array" aca="1" ref="F2338" ca="1">IF(G2338&lt;&gt;"",INDIRECT("'"&amp;G2338&amp;"'!"&amp;H2338),"")</f>
        <v/>
      </c>
      <c r="G2338" s="1533"/>
      <c r="I2338" s="4"/>
      <c r="J2338" s="4"/>
      <c r="K2338" s="4"/>
    </row>
    <row r="2339" spans="1:11" ht="14">
      <c r="A2339" s="1">
        <v>2334</v>
      </c>
      <c r="D2339" s="4"/>
      <c r="E2339" s="2" t="b">
        <f t="shared" ca="1" si="61"/>
        <v>1</v>
      </c>
      <c r="F2339" s="2" t="str" cm="1">
        <f t="array" aca="1" ref="F2339" ca="1">IF(G2339&lt;&gt;"",INDIRECT("'"&amp;G2339&amp;"'!"&amp;H2339),"")</f>
        <v/>
      </c>
      <c r="G2339" s="1533"/>
      <c r="I2339" s="4"/>
      <c r="J2339" s="4"/>
      <c r="K2339" s="4"/>
    </row>
    <row r="2340" spans="1:11" ht="14">
      <c r="A2340" s="1">
        <v>2335</v>
      </c>
      <c r="D2340" s="4"/>
      <c r="E2340" s="2" t="b">
        <f t="shared" ca="1" si="61"/>
        <v>1</v>
      </c>
      <c r="F2340" s="2" t="str" cm="1">
        <f t="array" aca="1" ref="F2340" ca="1">IF(G2340&lt;&gt;"",INDIRECT("'"&amp;G2340&amp;"'!"&amp;H2340),"")</f>
        <v/>
      </c>
      <c r="G2340" s="1533"/>
      <c r="I2340" s="4"/>
      <c r="J2340" s="4"/>
      <c r="K2340" s="4"/>
    </row>
    <row r="2341" spans="1:11" ht="14">
      <c r="A2341" s="1">
        <v>2336</v>
      </c>
      <c r="D2341" s="4"/>
      <c r="E2341" s="2" t="b">
        <f t="shared" ca="1" si="61"/>
        <v>1</v>
      </c>
      <c r="F2341" s="2" t="str" cm="1">
        <f t="array" aca="1" ref="F2341" ca="1">IF(G2341&lt;&gt;"",INDIRECT("'"&amp;G2341&amp;"'!"&amp;H2341),"")</f>
        <v/>
      </c>
      <c r="G2341" s="1533"/>
      <c r="I2341" s="4"/>
      <c r="J2341" s="4"/>
      <c r="K2341" s="4"/>
    </row>
    <row r="2342" spans="1:11" ht="14">
      <c r="A2342" s="1">
        <v>2337</v>
      </c>
      <c r="D2342" s="4"/>
      <c r="E2342" s="2" t="b">
        <f t="shared" ca="1" si="61"/>
        <v>1</v>
      </c>
      <c r="F2342" s="2" t="str" cm="1">
        <f t="array" aca="1" ref="F2342" ca="1">IF(G2342&lt;&gt;"",INDIRECT("'"&amp;G2342&amp;"'!"&amp;H2342),"")</f>
        <v/>
      </c>
      <c r="G2342" s="1533"/>
      <c r="I2342" s="4"/>
      <c r="J2342" s="4"/>
      <c r="K2342" s="4"/>
    </row>
    <row r="2343" spans="1:11" ht="14">
      <c r="A2343" s="1">
        <v>2338</v>
      </c>
      <c r="D2343" s="4"/>
      <c r="E2343" s="2" t="b">
        <f t="shared" ca="1" si="61"/>
        <v>1</v>
      </c>
      <c r="F2343" s="2" t="str" cm="1">
        <f t="array" aca="1" ref="F2343" ca="1">IF(G2343&lt;&gt;"",INDIRECT("'"&amp;G2343&amp;"'!"&amp;H2343),"")</f>
        <v/>
      </c>
      <c r="G2343" s="1533"/>
      <c r="I2343" s="4"/>
      <c r="J2343" s="4"/>
      <c r="K2343" s="4"/>
    </row>
    <row r="2344" spans="1:11" ht="14">
      <c r="A2344" s="1">
        <v>2339</v>
      </c>
      <c r="D2344" s="4"/>
      <c r="E2344" s="2" t="b">
        <f t="shared" ca="1" si="61"/>
        <v>1</v>
      </c>
      <c r="F2344" s="2" t="str" cm="1">
        <f t="array" aca="1" ref="F2344" ca="1">IF(G2344&lt;&gt;"",INDIRECT("'"&amp;G2344&amp;"'!"&amp;H2344),"")</f>
        <v/>
      </c>
      <c r="G2344" s="1533"/>
      <c r="I2344" s="4"/>
      <c r="J2344" s="4"/>
      <c r="K2344" s="4"/>
    </row>
    <row r="2345" spans="1:11" ht="14">
      <c r="A2345" s="1">
        <v>2340</v>
      </c>
      <c r="D2345" s="4"/>
      <c r="E2345" s="2" t="b">
        <f t="shared" ca="1" si="61"/>
        <v>1</v>
      </c>
      <c r="F2345" s="2" t="str" cm="1">
        <f t="array" aca="1" ref="F2345" ca="1">IF(G2345&lt;&gt;"",INDIRECT("'"&amp;G2345&amp;"'!"&amp;H2345),"")</f>
        <v/>
      </c>
      <c r="G2345" s="1533"/>
      <c r="I2345" s="4"/>
      <c r="J2345" s="4"/>
      <c r="K2345" s="4"/>
    </row>
    <row r="2346" spans="1:11" ht="14">
      <c r="A2346" s="1">
        <v>2341</v>
      </c>
      <c r="D2346" s="4"/>
      <c r="E2346" s="2" t="b">
        <f t="shared" ca="1" si="61"/>
        <v>1</v>
      </c>
      <c r="F2346" s="2" t="str" cm="1">
        <f t="array" aca="1" ref="F2346" ca="1">IF(G2346&lt;&gt;"",INDIRECT("'"&amp;G2346&amp;"'!"&amp;H2346),"")</f>
        <v/>
      </c>
      <c r="G2346" s="1533"/>
      <c r="I2346" s="4"/>
      <c r="J2346" s="4"/>
      <c r="K2346" s="4"/>
    </row>
    <row r="2347" spans="1:11" ht="14">
      <c r="A2347" s="1">
        <v>2342</v>
      </c>
      <c r="D2347" s="4"/>
      <c r="E2347" s="2" t="b">
        <f t="shared" ca="1" si="61"/>
        <v>1</v>
      </c>
      <c r="F2347" s="2" t="str" cm="1">
        <f t="array" aca="1" ref="F2347" ca="1">IF(G2347&lt;&gt;"",INDIRECT("'"&amp;G2347&amp;"'!"&amp;H2347),"")</f>
        <v/>
      </c>
      <c r="G2347" s="1533"/>
      <c r="I2347" s="4"/>
      <c r="J2347" s="4"/>
      <c r="K2347" s="4"/>
    </row>
    <row r="2348" spans="1:11" ht="14">
      <c r="A2348" s="1">
        <v>2343</v>
      </c>
      <c r="D2348" s="4"/>
      <c r="E2348" s="2" t="b">
        <f t="shared" ca="1" si="61"/>
        <v>1</v>
      </c>
      <c r="F2348" s="2" t="str" cm="1">
        <f t="array" aca="1" ref="F2348" ca="1">IF(G2348&lt;&gt;"",INDIRECT("'"&amp;G2348&amp;"'!"&amp;H2348),"")</f>
        <v/>
      </c>
      <c r="G2348" s="1533"/>
      <c r="I2348" s="4"/>
      <c r="J2348" s="4"/>
      <c r="K2348" s="4"/>
    </row>
    <row r="2349" spans="1:11" ht="14">
      <c r="A2349" s="1">
        <v>2344</v>
      </c>
      <c r="D2349" s="4"/>
      <c r="E2349" s="2" t="b">
        <f t="shared" ca="1" si="61"/>
        <v>1</v>
      </c>
      <c r="F2349" s="2" t="str" cm="1">
        <f t="array" aca="1" ref="F2349" ca="1">IF(G2349&lt;&gt;"",INDIRECT("'"&amp;G2349&amp;"'!"&amp;H2349),"")</f>
        <v/>
      </c>
      <c r="G2349" s="1533"/>
      <c r="I2349" s="4"/>
      <c r="J2349" s="4"/>
      <c r="K2349" s="4"/>
    </row>
    <row r="2350" spans="1:11" ht="14">
      <c r="A2350" s="1">
        <v>2345</v>
      </c>
      <c r="D2350" s="4"/>
      <c r="E2350" s="2" t="b">
        <f t="shared" ca="1" si="61"/>
        <v>1</v>
      </c>
      <c r="F2350" s="2" t="str" cm="1">
        <f t="array" aca="1" ref="F2350" ca="1">IF(G2350&lt;&gt;"",INDIRECT("'"&amp;G2350&amp;"'!"&amp;H2350),"")</f>
        <v/>
      </c>
      <c r="G2350" s="1533"/>
      <c r="I2350" s="4"/>
      <c r="J2350" s="4"/>
      <c r="K2350" s="4"/>
    </row>
    <row r="2351" spans="1:11" ht="14">
      <c r="A2351" s="1">
        <v>2346</v>
      </c>
      <c r="D2351" s="4"/>
      <c r="E2351" s="2" t="b">
        <f t="shared" ca="1" si="61"/>
        <v>1</v>
      </c>
      <c r="F2351" s="2" t="str" cm="1">
        <f t="array" aca="1" ref="F2351" ca="1">IF(G2351&lt;&gt;"",INDIRECT("'"&amp;G2351&amp;"'!"&amp;H2351),"")</f>
        <v/>
      </c>
      <c r="G2351" s="1533"/>
      <c r="I2351" s="4"/>
      <c r="J2351" s="4"/>
      <c r="K2351" s="4"/>
    </row>
    <row r="2352" spans="1:11" ht="14">
      <c r="A2352" s="1">
        <v>2347</v>
      </c>
      <c r="D2352" s="4"/>
      <c r="E2352" s="2" t="b">
        <f t="shared" ca="1" si="61"/>
        <v>1</v>
      </c>
      <c r="F2352" s="2" t="str" cm="1">
        <f t="array" aca="1" ref="F2352" ca="1">IF(G2352&lt;&gt;"",INDIRECT("'"&amp;G2352&amp;"'!"&amp;H2352),"")</f>
        <v/>
      </c>
      <c r="G2352" s="1533"/>
      <c r="I2352" s="4"/>
      <c r="J2352" s="4"/>
      <c r="K2352" s="4"/>
    </row>
    <row r="2353" spans="1:11" ht="14">
      <c r="A2353" s="1">
        <v>2348</v>
      </c>
      <c r="D2353" s="4"/>
      <c r="E2353" s="2" t="b">
        <f t="shared" ca="1" si="61"/>
        <v>1</v>
      </c>
      <c r="F2353" s="2" t="str" cm="1">
        <f t="array" aca="1" ref="F2353" ca="1">IF(G2353&lt;&gt;"",INDIRECT("'"&amp;G2353&amp;"'!"&amp;H2353),"")</f>
        <v/>
      </c>
      <c r="G2353" s="1533"/>
      <c r="I2353" s="4"/>
      <c r="J2353" s="4"/>
      <c r="K2353" s="4"/>
    </row>
    <row r="2354" spans="1:11" ht="14">
      <c r="A2354" s="1">
        <v>2349</v>
      </c>
      <c r="D2354" s="4"/>
      <c r="E2354" s="2" t="b">
        <f t="shared" ca="1" si="61"/>
        <v>1</v>
      </c>
      <c r="F2354" s="2" t="str" cm="1">
        <f t="array" aca="1" ref="F2354" ca="1">IF(G2354&lt;&gt;"",INDIRECT("'"&amp;G2354&amp;"'!"&amp;H2354),"")</f>
        <v/>
      </c>
      <c r="G2354" s="1533"/>
      <c r="I2354" s="4"/>
      <c r="J2354" s="4"/>
      <c r="K2354" s="4"/>
    </row>
    <row r="2355" spans="1:11" ht="14">
      <c r="A2355" s="1">
        <v>2350</v>
      </c>
      <c r="D2355" s="4"/>
      <c r="E2355" s="2" t="b">
        <f t="shared" ca="1" si="61"/>
        <v>1</v>
      </c>
      <c r="F2355" s="2" t="str" cm="1">
        <f t="array" aca="1" ref="F2355" ca="1">IF(G2355&lt;&gt;"",INDIRECT("'"&amp;G2355&amp;"'!"&amp;H2355),"")</f>
        <v/>
      </c>
      <c r="G2355" s="1533"/>
      <c r="I2355" s="4"/>
      <c r="J2355" s="4"/>
      <c r="K2355" s="4"/>
    </row>
    <row r="2356" spans="1:11" ht="14">
      <c r="A2356" s="1">
        <v>2351</v>
      </c>
      <c r="D2356" s="4"/>
      <c r="E2356" s="2" t="b">
        <f t="shared" ca="1" si="61"/>
        <v>1</v>
      </c>
      <c r="F2356" s="2" t="str" cm="1">
        <f t="array" aca="1" ref="F2356" ca="1">IF(G2356&lt;&gt;"",INDIRECT("'"&amp;G2356&amp;"'!"&amp;H2356),"")</f>
        <v/>
      </c>
      <c r="G2356" s="1533"/>
      <c r="I2356" s="4"/>
      <c r="J2356" s="4"/>
      <c r="K2356" s="4"/>
    </row>
    <row r="2357" spans="1:11" ht="14">
      <c r="A2357" s="1">
        <v>2352</v>
      </c>
      <c r="D2357" s="4"/>
      <c r="E2357" s="2" t="b">
        <f t="shared" ca="1" si="61"/>
        <v>1</v>
      </c>
      <c r="F2357" s="2" t="str" cm="1">
        <f t="array" aca="1" ref="F2357" ca="1">IF(G2357&lt;&gt;"",INDIRECT("'"&amp;G2357&amp;"'!"&amp;H2357),"")</f>
        <v/>
      </c>
      <c r="G2357" s="1533"/>
      <c r="I2357" s="4"/>
      <c r="J2357" s="4"/>
      <c r="K2357" s="4"/>
    </row>
    <row r="2358" spans="1:11" ht="14">
      <c r="A2358" s="1">
        <v>2353</v>
      </c>
      <c r="D2358" s="4"/>
      <c r="E2358" s="2" t="b">
        <f t="shared" ca="1" si="61"/>
        <v>1</v>
      </c>
      <c r="F2358" s="2" t="str" cm="1">
        <f t="array" aca="1" ref="F2358" ca="1">IF(G2358&lt;&gt;"",INDIRECT("'"&amp;G2358&amp;"'!"&amp;H2358),"")</f>
        <v/>
      </c>
      <c r="G2358" s="1533"/>
      <c r="I2358" s="4"/>
      <c r="J2358" s="4"/>
      <c r="K2358" s="4"/>
    </row>
    <row r="2359" spans="1:11" ht="14">
      <c r="A2359" s="1">
        <v>2354</v>
      </c>
      <c r="D2359" s="4"/>
      <c r="E2359" s="2" t="b">
        <f t="shared" ca="1" si="61"/>
        <v>1</v>
      </c>
      <c r="F2359" s="2" t="str" cm="1">
        <f t="array" aca="1" ref="F2359" ca="1">IF(G2359&lt;&gt;"",INDIRECT("'"&amp;G2359&amp;"'!"&amp;H2359),"")</f>
        <v/>
      </c>
      <c r="G2359" s="1533"/>
      <c r="I2359" s="4"/>
      <c r="J2359" s="4"/>
      <c r="K2359" s="4"/>
    </row>
    <row r="2360" spans="1:11" ht="14">
      <c r="A2360" s="1">
        <v>2355</v>
      </c>
      <c r="D2360" s="4"/>
      <c r="E2360" s="2" t="b">
        <f t="shared" ca="1" si="61"/>
        <v>1</v>
      </c>
      <c r="F2360" s="2" t="str" cm="1">
        <f t="array" aca="1" ref="F2360" ca="1">IF(G2360&lt;&gt;"",INDIRECT("'"&amp;G2360&amp;"'!"&amp;H2360),"")</f>
        <v/>
      </c>
      <c r="G2360" s="1533"/>
      <c r="I2360" s="4"/>
      <c r="J2360" s="4"/>
      <c r="K2360" s="4"/>
    </row>
    <row r="2361" spans="1:11" ht="14">
      <c r="A2361" s="1">
        <v>2356</v>
      </c>
      <c r="D2361" s="4"/>
      <c r="E2361" s="2" t="b">
        <f t="shared" ca="1" si="61"/>
        <v>1</v>
      </c>
      <c r="F2361" s="2" t="str" cm="1">
        <f t="array" aca="1" ref="F2361" ca="1">IF(G2361&lt;&gt;"",INDIRECT("'"&amp;G2361&amp;"'!"&amp;H2361),"")</f>
        <v/>
      </c>
      <c r="G2361" s="1533"/>
      <c r="I2361" s="4"/>
      <c r="J2361" s="4"/>
      <c r="K2361" s="4"/>
    </row>
    <row r="2362" spans="1:11" ht="14">
      <c r="A2362" s="1">
        <v>2357</v>
      </c>
      <c r="D2362" s="4"/>
      <c r="E2362" s="2" t="b">
        <f t="shared" ca="1" si="61"/>
        <v>1</v>
      </c>
      <c r="F2362" s="2" t="str" cm="1">
        <f t="array" aca="1" ref="F2362" ca="1">IF(G2362&lt;&gt;"",INDIRECT("'"&amp;G2362&amp;"'!"&amp;H2362),"")</f>
        <v/>
      </c>
      <c r="G2362" s="1533"/>
      <c r="I2362" s="4"/>
      <c r="J2362" s="4"/>
      <c r="K2362" s="4"/>
    </row>
    <row r="2363" spans="1:11" ht="14">
      <c r="A2363" s="1">
        <v>2358</v>
      </c>
      <c r="D2363" s="4"/>
      <c r="E2363" s="2" t="b">
        <f t="shared" ca="1" si="61"/>
        <v>1</v>
      </c>
      <c r="F2363" s="2" t="str" cm="1">
        <f t="array" aca="1" ref="F2363" ca="1">IF(G2363&lt;&gt;"",INDIRECT("'"&amp;G2363&amp;"'!"&amp;H2363),"")</f>
        <v/>
      </c>
      <c r="G2363" s="1533"/>
      <c r="I2363" s="4"/>
      <c r="J2363" s="4"/>
      <c r="K2363" s="4"/>
    </row>
    <row r="2364" spans="1:11" ht="14">
      <c r="A2364" s="1">
        <v>2359</v>
      </c>
      <c r="D2364" s="4"/>
      <c r="E2364" s="2" t="b">
        <f t="shared" ca="1" si="61"/>
        <v>1</v>
      </c>
      <c r="F2364" s="2" t="str" cm="1">
        <f t="array" aca="1" ref="F2364" ca="1">IF(G2364&lt;&gt;"",INDIRECT("'"&amp;G2364&amp;"'!"&amp;H2364),"")</f>
        <v/>
      </c>
      <c r="G2364" s="1533"/>
      <c r="I2364" s="4"/>
      <c r="J2364" s="4"/>
      <c r="K2364" s="4"/>
    </row>
    <row r="2365" spans="1:11" ht="14">
      <c r="A2365" s="1">
        <v>2360</v>
      </c>
      <c r="D2365" s="4"/>
      <c r="E2365" s="2" t="b">
        <f t="shared" ca="1" si="61"/>
        <v>1</v>
      </c>
      <c r="F2365" s="2" t="str" cm="1">
        <f t="array" aca="1" ref="F2365" ca="1">IF(G2365&lt;&gt;"",INDIRECT("'"&amp;G2365&amp;"'!"&amp;H2365),"")</f>
        <v/>
      </c>
      <c r="G2365" s="1533"/>
      <c r="I2365" s="4"/>
      <c r="J2365" s="4"/>
      <c r="K2365" s="4"/>
    </row>
    <row r="2366" spans="1:11" ht="14">
      <c r="A2366" s="1">
        <v>2361</v>
      </c>
      <c r="D2366" s="4"/>
      <c r="E2366" s="2" t="b">
        <f t="shared" ca="1" si="61"/>
        <v>1</v>
      </c>
      <c r="F2366" s="2" t="str" cm="1">
        <f t="array" aca="1" ref="F2366" ca="1">IF(G2366&lt;&gt;"",INDIRECT("'"&amp;G2366&amp;"'!"&amp;H2366),"")</f>
        <v/>
      </c>
      <c r="G2366" s="1533"/>
      <c r="I2366" s="4"/>
      <c r="J2366" s="4"/>
      <c r="K2366" s="4"/>
    </row>
    <row r="2367" spans="1:11" ht="14">
      <c r="A2367" s="1">
        <v>2362</v>
      </c>
      <c r="D2367" s="4"/>
      <c r="E2367" s="2" t="b">
        <f t="shared" ca="1" si="61"/>
        <v>1</v>
      </c>
      <c r="F2367" s="2" t="str" cm="1">
        <f t="array" aca="1" ref="F2367" ca="1">IF(G2367&lt;&gt;"",INDIRECT("'"&amp;G2367&amp;"'!"&amp;H2367),"")</f>
        <v/>
      </c>
      <c r="G2367" s="1533"/>
      <c r="I2367" s="4"/>
      <c r="J2367" s="4"/>
      <c r="K2367" s="4"/>
    </row>
    <row r="2368" spans="1:11" ht="14">
      <c r="A2368" s="1">
        <v>2363</v>
      </c>
      <c r="D2368" s="4"/>
      <c r="E2368" s="2" t="b">
        <f t="shared" ca="1" si="61"/>
        <v>1</v>
      </c>
      <c r="F2368" s="2" t="str" cm="1">
        <f t="array" aca="1" ref="F2368" ca="1">IF(G2368&lt;&gt;"",INDIRECT("'"&amp;G2368&amp;"'!"&amp;H2368),"")</f>
        <v/>
      </c>
      <c r="G2368" s="1533"/>
      <c r="I2368" s="4"/>
      <c r="J2368" s="4"/>
      <c r="K2368" s="4"/>
    </row>
    <row r="2369" spans="1:11" ht="14">
      <c r="A2369" s="1">
        <v>2364</v>
      </c>
      <c r="D2369" s="4"/>
      <c r="E2369" s="2" t="b">
        <f t="shared" ca="1" si="61"/>
        <v>1</v>
      </c>
      <c r="F2369" s="2" t="str" cm="1">
        <f t="array" aca="1" ref="F2369" ca="1">IF(G2369&lt;&gt;"",INDIRECT("'"&amp;G2369&amp;"'!"&amp;H2369),"")</f>
        <v/>
      </c>
      <c r="G2369" s="1533"/>
      <c r="I2369" s="4"/>
      <c r="J2369" s="4"/>
      <c r="K2369" s="4"/>
    </row>
    <row r="2370" spans="1:11" ht="14">
      <c r="A2370" s="1">
        <v>2365</v>
      </c>
      <c r="D2370" s="4"/>
      <c r="E2370" s="2" t="b">
        <f t="shared" ref="E2370:E2433" ca="1" si="62">F2370=B2370</f>
        <v>1</v>
      </c>
      <c r="F2370" s="2" t="str" cm="1">
        <f t="array" aca="1" ref="F2370" ca="1">IF(G2370&lt;&gt;"",INDIRECT("'"&amp;G2370&amp;"'!"&amp;H2370),"")</f>
        <v/>
      </c>
      <c r="G2370" s="1533"/>
      <c r="I2370" s="4"/>
      <c r="J2370" s="4"/>
      <c r="K2370" s="4"/>
    </row>
    <row r="2371" spans="1:11" ht="14">
      <c r="A2371" s="1">
        <v>2366</v>
      </c>
      <c r="D2371" s="4"/>
      <c r="E2371" s="2" t="b">
        <f t="shared" ca="1" si="62"/>
        <v>1</v>
      </c>
      <c r="F2371" s="2" t="str" cm="1">
        <f t="array" aca="1" ref="F2371" ca="1">IF(G2371&lt;&gt;"",INDIRECT("'"&amp;G2371&amp;"'!"&amp;H2371),"")</f>
        <v/>
      </c>
      <c r="G2371" s="1533"/>
      <c r="I2371" s="4"/>
      <c r="J2371" s="4"/>
      <c r="K2371" s="4"/>
    </row>
    <row r="2372" spans="1:11" ht="14">
      <c r="A2372" s="1">
        <v>2367</v>
      </c>
      <c r="D2372" s="4"/>
      <c r="E2372" s="2" t="b">
        <f t="shared" ca="1" si="62"/>
        <v>1</v>
      </c>
      <c r="F2372" s="2" t="str" cm="1">
        <f t="array" aca="1" ref="F2372" ca="1">IF(G2372&lt;&gt;"",INDIRECT("'"&amp;G2372&amp;"'!"&amp;H2372),"")</f>
        <v/>
      </c>
      <c r="G2372" s="1533"/>
      <c r="I2372" s="4"/>
      <c r="J2372" s="4"/>
      <c r="K2372" s="4"/>
    </row>
    <row r="2373" spans="1:11" ht="14">
      <c r="A2373" s="1">
        <v>2368</v>
      </c>
      <c r="D2373" s="4"/>
      <c r="E2373" s="2" t="b">
        <f t="shared" ca="1" si="62"/>
        <v>1</v>
      </c>
      <c r="F2373" s="2" t="str" cm="1">
        <f t="array" aca="1" ref="F2373" ca="1">IF(G2373&lt;&gt;"",INDIRECT("'"&amp;G2373&amp;"'!"&amp;H2373),"")</f>
        <v/>
      </c>
      <c r="G2373" s="1533"/>
      <c r="I2373" s="4"/>
      <c r="J2373" s="4"/>
      <c r="K2373" s="4"/>
    </row>
    <row r="2374" spans="1:11" ht="14">
      <c r="A2374" s="1">
        <v>2369</v>
      </c>
      <c r="D2374" s="4"/>
      <c r="E2374" s="2" t="b">
        <f t="shared" ca="1" si="62"/>
        <v>1</v>
      </c>
      <c r="F2374" s="2" t="str" cm="1">
        <f t="array" aca="1" ref="F2374" ca="1">IF(G2374&lt;&gt;"",INDIRECT("'"&amp;G2374&amp;"'!"&amp;H2374),"")</f>
        <v/>
      </c>
      <c r="G2374" s="1533"/>
      <c r="I2374" s="4"/>
      <c r="J2374" s="4"/>
      <c r="K2374" s="4"/>
    </row>
    <row r="2375" spans="1:11" ht="14">
      <c r="A2375" s="1">
        <v>2370</v>
      </c>
      <c r="D2375" s="4"/>
      <c r="E2375" s="2" t="b">
        <f t="shared" ca="1" si="62"/>
        <v>1</v>
      </c>
      <c r="F2375" s="2" t="str" cm="1">
        <f t="array" aca="1" ref="F2375" ca="1">IF(G2375&lt;&gt;"",INDIRECT("'"&amp;G2375&amp;"'!"&amp;H2375),"")</f>
        <v/>
      </c>
      <c r="G2375" s="1533"/>
      <c r="I2375" s="4"/>
      <c r="J2375" s="4"/>
      <c r="K2375" s="4"/>
    </row>
    <row r="2376" spans="1:11" ht="14">
      <c r="A2376" s="1">
        <v>2371</v>
      </c>
      <c r="D2376" s="4"/>
      <c r="E2376" s="2" t="b">
        <f t="shared" ca="1" si="62"/>
        <v>1</v>
      </c>
      <c r="F2376" s="2" t="str" cm="1">
        <f t="array" aca="1" ref="F2376" ca="1">IF(G2376&lt;&gt;"",INDIRECT("'"&amp;G2376&amp;"'!"&amp;H2376),"")</f>
        <v/>
      </c>
      <c r="G2376" s="1533"/>
      <c r="I2376" s="4"/>
      <c r="J2376" s="4"/>
      <c r="K2376" s="4"/>
    </row>
    <row r="2377" spans="1:11" ht="14">
      <c r="A2377" s="1">
        <v>2372</v>
      </c>
      <c r="D2377" s="4"/>
      <c r="E2377" s="2" t="b">
        <f t="shared" ca="1" si="62"/>
        <v>1</v>
      </c>
      <c r="F2377" s="2" t="str" cm="1">
        <f t="array" aca="1" ref="F2377" ca="1">IF(G2377&lt;&gt;"",INDIRECT("'"&amp;G2377&amp;"'!"&amp;H2377),"")</f>
        <v/>
      </c>
      <c r="G2377" s="1533"/>
      <c r="I2377" s="4"/>
      <c r="J2377" s="4"/>
      <c r="K2377" s="4"/>
    </row>
    <row r="2378" spans="1:11" ht="14">
      <c r="A2378" s="1">
        <v>2373</v>
      </c>
      <c r="D2378" s="3" t="s">
        <v>298</v>
      </c>
      <c r="E2378" s="2" t="b">
        <f t="shared" ca="1" si="62"/>
        <v>1</v>
      </c>
      <c r="F2378" s="2" t="str" cm="1">
        <f t="array" aca="1" ref="F2378" ca="1">IF(G2378&lt;&gt;"",INDIRECT("'"&amp;G2378&amp;"'!"&amp;H2378),"")</f>
        <v/>
      </c>
      <c r="G2378" s="1533"/>
    </row>
    <row r="2379" spans="1:11" ht="14">
      <c r="A2379">
        <v>2374</v>
      </c>
      <c r="E2379" s="2" t="b">
        <f t="shared" ca="1" si="62"/>
        <v>1</v>
      </c>
      <c r="F2379" s="2" t="str" cm="1">
        <f t="array" aca="1" ref="F2379" ca="1">IF(G2379&lt;&gt;"",INDIRECT("'"&amp;G2379&amp;"'!"&amp;H2379),"")</f>
        <v/>
      </c>
      <c r="G2379" s="1533"/>
    </row>
    <row r="2380" spans="1:11" ht="14">
      <c r="A2380" s="1">
        <v>2375</v>
      </c>
      <c r="D2380" s="3" t="s">
        <v>298</v>
      </c>
      <c r="E2380" s="2" t="b">
        <f t="shared" ca="1" si="62"/>
        <v>1</v>
      </c>
      <c r="F2380" s="2" t="str" cm="1">
        <f t="array" aca="1" ref="F2380" ca="1">IF(G2380&lt;&gt;"",INDIRECT("'"&amp;G2380&amp;"'!"&amp;H2380),"")</f>
        <v/>
      </c>
      <c r="G2380" s="1533"/>
    </row>
    <row r="2381" spans="1:11" ht="14">
      <c r="A2381">
        <v>2376</v>
      </c>
      <c r="E2381" s="2" t="b">
        <f t="shared" ca="1" si="62"/>
        <v>1</v>
      </c>
      <c r="F2381" s="2" t="str" cm="1">
        <f t="array" aca="1" ref="F2381" ca="1">IF(G2381&lt;&gt;"",INDIRECT("'"&amp;G2381&amp;"'!"&amp;H2381),"")</f>
        <v/>
      </c>
      <c r="G2381" s="1533"/>
    </row>
    <row r="2382" spans="1:11" ht="14">
      <c r="A2382" s="1">
        <v>2377</v>
      </c>
      <c r="D2382" s="4"/>
      <c r="E2382" s="2" t="b">
        <f t="shared" ca="1" si="62"/>
        <v>1</v>
      </c>
      <c r="F2382" s="2" t="str" cm="1">
        <f t="array" aca="1" ref="F2382" ca="1">IF(G2382&lt;&gt;"",INDIRECT("'"&amp;G2382&amp;"'!"&amp;H2382),"")</f>
        <v/>
      </c>
      <c r="G2382" s="1533"/>
      <c r="I2382" s="4"/>
      <c r="J2382" s="4"/>
      <c r="K2382" s="4"/>
    </row>
    <row r="2383" spans="1:11" ht="14">
      <c r="A2383" s="1">
        <v>2378</v>
      </c>
      <c r="D2383" s="4"/>
      <c r="E2383" s="2" t="b">
        <f t="shared" ca="1" si="62"/>
        <v>1</v>
      </c>
      <c r="F2383" s="2" t="str" cm="1">
        <f t="array" aca="1" ref="F2383" ca="1">IF(G2383&lt;&gt;"",INDIRECT("'"&amp;G2383&amp;"'!"&amp;H2383),"")</f>
        <v/>
      </c>
      <c r="G2383" s="1533"/>
      <c r="I2383" s="4"/>
      <c r="J2383" s="4"/>
      <c r="K2383" s="4"/>
    </row>
    <row r="2384" spans="1:11" ht="14">
      <c r="A2384" s="1">
        <v>2379</v>
      </c>
      <c r="D2384" s="4"/>
      <c r="E2384" s="2" t="b">
        <f t="shared" ca="1" si="62"/>
        <v>1</v>
      </c>
      <c r="F2384" s="2" t="str" cm="1">
        <f t="array" aca="1" ref="F2384" ca="1">IF(G2384&lt;&gt;"",INDIRECT("'"&amp;G2384&amp;"'!"&amp;H2384),"")</f>
        <v/>
      </c>
      <c r="G2384" s="1533"/>
      <c r="I2384" s="4"/>
      <c r="J2384" s="4"/>
      <c r="K2384" s="4"/>
    </row>
    <row r="2385" spans="1:11" ht="14">
      <c r="A2385" s="1">
        <v>2380</v>
      </c>
      <c r="D2385" s="4"/>
      <c r="E2385" s="2" t="b">
        <f t="shared" ca="1" si="62"/>
        <v>1</v>
      </c>
      <c r="F2385" s="2" t="str" cm="1">
        <f t="array" aca="1" ref="F2385" ca="1">IF(G2385&lt;&gt;"",INDIRECT("'"&amp;G2385&amp;"'!"&amp;H2385),"")</f>
        <v/>
      </c>
      <c r="G2385" s="1533"/>
      <c r="I2385" s="4"/>
      <c r="J2385" s="4"/>
      <c r="K2385" s="4"/>
    </row>
    <row r="2386" spans="1:11" ht="14">
      <c r="A2386" s="1">
        <v>2381</v>
      </c>
      <c r="D2386" s="4"/>
      <c r="E2386" s="2" t="b">
        <f t="shared" ca="1" si="62"/>
        <v>1</v>
      </c>
      <c r="F2386" s="2" t="str" cm="1">
        <f t="array" aca="1" ref="F2386" ca="1">IF(G2386&lt;&gt;"",INDIRECT("'"&amp;G2386&amp;"'!"&amp;H2386),"")</f>
        <v/>
      </c>
      <c r="G2386" s="1533"/>
      <c r="I2386" s="4"/>
      <c r="J2386" s="4"/>
      <c r="K2386" s="4"/>
    </row>
    <row r="2387" spans="1:11" ht="14">
      <c r="A2387" s="1">
        <v>2382</v>
      </c>
      <c r="D2387" s="4"/>
      <c r="E2387" s="2" t="b">
        <f t="shared" ca="1" si="62"/>
        <v>1</v>
      </c>
      <c r="F2387" s="2" t="str" cm="1">
        <f t="array" aca="1" ref="F2387" ca="1">IF(G2387&lt;&gt;"",INDIRECT("'"&amp;G2387&amp;"'!"&amp;H2387),"")</f>
        <v/>
      </c>
      <c r="G2387" s="1533"/>
      <c r="I2387" s="4"/>
      <c r="J2387" s="4"/>
      <c r="K2387" s="4"/>
    </row>
    <row r="2388" spans="1:11" ht="14">
      <c r="A2388" s="1">
        <v>2383</v>
      </c>
      <c r="D2388" s="4"/>
      <c r="E2388" s="2" t="b">
        <f t="shared" ca="1" si="62"/>
        <v>1</v>
      </c>
      <c r="F2388" s="2" t="str" cm="1">
        <f t="array" aca="1" ref="F2388" ca="1">IF(G2388&lt;&gt;"",INDIRECT("'"&amp;G2388&amp;"'!"&amp;H2388),"")</f>
        <v/>
      </c>
      <c r="G2388" s="1533"/>
      <c r="I2388" s="4"/>
      <c r="J2388" s="4"/>
      <c r="K2388" s="4"/>
    </row>
    <row r="2389" spans="1:11" ht="14">
      <c r="A2389" s="1">
        <v>2384</v>
      </c>
      <c r="D2389" s="4"/>
      <c r="E2389" s="2" t="b">
        <f t="shared" ca="1" si="62"/>
        <v>1</v>
      </c>
      <c r="F2389" s="2" t="str" cm="1">
        <f t="array" aca="1" ref="F2389" ca="1">IF(G2389&lt;&gt;"",INDIRECT("'"&amp;G2389&amp;"'!"&amp;H2389),"")</f>
        <v/>
      </c>
      <c r="G2389" s="1533"/>
      <c r="I2389" s="4"/>
      <c r="J2389" s="4"/>
      <c r="K2389" s="4"/>
    </row>
    <row r="2390" spans="1:11" ht="14">
      <c r="A2390" s="1">
        <v>2385</v>
      </c>
      <c r="D2390" s="4"/>
      <c r="E2390" s="2" t="b">
        <f t="shared" ca="1" si="62"/>
        <v>1</v>
      </c>
      <c r="F2390" s="2" t="str" cm="1">
        <f t="array" aca="1" ref="F2390" ca="1">IF(G2390&lt;&gt;"",INDIRECT("'"&amp;G2390&amp;"'!"&amp;H2390),"")</f>
        <v/>
      </c>
      <c r="G2390" s="1533"/>
      <c r="I2390" s="4"/>
      <c r="J2390" s="4"/>
      <c r="K2390" s="4"/>
    </row>
    <row r="2391" spans="1:11" ht="14">
      <c r="A2391" s="1">
        <v>2386</v>
      </c>
      <c r="D2391" s="4"/>
      <c r="E2391" s="2" t="b">
        <f t="shared" ca="1" si="62"/>
        <v>1</v>
      </c>
      <c r="F2391" s="2" t="str" cm="1">
        <f t="array" aca="1" ref="F2391" ca="1">IF(G2391&lt;&gt;"",INDIRECT("'"&amp;G2391&amp;"'!"&amp;H2391),"")</f>
        <v/>
      </c>
      <c r="G2391" s="1533"/>
      <c r="I2391" s="4"/>
      <c r="J2391" s="4"/>
      <c r="K2391" s="4"/>
    </row>
    <row r="2392" spans="1:11" ht="14">
      <c r="A2392" s="1">
        <v>2387</v>
      </c>
      <c r="D2392" s="4"/>
      <c r="E2392" s="2" t="b">
        <f t="shared" ca="1" si="62"/>
        <v>1</v>
      </c>
      <c r="F2392" s="2" t="str" cm="1">
        <f t="array" aca="1" ref="F2392" ca="1">IF(G2392&lt;&gt;"",INDIRECT("'"&amp;G2392&amp;"'!"&amp;H2392),"")</f>
        <v/>
      </c>
      <c r="G2392" s="1533"/>
      <c r="I2392" s="4"/>
      <c r="J2392" s="4"/>
      <c r="K2392" s="4"/>
    </row>
    <row r="2393" spans="1:11" ht="14">
      <c r="A2393" s="1">
        <v>2388</v>
      </c>
      <c r="D2393" s="4"/>
      <c r="E2393" s="2" t="b">
        <f t="shared" ca="1" si="62"/>
        <v>1</v>
      </c>
      <c r="F2393" s="2" t="str" cm="1">
        <f t="array" aca="1" ref="F2393" ca="1">IF(G2393&lt;&gt;"",INDIRECT("'"&amp;G2393&amp;"'!"&amp;H2393),"")</f>
        <v/>
      </c>
      <c r="G2393" s="1533"/>
      <c r="I2393" s="4"/>
      <c r="J2393" s="4"/>
      <c r="K2393" s="4"/>
    </row>
    <row r="2394" spans="1:11" ht="14">
      <c r="A2394" s="1">
        <v>2389</v>
      </c>
      <c r="D2394" s="4"/>
      <c r="E2394" s="2" t="b">
        <f t="shared" ca="1" si="62"/>
        <v>1</v>
      </c>
      <c r="F2394" s="2" t="str" cm="1">
        <f t="array" aca="1" ref="F2394" ca="1">IF(G2394&lt;&gt;"",INDIRECT("'"&amp;G2394&amp;"'!"&amp;H2394),"")</f>
        <v/>
      </c>
      <c r="G2394" s="1533"/>
      <c r="I2394" s="4"/>
      <c r="J2394" s="4"/>
      <c r="K2394" s="4"/>
    </row>
    <row r="2395" spans="1:11" ht="14">
      <c r="A2395" s="1">
        <v>2390</v>
      </c>
      <c r="D2395" s="4"/>
      <c r="E2395" s="2" t="b">
        <f t="shared" ca="1" si="62"/>
        <v>1</v>
      </c>
      <c r="F2395" s="2" t="str" cm="1">
        <f t="array" aca="1" ref="F2395" ca="1">IF(G2395&lt;&gt;"",INDIRECT("'"&amp;G2395&amp;"'!"&amp;H2395),"")</f>
        <v/>
      </c>
      <c r="G2395" s="1533"/>
      <c r="I2395" s="4"/>
      <c r="J2395" s="4"/>
      <c r="K2395" s="4"/>
    </row>
    <row r="2396" spans="1:11" ht="14">
      <c r="A2396" s="1">
        <v>2391</v>
      </c>
      <c r="D2396" s="4"/>
      <c r="E2396" s="2" t="b">
        <f t="shared" ca="1" si="62"/>
        <v>1</v>
      </c>
      <c r="F2396" s="2" t="str" cm="1">
        <f t="array" aca="1" ref="F2396" ca="1">IF(G2396&lt;&gt;"",INDIRECT("'"&amp;G2396&amp;"'!"&amp;H2396),"")</f>
        <v/>
      </c>
      <c r="G2396" s="1533"/>
      <c r="I2396" s="4"/>
      <c r="J2396" s="4"/>
      <c r="K2396" s="4"/>
    </row>
    <row r="2397" spans="1:11" ht="14">
      <c r="A2397" s="1">
        <v>2392</v>
      </c>
      <c r="D2397" s="4"/>
      <c r="E2397" s="2" t="b">
        <f t="shared" ca="1" si="62"/>
        <v>1</v>
      </c>
      <c r="F2397" s="2" t="str" cm="1">
        <f t="array" aca="1" ref="F2397" ca="1">IF(G2397&lt;&gt;"",INDIRECT("'"&amp;G2397&amp;"'!"&amp;H2397),"")</f>
        <v/>
      </c>
      <c r="G2397" s="1533"/>
      <c r="I2397" s="4"/>
      <c r="J2397" s="4"/>
      <c r="K2397" s="4"/>
    </row>
    <row r="2398" spans="1:11" ht="14">
      <c r="A2398" s="1">
        <v>2393</v>
      </c>
      <c r="D2398" s="4"/>
      <c r="E2398" s="2" t="b">
        <f t="shared" ca="1" si="62"/>
        <v>1</v>
      </c>
      <c r="F2398" s="2" t="str" cm="1">
        <f t="array" aca="1" ref="F2398" ca="1">IF(G2398&lt;&gt;"",INDIRECT("'"&amp;G2398&amp;"'!"&amp;H2398),"")</f>
        <v/>
      </c>
      <c r="G2398" s="1533"/>
      <c r="I2398" s="4"/>
      <c r="J2398" s="4"/>
      <c r="K2398" s="4"/>
    </row>
    <row r="2399" spans="1:11" ht="14">
      <c r="A2399" s="1">
        <v>2394</v>
      </c>
      <c r="D2399" s="4"/>
      <c r="E2399" s="2" t="b">
        <f t="shared" ca="1" si="62"/>
        <v>1</v>
      </c>
      <c r="F2399" s="2" t="str" cm="1">
        <f t="array" aca="1" ref="F2399" ca="1">IF(G2399&lt;&gt;"",INDIRECT("'"&amp;G2399&amp;"'!"&amp;H2399),"")</f>
        <v/>
      </c>
      <c r="G2399" s="1533"/>
      <c r="I2399" s="4"/>
      <c r="J2399" s="4"/>
      <c r="K2399" s="4"/>
    </row>
    <row r="2400" spans="1:11" ht="14">
      <c r="A2400" s="1">
        <v>2395</v>
      </c>
      <c r="D2400" s="4"/>
      <c r="E2400" s="2" t="b">
        <f t="shared" ca="1" si="62"/>
        <v>1</v>
      </c>
      <c r="F2400" s="2" t="str" cm="1">
        <f t="array" aca="1" ref="F2400" ca="1">IF(G2400&lt;&gt;"",INDIRECT("'"&amp;G2400&amp;"'!"&amp;H2400),"")</f>
        <v/>
      </c>
      <c r="G2400" s="1533"/>
      <c r="I2400" s="4"/>
      <c r="J2400" s="4"/>
      <c r="K2400" s="4"/>
    </row>
    <row r="2401" spans="1:11" ht="14">
      <c r="A2401" s="1">
        <v>2396</v>
      </c>
      <c r="D2401" s="4"/>
      <c r="E2401" s="2" t="b">
        <f t="shared" ca="1" si="62"/>
        <v>1</v>
      </c>
      <c r="F2401" s="2" t="str" cm="1">
        <f t="array" aca="1" ref="F2401" ca="1">IF(G2401&lt;&gt;"",INDIRECT("'"&amp;G2401&amp;"'!"&amp;H2401),"")</f>
        <v/>
      </c>
      <c r="G2401" s="1533"/>
      <c r="I2401" s="4"/>
      <c r="J2401" s="4"/>
      <c r="K2401" s="4"/>
    </row>
    <row r="2402" spans="1:11" ht="14">
      <c r="A2402" s="1">
        <v>2397</v>
      </c>
      <c r="D2402" s="4"/>
      <c r="E2402" s="2" t="b">
        <f t="shared" ca="1" si="62"/>
        <v>1</v>
      </c>
      <c r="F2402" s="2" t="str" cm="1">
        <f t="array" aca="1" ref="F2402" ca="1">IF(G2402&lt;&gt;"",INDIRECT("'"&amp;G2402&amp;"'!"&amp;H2402),"")</f>
        <v/>
      </c>
      <c r="G2402" s="1533"/>
      <c r="I2402" s="4"/>
      <c r="J2402" s="4"/>
      <c r="K2402" s="4"/>
    </row>
    <row r="2403" spans="1:11" ht="14">
      <c r="A2403" s="1">
        <v>2398</v>
      </c>
      <c r="D2403" s="4"/>
      <c r="E2403" s="2" t="b">
        <f t="shared" ca="1" si="62"/>
        <v>1</v>
      </c>
      <c r="F2403" s="2" t="str" cm="1">
        <f t="array" aca="1" ref="F2403" ca="1">IF(G2403&lt;&gt;"",INDIRECT("'"&amp;G2403&amp;"'!"&amp;H2403),"")</f>
        <v/>
      </c>
      <c r="G2403" s="1533"/>
      <c r="I2403" s="4"/>
      <c r="J2403" s="4"/>
      <c r="K2403" s="4"/>
    </row>
    <row r="2404" spans="1:11" ht="14">
      <c r="A2404" s="1">
        <v>2399</v>
      </c>
      <c r="D2404" s="4"/>
      <c r="E2404" s="2" t="b">
        <f t="shared" ca="1" si="62"/>
        <v>1</v>
      </c>
      <c r="F2404" s="2" t="str" cm="1">
        <f t="array" aca="1" ref="F2404" ca="1">IF(G2404&lt;&gt;"",INDIRECT("'"&amp;G2404&amp;"'!"&amp;H2404),"")</f>
        <v/>
      </c>
      <c r="G2404" s="1533"/>
      <c r="I2404" s="4"/>
      <c r="J2404" s="4"/>
      <c r="K2404" s="4"/>
    </row>
    <row r="2405" spans="1:11" ht="14">
      <c r="A2405" s="1">
        <v>2400</v>
      </c>
      <c r="D2405" s="4"/>
      <c r="E2405" s="2" t="b">
        <f t="shared" ca="1" si="62"/>
        <v>1</v>
      </c>
      <c r="F2405" s="2" t="str" cm="1">
        <f t="array" aca="1" ref="F2405" ca="1">IF(G2405&lt;&gt;"",INDIRECT("'"&amp;G2405&amp;"'!"&amp;H2405),"")</f>
        <v/>
      </c>
      <c r="G2405" s="1533"/>
      <c r="I2405" s="4"/>
      <c r="J2405" s="4"/>
      <c r="K2405" s="4"/>
    </row>
    <row r="2406" spans="1:11" ht="14">
      <c r="A2406" s="1">
        <v>2401</v>
      </c>
      <c r="D2406" s="4"/>
      <c r="E2406" s="2" t="b">
        <f t="shared" ca="1" si="62"/>
        <v>1</v>
      </c>
      <c r="F2406" s="2" t="str" cm="1">
        <f t="array" aca="1" ref="F2406" ca="1">IF(G2406&lt;&gt;"",INDIRECT("'"&amp;G2406&amp;"'!"&amp;H2406),"")</f>
        <v/>
      </c>
      <c r="G2406" s="1533"/>
      <c r="I2406" s="4"/>
      <c r="J2406" s="4"/>
      <c r="K2406" s="4"/>
    </row>
    <row r="2407" spans="1:11" ht="14">
      <c r="A2407" s="1">
        <v>2402</v>
      </c>
      <c r="D2407" s="4"/>
      <c r="E2407" s="2" t="b">
        <f t="shared" ca="1" si="62"/>
        <v>1</v>
      </c>
      <c r="F2407" s="2" t="str" cm="1">
        <f t="array" aca="1" ref="F2407" ca="1">IF(G2407&lt;&gt;"",INDIRECT("'"&amp;G2407&amp;"'!"&amp;H2407),"")</f>
        <v/>
      </c>
      <c r="G2407" s="1533"/>
      <c r="I2407" s="4"/>
      <c r="J2407" s="4"/>
      <c r="K2407" s="4"/>
    </row>
    <row r="2408" spans="1:11" ht="14">
      <c r="A2408" s="1">
        <v>2403</v>
      </c>
      <c r="D2408" s="4"/>
      <c r="E2408" s="2" t="b">
        <f t="shared" ca="1" si="62"/>
        <v>1</v>
      </c>
      <c r="F2408" s="2" t="str" cm="1">
        <f t="array" aca="1" ref="F2408" ca="1">IF(G2408&lt;&gt;"",INDIRECT("'"&amp;G2408&amp;"'!"&amp;H2408),"")</f>
        <v/>
      </c>
      <c r="G2408" s="1533"/>
      <c r="I2408" s="4"/>
      <c r="J2408" s="4"/>
      <c r="K2408" s="4"/>
    </row>
    <row r="2409" spans="1:11" ht="14">
      <c r="A2409" s="1">
        <v>2404</v>
      </c>
      <c r="D2409" s="4"/>
      <c r="E2409" s="2" t="b">
        <f t="shared" ca="1" si="62"/>
        <v>1</v>
      </c>
      <c r="F2409" s="2" t="str" cm="1">
        <f t="array" aca="1" ref="F2409" ca="1">IF(G2409&lt;&gt;"",INDIRECT("'"&amp;G2409&amp;"'!"&amp;H2409),"")</f>
        <v/>
      </c>
      <c r="G2409" s="1533"/>
      <c r="I2409" s="4"/>
      <c r="J2409" s="4"/>
      <c r="K2409" s="4"/>
    </row>
    <row r="2410" spans="1:11" ht="14">
      <c r="A2410" s="1">
        <v>2405</v>
      </c>
      <c r="D2410" s="4"/>
      <c r="E2410" s="2" t="b">
        <f t="shared" ca="1" si="62"/>
        <v>1</v>
      </c>
      <c r="F2410" s="2" t="str" cm="1">
        <f t="array" aca="1" ref="F2410" ca="1">IF(G2410&lt;&gt;"",INDIRECT("'"&amp;G2410&amp;"'!"&amp;H2410),"")</f>
        <v/>
      </c>
      <c r="G2410" s="1533"/>
      <c r="I2410" s="4"/>
      <c r="J2410" s="4"/>
      <c r="K2410" s="4"/>
    </row>
    <row r="2411" spans="1:11" ht="14">
      <c r="A2411" s="1">
        <v>2406</v>
      </c>
      <c r="D2411" s="4"/>
      <c r="E2411" s="2" t="b">
        <f t="shared" ca="1" si="62"/>
        <v>1</v>
      </c>
      <c r="F2411" s="2" t="str" cm="1">
        <f t="array" aca="1" ref="F2411" ca="1">IF(G2411&lt;&gt;"",INDIRECT("'"&amp;G2411&amp;"'!"&amp;H2411),"")</f>
        <v/>
      </c>
      <c r="G2411" s="1533"/>
      <c r="I2411" s="4"/>
      <c r="J2411" s="4"/>
      <c r="K2411" s="4"/>
    </row>
    <row r="2412" spans="1:11" ht="14">
      <c r="A2412" s="1">
        <v>2407</v>
      </c>
      <c r="D2412" s="4"/>
      <c r="E2412" s="2" t="b">
        <f t="shared" ca="1" si="62"/>
        <v>1</v>
      </c>
      <c r="F2412" s="2" t="str" cm="1">
        <f t="array" aca="1" ref="F2412" ca="1">IF(G2412&lt;&gt;"",INDIRECT("'"&amp;G2412&amp;"'!"&amp;H2412),"")</f>
        <v/>
      </c>
      <c r="G2412" s="1533"/>
      <c r="I2412" s="4"/>
      <c r="J2412" s="4"/>
      <c r="K2412" s="4"/>
    </row>
    <row r="2413" spans="1:11" ht="14">
      <c r="A2413" s="1">
        <v>2408</v>
      </c>
      <c r="D2413" s="4"/>
      <c r="E2413" s="2" t="b">
        <f t="shared" ca="1" si="62"/>
        <v>1</v>
      </c>
      <c r="F2413" s="2" t="str" cm="1">
        <f t="array" aca="1" ref="F2413" ca="1">IF(G2413&lt;&gt;"",INDIRECT("'"&amp;G2413&amp;"'!"&amp;H2413),"")</f>
        <v/>
      </c>
      <c r="G2413" s="1533"/>
      <c r="I2413" s="4"/>
      <c r="J2413" s="4"/>
      <c r="K2413" s="4"/>
    </row>
    <row r="2414" spans="1:11" ht="14">
      <c r="A2414" s="1">
        <v>2409</v>
      </c>
      <c r="D2414" s="4"/>
      <c r="E2414" s="2" t="b">
        <f t="shared" ca="1" si="62"/>
        <v>1</v>
      </c>
      <c r="F2414" s="2" t="str" cm="1">
        <f t="array" aca="1" ref="F2414" ca="1">IF(G2414&lt;&gt;"",INDIRECT("'"&amp;G2414&amp;"'!"&amp;H2414),"")</f>
        <v/>
      </c>
      <c r="G2414" s="1533"/>
      <c r="I2414" s="4"/>
      <c r="J2414" s="4"/>
      <c r="K2414" s="4"/>
    </row>
    <row r="2415" spans="1:11" ht="14">
      <c r="A2415" s="1">
        <v>2410</v>
      </c>
      <c r="D2415" s="4"/>
      <c r="E2415" s="2" t="b">
        <f t="shared" ca="1" si="62"/>
        <v>1</v>
      </c>
      <c r="F2415" s="2" t="str" cm="1">
        <f t="array" aca="1" ref="F2415" ca="1">IF(G2415&lt;&gt;"",INDIRECT("'"&amp;G2415&amp;"'!"&amp;H2415),"")</f>
        <v/>
      </c>
      <c r="G2415" s="1533"/>
      <c r="I2415" s="4"/>
      <c r="J2415" s="4"/>
      <c r="K2415" s="4"/>
    </row>
    <row r="2416" spans="1:11" ht="14">
      <c r="A2416" s="1">
        <v>2411</v>
      </c>
      <c r="D2416" s="4"/>
      <c r="E2416" s="2" t="b">
        <f t="shared" ca="1" si="62"/>
        <v>1</v>
      </c>
      <c r="F2416" s="2" t="str" cm="1">
        <f t="array" aca="1" ref="F2416" ca="1">IF(G2416&lt;&gt;"",INDIRECT("'"&amp;G2416&amp;"'!"&amp;H2416),"")</f>
        <v/>
      </c>
      <c r="G2416" s="1533"/>
      <c r="I2416" s="4"/>
      <c r="J2416" s="4"/>
      <c r="K2416" s="4"/>
    </row>
    <row r="2417" spans="1:11" ht="14">
      <c r="A2417" s="1">
        <v>2412</v>
      </c>
      <c r="D2417" s="4"/>
      <c r="E2417" s="2" t="b">
        <f t="shared" ca="1" si="62"/>
        <v>1</v>
      </c>
      <c r="F2417" s="2" t="str" cm="1">
        <f t="array" aca="1" ref="F2417" ca="1">IF(G2417&lt;&gt;"",INDIRECT("'"&amp;G2417&amp;"'!"&amp;H2417),"")</f>
        <v/>
      </c>
      <c r="G2417" s="1533"/>
      <c r="I2417" s="4"/>
      <c r="J2417" s="4"/>
      <c r="K2417" s="4"/>
    </row>
    <row r="2418" spans="1:11" ht="14">
      <c r="A2418" s="1">
        <v>2413</v>
      </c>
      <c r="D2418" s="3" t="s">
        <v>298</v>
      </c>
      <c r="E2418" s="2" t="b">
        <f t="shared" ca="1" si="62"/>
        <v>1</v>
      </c>
      <c r="F2418" s="2" t="str" cm="1">
        <f t="array" aca="1" ref="F2418" ca="1">IF(G2418&lt;&gt;"",INDIRECT("'"&amp;G2418&amp;"'!"&amp;H2418),"")</f>
        <v/>
      </c>
      <c r="G2418" s="1533"/>
    </row>
    <row r="2419" spans="1:11" ht="14">
      <c r="A2419">
        <v>2414</v>
      </c>
      <c r="E2419" s="2" t="b">
        <f t="shared" ca="1" si="62"/>
        <v>1</v>
      </c>
      <c r="F2419" s="2" t="str" cm="1">
        <f t="array" aca="1" ref="F2419" ca="1">IF(G2419&lt;&gt;"",INDIRECT("'"&amp;G2419&amp;"'!"&amp;H2419),"")</f>
        <v/>
      </c>
      <c r="G2419" s="1533"/>
    </row>
    <row r="2420" spans="1:11" ht="14">
      <c r="A2420" s="1">
        <v>2415</v>
      </c>
      <c r="D2420" s="3" t="s">
        <v>298</v>
      </c>
      <c r="E2420" s="2" t="b">
        <f t="shared" ca="1" si="62"/>
        <v>1</v>
      </c>
      <c r="F2420" s="2" t="str" cm="1">
        <f t="array" aca="1" ref="F2420" ca="1">IF(G2420&lt;&gt;"",INDIRECT("'"&amp;G2420&amp;"'!"&amp;H2420),"")</f>
        <v/>
      </c>
      <c r="G2420" s="1533"/>
    </row>
    <row r="2421" spans="1:11" ht="14">
      <c r="A2421" s="1">
        <v>2416</v>
      </c>
      <c r="E2421" s="2" t="b">
        <f t="shared" ca="1" si="62"/>
        <v>1</v>
      </c>
      <c r="F2421" s="2" t="str" cm="1">
        <f t="array" aca="1" ref="F2421" ca="1">IF(G2421&lt;&gt;"",INDIRECT("'"&amp;G2421&amp;"'!"&amp;H2421),"")</f>
        <v/>
      </c>
      <c r="G2421" s="1533"/>
    </row>
    <row r="2422" spans="1:11" ht="14">
      <c r="A2422" s="1">
        <v>2417</v>
      </c>
      <c r="D2422" s="4"/>
      <c r="E2422" s="2" t="b">
        <f t="shared" ca="1" si="62"/>
        <v>1</v>
      </c>
      <c r="F2422" s="2" t="str" cm="1">
        <f t="array" aca="1" ref="F2422" ca="1">IF(G2422&lt;&gt;"",INDIRECT("'"&amp;G2422&amp;"'!"&amp;H2422),"")</f>
        <v/>
      </c>
      <c r="G2422" s="1533"/>
      <c r="I2422" s="4"/>
      <c r="J2422" s="4"/>
      <c r="K2422" s="4"/>
    </row>
    <row r="2423" spans="1:11" ht="14">
      <c r="A2423" s="1">
        <v>2418</v>
      </c>
      <c r="D2423" s="4"/>
      <c r="E2423" s="2" t="b">
        <f t="shared" ca="1" si="62"/>
        <v>1</v>
      </c>
      <c r="F2423" s="2" t="str" cm="1">
        <f t="array" aca="1" ref="F2423" ca="1">IF(G2423&lt;&gt;"",INDIRECT("'"&amp;G2423&amp;"'!"&amp;H2423),"")</f>
        <v/>
      </c>
      <c r="G2423" s="1533"/>
      <c r="I2423" s="4"/>
      <c r="J2423" s="4"/>
      <c r="K2423" s="4"/>
    </row>
    <row r="2424" spans="1:11" ht="14">
      <c r="A2424" s="1">
        <v>2419</v>
      </c>
      <c r="D2424" s="4"/>
      <c r="E2424" s="2" t="b">
        <f t="shared" ca="1" si="62"/>
        <v>1</v>
      </c>
      <c r="F2424" s="2" t="str" cm="1">
        <f t="array" aca="1" ref="F2424" ca="1">IF(G2424&lt;&gt;"",INDIRECT("'"&amp;G2424&amp;"'!"&amp;H2424),"")</f>
        <v/>
      </c>
      <c r="G2424" s="1533"/>
      <c r="I2424" s="4"/>
      <c r="J2424" s="4"/>
      <c r="K2424" s="4"/>
    </row>
    <row r="2425" spans="1:11" ht="14">
      <c r="A2425" s="1">
        <v>2420</v>
      </c>
      <c r="D2425" s="4"/>
      <c r="E2425" s="2" t="b">
        <f t="shared" ca="1" si="62"/>
        <v>1</v>
      </c>
      <c r="F2425" s="2" t="str" cm="1">
        <f t="array" aca="1" ref="F2425" ca="1">IF(G2425&lt;&gt;"",INDIRECT("'"&amp;G2425&amp;"'!"&amp;H2425),"")</f>
        <v/>
      </c>
      <c r="G2425" s="1533"/>
      <c r="I2425" s="4"/>
      <c r="J2425" s="4"/>
      <c r="K2425" s="4"/>
    </row>
    <row r="2426" spans="1:11" ht="14">
      <c r="A2426" s="1">
        <v>2421</v>
      </c>
      <c r="D2426" s="4"/>
      <c r="E2426" s="2" t="b">
        <f t="shared" ca="1" si="62"/>
        <v>1</v>
      </c>
      <c r="F2426" s="2" t="str" cm="1">
        <f t="array" aca="1" ref="F2426" ca="1">IF(G2426&lt;&gt;"",INDIRECT("'"&amp;G2426&amp;"'!"&amp;H2426),"")</f>
        <v/>
      </c>
      <c r="G2426" s="1533"/>
      <c r="I2426" s="4"/>
      <c r="J2426" s="4"/>
      <c r="K2426" s="4"/>
    </row>
    <row r="2427" spans="1:11" ht="14">
      <c r="A2427" s="1">
        <v>2422</v>
      </c>
      <c r="D2427" s="4"/>
      <c r="E2427" s="2" t="b">
        <f t="shared" ca="1" si="62"/>
        <v>1</v>
      </c>
      <c r="F2427" s="2" t="str" cm="1">
        <f t="array" aca="1" ref="F2427" ca="1">IF(G2427&lt;&gt;"",INDIRECT("'"&amp;G2427&amp;"'!"&amp;H2427),"")</f>
        <v/>
      </c>
      <c r="G2427" s="1533"/>
      <c r="I2427" s="4"/>
      <c r="J2427" s="4"/>
      <c r="K2427" s="4"/>
    </row>
    <row r="2428" spans="1:11" ht="14">
      <c r="A2428" s="1">
        <v>2423</v>
      </c>
      <c r="D2428" s="4"/>
      <c r="E2428" s="2" t="b">
        <f t="shared" ca="1" si="62"/>
        <v>1</v>
      </c>
      <c r="F2428" s="2" t="str" cm="1">
        <f t="array" aca="1" ref="F2428" ca="1">IF(G2428&lt;&gt;"",INDIRECT("'"&amp;G2428&amp;"'!"&amp;H2428),"")</f>
        <v/>
      </c>
      <c r="G2428" s="1533"/>
      <c r="I2428" s="4"/>
      <c r="J2428" s="4"/>
      <c r="K2428" s="4"/>
    </row>
    <row r="2429" spans="1:11" ht="14">
      <c r="A2429" s="1">
        <v>2424</v>
      </c>
      <c r="D2429" s="4"/>
      <c r="E2429" s="2" t="b">
        <f t="shared" ca="1" si="62"/>
        <v>1</v>
      </c>
      <c r="F2429" s="2" t="str" cm="1">
        <f t="array" aca="1" ref="F2429" ca="1">IF(G2429&lt;&gt;"",INDIRECT("'"&amp;G2429&amp;"'!"&amp;H2429),"")</f>
        <v/>
      </c>
      <c r="G2429" s="1533"/>
      <c r="I2429" s="4"/>
      <c r="J2429" s="4"/>
      <c r="K2429" s="4"/>
    </row>
    <row r="2430" spans="1:11" ht="14">
      <c r="A2430" s="1">
        <v>2425</v>
      </c>
      <c r="D2430" s="4"/>
      <c r="E2430" s="2" t="b">
        <f t="shared" ca="1" si="62"/>
        <v>1</v>
      </c>
      <c r="F2430" s="2" t="str" cm="1">
        <f t="array" aca="1" ref="F2430" ca="1">IF(G2430&lt;&gt;"",INDIRECT("'"&amp;G2430&amp;"'!"&amp;H2430),"")</f>
        <v/>
      </c>
      <c r="G2430" s="1533"/>
      <c r="I2430" s="4"/>
      <c r="J2430" s="4"/>
      <c r="K2430" s="4"/>
    </row>
    <row r="2431" spans="1:11" ht="14">
      <c r="A2431" s="1">
        <v>2426</v>
      </c>
      <c r="D2431" s="4"/>
      <c r="E2431" s="2" t="b">
        <f t="shared" ca="1" si="62"/>
        <v>1</v>
      </c>
      <c r="F2431" s="2" t="str" cm="1">
        <f t="array" aca="1" ref="F2431" ca="1">IF(G2431&lt;&gt;"",INDIRECT("'"&amp;G2431&amp;"'!"&amp;H2431),"")</f>
        <v/>
      </c>
      <c r="G2431" s="1533"/>
      <c r="I2431" s="4"/>
      <c r="J2431" s="4"/>
      <c r="K2431" s="4"/>
    </row>
    <row r="2432" spans="1:11" ht="14">
      <c r="A2432" s="1">
        <v>2427</v>
      </c>
      <c r="D2432" s="4"/>
      <c r="E2432" s="2" t="b">
        <f t="shared" ca="1" si="62"/>
        <v>1</v>
      </c>
      <c r="F2432" s="2" t="str" cm="1">
        <f t="array" aca="1" ref="F2432" ca="1">IF(G2432&lt;&gt;"",INDIRECT("'"&amp;G2432&amp;"'!"&amp;H2432),"")</f>
        <v/>
      </c>
      <c r="G2432" s="1533"/>
      <c r="I2432" s="4"/>
      <c r="J2432" s="4"/>
      <c r="K2432" s="4"/>
    </row>
    <row r="2433" spans="1:11" ht="14">
      <c r="A2433" s="1">
        <v>2428</v>
      </c>
      <c r="D2433" s="4"/>
      <c r="E2433" s="2" t="b">
        <f t="shared" ca="1" si="62"/>
        <v>1</v>
      </c>
      <c r="F2433" s="2" t="str" cm="1">
        <f t="array" aca="1" ref="F2433" ca="1">IF(G2433&lt;&gt;"",INDIRECT("'"&amp;G2433&amp;"'!"&amp;H2433),"")</f>
        <v/>
      </c>
      <c r="G2433" s="1533"/>
      <c r="I2433" s="4"/>
      <c r="J2433" s="4"/>
      <c r="K2433" s="4"/>
    </row>
    <row r="2434" spans="1:11" ht="14">
      <c r="A2434" s="1">
        <v>2429</v>
      </c>
      <c r="D2434" s="4"/>
      <c r="E2434" s="2" t="b">
        <f t="shared" ref="E2434:E2497" ca="1" si="63">F2434=B2434</f>
        <v>1</v>
      </c>
      <c r="F2434" s="2" t="str" cm="1">
        <f t="array" aca="1" ref="F2434" ca="1">IF(G2434&lt;&gt;"",INDIRECT("'"&amp;G2434&amp;"'!"&amp;H2434),"")</f>
        <v/>
      </c>
      <c r="G2434" s="1533"/>
      <c r="I2434" s="4"/>
      <c r="J2434" s="4"/>
      <c r="K2434" s="4"/>
    </row>
    <row r="2435" spans="1:11" ht="14">
      <c r="A2435" s="1">
        <v>2430</v>
      </c>
      <c r="D2435" s="4"/>
      <c r="E2435" s="2" t="b">
        <f t="shared" ca="1" si="63"/>
        <v>1</v>
      </c>
      <c r="F2435" s="2" t="str" cm="1">
        <f t="array" aca="1" ref="F2435" ca="1">IF(G2435&lt;&gt;"",INDIRECT("'"&amp;G2435&amp;"'!"&amp;H2435),"")</f>
        <v/>
      </c>
      <c r="G2435" s="1533"/>
      <c r="I2435" s="4"/>
      <c r="J2435" s="4"/>
      <c r="K2435" s="4"/>
    </row>
    <row r="2436" spans="1:11" ht="14">
      <c r="A2436" s="1">
        <v>2431</v>
      </c>
      <c r="D2436" s="4"/>
      <c r="E2436" s="2" t="b">
        <f t="shared" ca="1" si="63"/>
        <v>1</v>
      </c>
      <c r="F2436" s="2" t="str" cm="1">
        <f t="array" aca="1" ref="F2436" ca="1">IF(G2436&lt;&gt;"",INDIRECT("'"&amp;G2436&amp;"'!"&amp;H2436),"")</f>
        <v/>
      </c>
      <c r="G2436" s="1533"/>
      <c r="I2436" s="4"/>
      <c r="J2436" s="4"/>
      <c r="K2436" s="4"/>
    </row>
    <row r="2437" spans="1:11" ht="14">
      <c r="A2437" s="1">
        <v>2432</v>
      </c>
      <c r="D2437" s="4"/>
      <c r="E2437" s="2" t="b">
        <f t="shared" ca="1" si="63"/>
        <v>1</v>
      </c>
      <c r="F2437" s="2" t="str" cm="1">
        <f t="array" aca="1" ref="F2437" ca="1">IF(G2437&lt;&gt;"",INDIRECT("'"&amp;G2437&amp;"'!"&amp;H2437),"")</f>
        <v/>
      </c>
      <c r="G2437" s="1533"/>
      <c r="I2437" s="4"/>
      <c r="J2437" s="4"/>
      <c r="K2437" s="4"/>
    </row>
    <row r="2438" spans="1:11" ht="14">
      <c r="A2438" s="1">
        <v>2433</v>
      </c>
      <c r="D2438" s="4"/>
      <c r="E2438" s="2" t="b">
        <f t="shared" ca="1" si="63"/>
        <v>1</v>
      </c>
      <c r="F2438" s="2" t="str" cm="1">
        <f t="array" aca="1" ref="F2438" ca="1">IF(G2438&lt;&gt;"",INDIRECT("'"&amp;G2438&amp;"'!"&amp;H2438),"")</f>
        <v/>
      </c>
      <c r="G2438" s="1533"/>
      <c r="I2438" s="4"/>
      <c r="J2438" s="4"/>
      <c r="K2438" s="4"/>
    </row>
    <row r="2439" spans="1:11" ht="14">
      <c r="A2439" s="1">
        <v>2434</v>
      </c>
      <c r="D2439" s="4"/>
      <c r="E2439" s="2" t="b">
        <f t="shared" ca="1" si="63"/>
        <v>1</v>
      </c>
      <c r="F2439" s="2" t="str" cm="1">
        <f t="array" aca="1" ref="F2439" ca="1">IF(G2439&lt;&gt;"",INDIRECT("'"&amp;G2439&amp;"'!"&amp;H2439),"")</f>
        <v/>
      </c>
      <c r="G2439" s="1533"/>
      <c r="I2439" s="4"/>
      <c r="J2439" s="4"/>
      <c r="K2439" s="4"/>
    </row>
    <row r="2440" spans="1:11" ht="14">
      <c r="A2440" s="1">
        <v>2435</v>
      </c>
      <c r="D2440" s="4"/>
      <c r="E2440" s="2" t="b">
        <f t="shared" ca="1" si="63"/>
        <v>1</v>
      </c>
      <c r="F2440" s="2" t="str" cm="1">
        <f t="array" aca="1" ref="F2440" ca="1">IF(G2440&lt;&gt;"",INDIRECT("'"&amp;G2440&amp;"'!"&amp;H2440),"")</f>
        <v/>
      </c>
      <c r="G2440" s="1533"/>
      <c r="I2440" s="4"/>
      <c r="J2440" s="4"/>
      <c r="K2440" s="4"/>
    </row>
    <row r="2441" spans="1:11" ht="14">
      <c r="A2441" s="1">
        <v>2436</v>
      </c>
      <c r="D2441" s="4"/>
      <c r="E2441" s="2" t="b">
        <f t="shared" ca="1" si="63"/>
        <v>1</v>
      </c>
      <c r="F2441" s="2" t="str" cm="1">
        <f t="array" aca="1" ref="F2441" ca="1">IF(G2441&lt;&gt;"",INDIRECT("'"&amp;G2441&amp;"'!"&amp;H2441),"")</f>
        <v/>
      </c>
      <c r="G2441" s="1533"/>
      <c r="I2441" s="4"/>
      <c r="J2441" s="4"/>
      <c r="K2441" s="4"/>
    </row>
    <row r="2442" spans="1:11" ht="14">
      <c r="A2442" s="1">
        <v>2437</v>
      </c>
      <c r="D2442" s="4"/>
      <c r="E2442" s="2" t="b">
        <f t="shared" ca="1" si="63"/>
        <v>1</v>
      </c>
      <c r="F2442" s="2" t="str" cm="1">
        <f t="array" aca="1" ref="F2442" ca="1">IF(G2442&lt;&gt;"",INDIRECT("'"&amp;G2442&amp;"'!"&amp;H2442),"")</f>
        <v/>
      </c>
      <c r="G2442" s="1533"/>
      <c r="I2442" s="4"/>
      <c r="J2442" s="4"/>
      <c r="K2442" s="4"/>
    </row>
    <row r="2443" spans="1:11" ht="14">
      <c r="A2443" s="1">
        <v>2438</v>
      </c>
      <c r="D2443" s="4"/>
      <c r="E2443" s="2" t="b">
        <f t="shared" ca="1" si="63"/>
        <v>1</v>
      </c>
      <c r="F2443" s="2" t="str" cm="1">
        <f t="array" aca="1" ref="F2443" ca="1">IF(G2443&lt;&gt;"",INDIRECT("'"&amp;G2443&amp;"'!"&amp;H2443),"")</f>
        <v/>
      </c>
      <c r="G2443" s="1533"/>
      <c r="I2443" s="4"/>
      <c r="J2443" s="4"/>
      <c r="K2443" s="4"/>
    </row>
    <row r="2444" spans="1:11" ht="14">
      <c r="A2444" s="1">
        <v>2439</v>
      </c>
      <c r="D2444" s="4"/>
      <c r="E2444" s="2" t="b">
        <f t="shared" ca="1" si="63"/>
        <v>1</v>
      </c>
      <c r="F2444" s="2" t="str" cm="1">
        <f t="array" aca="1" ref="F2444" ca="1">IF(G2444&lt;&gt;"",INDIRECT("'"&amp;G2444&amp;"'!"&amp;H2444),"")</f>
        <v/>
      </c>
      <c r="G2444" s="1533"/>
      <c r="I2444" s="4"/>
      <c r="J2444" s="4"/>
      <c r="K2444" s="4"/>
    </row>
    <row r="2445" spans="1:11" ht="14">
      <c r="A2445" s="1">
        <v>2440</v>
      </c>
      <c r="D2445" s="4"/>
      <c r="E2445" s="2" t="b">
        <f t="shared" ca="1" si="63"/>
        <v>1</v>
      </c>
      <c r="F2445" s="2" t="str" cm="1">
        <f t="array" aca="1" ref="F2445" ca="1">IF(G2445&lt;&gt;"",INDIRECT("'"&amp;G2445&amp;"'!"&amp;H2445),"")</f>
        <v/>
      </c>
      <c r="G2445" s="1533"/>
      <c r="I2445" s="4"/>
      <c r="J2445" s="4"/>
      <c r="K2445" s="4"/>
    </row>
    <row r="2446" spans="1:11" ht="14">
      <c r="A2446" s="1">
        <v>2441</v>
      </c>
      <c r="D2446" s="4"/>
      <c r="E2446" s="2" t="b">
        <f t="shared" ca="1" si="63"/>
        <v>1</v>
      </c>
      <c r="F2446" s="2" t="str" cm="1">
        <f t="array" aca="1" ref="F2446" ca="1">IF(G2446&lt;&gt;"",INDIRECT("'"&amp;G2446&amp;"'!"&amp;H2446),"")</f>
        <v/>
      </c>
      <c r="G2446" s="1533"/>
      <c r="I2446" s="4"/>
      <c r="J2446" s="4"/>
      <c r="K2446" s="4"/>
    </row>
    <row r="2447" spans="1:11" ht="14">
      <c r="A2447" s="1">
        <v>2442</v>
      </c>
      <c r="D2447" s="3" t="s">
        <v>298</v>
      </c>
      <c r="E2447" s="2" t="b">
        <f t="shared" ca="1" si="63"/>
        <v>1</v>
      </c>
      <c r="F2447" s="2" t="str" cm="1">
        <f t="array" aca="1" ref="F2447" ca="1">IF(G2447&lt;&gt;"",INDIRECT("'"&amp;G2447&amp;"'!"&amp;H2447),"")</f>
        <v/>
      </c>
      <c r="G2447" s="1533"/>
    </row>
    <row r="2448" spans="1:11" ht="14">
      <c r="A2448">
        <v>2443</v>
      </c>
      <c r="E2448" s="2" t="b">
        <f t="shared" ca="1" si="63"/>
        <v>1</v>
      </c>
      <c r="F2448" s="2" t="str" cm="1">
        <f t="array" aca="1" ref="F2448" ca="1">IF(G2448&lt;&gt;"",INDIRECT("'"&amp;G2448&amp;"'!"&amp;H2448),"")</f>
        <v/>
      </c>
      <c r="G2448" s="1533"/>
    </row>
    <row r="2449" spans="1:11" ht="14">
      <c r="A2449" s="1">
        <v>2444</v>
      </c>
      <c r="D2449" s="3" t="s">
        <v>298</v>
      </c>
      <c r="E2449" s="2" t="b">
        <f t="shared" ca="1" si="63"/>
        <v>1</v>
      </c>
      <c r="F2449" s="2" t="str" cm="1">
        <f t="array" aca="1" ref="F2449" ca="1">IF(G2449&lt;&gt;"",INDIRECT("'"&amp;G2449&amp;"'!"&amp;H2449),"")</f>
        <v/>
      </c>
      <c r="G2449" s="1533"/>
    </row>
    <row r="2450" spans="1:11" ht="14">
      <c r="A2450">
        <v>2445</v>
      </c>
      <c r="E2450" s="2" t="b">
        <f t="shared" ca="1" si="63"/>
        <v>1</v>
      </c>
      <c r="F2450" s="2" t="str" cm="1">
        <f t="array" aca="1" ref="F2450" ca="1">IF(G2450&lt;&gt;"",INDIRECT("'"&amp;G2450&amp;"'!"&amp;H2450),"")</f>
        <v/>
      </c>
      <c r="G2450" s="1533"/>
    </row>
    <row r="2451" spans="1:11" ht="14">
      <c r="A2451" s="1">
        <v>2446</v>
      </c>
      <c r="D2451" s="4"/>
      <c r="E2451" s="2" t="b">
        <f t="shared" ca="1" si="63"/>
        <v>1</v>
      </c>
      <c r="F2451" s="2" t="str" cm="1">
        <f t="array" aca="1" ref="F2451" ca="1">IF(G2451&lt;&gt;"",INDIRECT("'"&amp;G2451&amp;"'!"&amp;H2451),"")</f>
        <v/>
      </c>
      <c r="G2451" s="1533"/>
      <c r="I2451" s="4"/>
      <c r="J2451" s="4"/>
      <c r="K2451" s="4"/>
    </row>
    <row r="2452" spans="1:11" ht="14">
      <c r="A2452" s="1">
        <v>2447</v>
      </c>
      <c r="D2452" s="4"/>
      <c r="E2452" s="2" t="b">
        <f t="shared" ca="1" si="63"/>
        <v>1</v>
      </c>
      <c r="F2452" s="2" t="str" cm="1">
        <f t="array" aca="1" ref="F2452" ca="1">IF(G2452&lt;&gt;"",INDIRECT("'"&amp;G2452&amp;"'!"&amp;H2452),"")</f>
        <v/>
      </c>
      <c r="G2452" s="1533"/>
      <c r="I2452" s="4"/>
      <c r="J2452" s="4"/>
      <c r="K2452" s="4"/>
    </row>
    <row r="2453" spans="1:11" ht="14">
      <c r="A2453" s="1">
        <v>2448</v>
      </c>
      <c r="D2453" s="4"/>
      <c r="E2453" s="2" t="b">
        <f t="shared" ca="1" si="63"/>
        <v>1</v>
      </c>
      <c r="F2453" s="2" t="str" cm="1">
        <f t="array" aca="1" ref="F2453" ca="1">IF(G2453&lt;&gt;"",INDIRECT("'"&amp;G2453&amp;"'!"&amp;H2453),"")</f>
        <v/>
      </c>
      <c r="G2453" s="1533"/>
      <c r="I2453" s="4"/>
      <c r="J2453" s="4"/>
      <c r="K2453" s="4"/>
    </row>
    <row r="2454" spans="1:11" ht="14">
      <c r="A2454" s="1">
        <v>2449</v>
      </c>
      <c r="D2454" s="4"/>
      <c r="E2454" s="2" t="b">
        <f t="shared" ca="1" si="63"/>
        <v>1</v>
      </c>
      <c r="F2454" s="2" t="str" cm="1">
        <f t="array" aca="1" ref="F2454" ca="1">IF(G2454&lt;&gt;"",INDIRECT("'"&amp;G2454&amp;"'!"&amp;H2454),"")</f>
        <v/>
      </c>
      <c r="G2454" s="1533"/>
      <c r="I2454" s="4"/>
      <c r="J2454" s="4"/>
      <c r="K2454" s="4"/>
    </row>
    <row r="2455" spans="1:11" ht="14">
      <c r="A2455" s="1">
        <v>2450</v>
      </c>
      <c r="D2455" s="4"/>
      <c r="E2455" s="2" t="b">
        <f t="shared" ca="1" si="63"/>
        <v>1</v>
      </c>
      <c r="F2455" s="2" t="str" cm="1">
        <f t="array" aca="1" ref="F2455" ca="1">IF(G2455&lt;&gt;"",INDIRECT("'"&amp;G2455&amp;"'!"&amp;H2455),"")</f>
        <v/>
      </c>
      <c r="G2455" s="1533"/>
      <c r="I2455" s="4"/>
      <c r="J2455" s="4"/>
      <c r="K2455" s="4"/>
    </row>
    <row r="2456" spans="1:11" ht="14">
      <c r="A2456" s="1">
        <v>2451</v>
      </c>
      <c r="D2456" s="4"/>
      <c r="E2456" s="2" t="b">
        <f t="shared" ca="1" si="63"/>
        <v>1</v>
      </c>
      <c r="F2456" s="2" t="str" cm="1">
        <f t="array" aca="1" ref="F2456" ca="1">IF(G2456&lt;&gt;"",INDIRECT("'"&amp;G2456&amp;"'!"&amp;H2456),"")</f>
        <v/>
      </c>
      <c r="G2456" s="1533"/>
      <c r="I2456" s="4"/>
      <c r="J2456" s="4"/>
      <c r="K2456" s="4"/>
    </row>
    <row r="2457" spans="1:11" ht="14">
      <c r="A2457" s="1">
        <v>2452</v>
      </c>
      <c r="D2457" s="4"/>
      <c r="E2457" s="2" t="b">
        <f t="shared" ca="1" si="63"/>
        <v>1</v>
      </c>
      <c r="F2457" s="2" t="str" cm="1">
        <f t="array" aca="1" ref="F2457" ca="1">IF(G2457&lt;&gt;"",INDIRECT("'"&amp;G2457&amp;"'!"&amp;H2457),"")</f>
        <v/>
      </c>
      <c r="G2457" s="1533"/>
      <c r="I2457" s="4"/>
      <c r="J2457" s="4"/>
      <c r="K2457" s="4"/>
    </row>
    <row r="2458" spans="1:11" ht="14">
      <c r="A2458" s="1">
        <v>2453</v>
      </c>
      <c r="D2458" s="4"/>
      <c r="E2458" s="2" t="b">
        <f t="shared" ca="1" si="63"/>
        <v>1</v>
      </c>
      <c r="F2458" s="2" t="str" cm="1">
        <f t="array" aca="1" ref="F2458" ca="1">IF(G2458&lt;&gt;"",INDIRECT("'"&amp;G2458&amp;"'!"&amp;H2458),"")</f>
        <v/>
      </c>
      <c r="G2458" s="1533"/>
      <c r="I2458" s="4"/>
      <c r="J2458" s="4"/>
      <c r="K2458" s="4"/>
    </row>
    <row r="2459" spans="1:11" ht="14">
      <c r="A2459" s="1">
        <v>2454</v>
      </c>
      <c r="D2459" s="4"/>
      <c r="E2459" s="2" t="b">
        <f t="shared" ca="1" si="63"/>
        <v>1</v>
      </c>
      <c r="F2459" s="2" t="str" cm="1">
        <f t="array" aca="1" ref="F2459" ca="1">IF(G2459&lt;&gt;"",INDIRECT("'"&amp;G2459&amp;"'!"&amp;H2459),"")</f>
        <v/>
      </c>
      <c r="G2459" s="1533"/>
      <c r="I2459" s="4"/>
      <c r="J2459" s="4"/>
      <c r="K2459" s="4"/>
    </row>
    <row r="2460" spans="1:11" ht="14">
      <c r="A2460" s="1">
        <v>2455</v>
      </c>
      <c r="D2460" s="4"/>
      <c r="E2460" s="2" t="b">
        <f t="shared" ca="1" si="63"/>
        <v>1</v>
      </c>
      <c r="F2460" s="2" t="str" cm="1">
        <f t="array" aca="1" ref="F2460" ca="1">IF(G2460&lt;&gt;"",INDIRECT("'"&amp;G2460&amp;"'!"&amp;H2460),"")</f>
        <v/>
      </c>
      <c r="G2460" s="1533"/>
      <c r="I2460" s="4"/>
      <c r="J2460" s="4"/>
      <c r="K2460" s="4"/>
    </row>
    <row r="2461" spans="1:11" ht="14">
      <c r="A2461" s="1">
        <v>2456</v>
      </c>
      <c r="D2461" s="4"/>
      <c r="E2461" s="2" t="b">
        <f t="shared" ca="1" si="63"/>
        <v>1</v>
      </c>
      <c r="F2461" s="2" t="str" cm="1">
        <f t="array" aca="1" ref="F2461" ca="1">IF(G2461&lt;&gt;"",INDIRECT("'"&amp;G2461&amp;"'!"&amp;H2461),"")</f>
        <v/>
      </c>
      <c r="G2461" s="1533"/>
      <c r="I2461" s="4"/>
      <c r="J2461" s="4"/>
      <c r="K2461" s="4"/>
    </row>
    <row r="2462" spans="1:11" ht="14">
      <c r="A2462" s="1">
        <v>2457</v>
      </c>
      <c r="D2462" s="4"/>
      <c r="E2462" s="2" t="b">
        <f t="shared" ca="1" si="63"/>
        <v>1</v>
      </c>
      <c r="F2462" s="2" t="str" cm="1">
        <f t="array" aca="1" ref="F2462" ca="1">IF(G2462&lt;&gt;"",INDIRECT("'"&amp;G2462&amp;"'!"&amp;H2462),"")</f>
        <v/>
      </c>
      <c r="G2462" s="1533"/>
      <c r="I2462" s="4"/>
      <c r="J2462" s="4"/>
      <c r="K2462" s="4"/>
    </row>
    <row r="2463" spans="1:11" ht="14">
      <c r="A2463" s="1">
        <v>2458</v>
      </c>
      <c r="D2463" s="4"/>
      <c r="E2463" s="2" t="b">
        <f t="shared" ca="1" si="63"/>
        <v>1</v>
      </c>
      <c r="F2463" s="2" t="str" cm="1">
        <f t="array" aca="1" ref="F2463" ca="1">IF(G2463&lt;&gt;"",INDIRECT("'"&amp;G2463&amp;"'!"&amp;H2463),"")</f>
        <v/>
      </c>
      <c r="G2463" s="1533"/>
      <c r="I2463" s="4"/>
      <c r="J2463" s="4"/>
      <c r="K2463" s="4"/>
    </row>
    <row r="2464" spans="1:11" ht="14">
      <c r="A2464" s="1">
        <v>2459</v>
      </c>
      <c r="D2464" s="4"/>
      <c r="E2464" s="2" t="b">
        <f t="shared" ca="1" si="63"/>
        <v>1</v>
      </c>
      <c r="F2464" s="2" t="str" cm="1">
        <f t="array" aca="1" ref="F2464" ca="1">IF(G2464&lt;&gt;"",INDIRECT("'"&amp;G2464&amp;"'!"&amp;H2464),"")</f>
        <v/>
      </c>
      <c r="G2464" s="1533"/>
      <c r="I2464" s="4"/>
      <c r="J2464" s="4"/>
      <c r="K2464" s="4"/>
    </row>
    <row r="2465" spans="1:11" ht="14">
      <c r="A2465" s="1">
        <v>2460</v>
      </c>
      <c r="D2465" s="4"/>
      <c r="E2465" s="2" t="b">
        <f t="shared" ca="1" si="63"/>
        <v>1</v>
      </c>
      <c r="F2465" s="2" t="str" cm="1">
        <f t="array" aca="1" ref="F2465" ca="1">IF(G2465&lt;&gt;"",INDIRECT("'"&amp;G2465&amp;"'!"&amp;H2465),"")</f>
        <v/>
      </c>
      <c r="G2465" s="1533"/>
      <c r="I2465" s="4"/>
      <c r="J2465" s="4"/>
      <c r="K2465" s="4"/>
    </row>
    <row r="2466" spans="1:11" ht="14">
      <c r="A2466" s="1">
        <v>2461</v>
      </c>
      <c r="D2466" s="4"/>
      <c r="E2466" s="2" t="b">
        <f t="shared" ca="1" si="63"/>
        <v>1</v>
      </c>
      <c r="F2466" s="2" t="str" cm="1">
        <f t="array" aca="1" ref="F2466" ca="1">IF(G2466&lt;&gt;"",INDIRECT("'"&amp;G2466&amp;"'!"&amp;H2466),"")</f>
        <v/>
      </c>
      <c r="G2466" s="1533"/>
      <c r="I2466" s="4"/>
      <c r="J2466" s="4"/>
      <c r="K2466" s="4"/>
    </row>
    <row r="2467" spans="1:11" ht="14">
      <c r="A2467" s="1">
        <v>2462</v>
      </c>
      <c r="D2467" s="4"/>
      <c r="E2467" s="2" t="b">
        <f t="shared" ca="1" si="63"/>
        <v>1</v>
      </c>
      <c r="F2467" s="2" t="str" cm="1">
        <f t="array" aca="1" ref="F2467" ca="1">IF(G2467&lt;&gt;"",INDIRECT("'"&amp;G2467&amp;"'!"&amp;H2467),"")</f>
        <v/>
      </c>
      <c r="G2467" s="1533"/>
      <c r="I2467" s="4"/>
      <c r="J2467" s="4"/>
      <c r="K2467" s="4"/>
    </row>
    <row r="2468" spans="1:11" ht="14">
      <c r="A2468" s="1">
        <v>2463</v>
      </c>
      <c r="D2468" s="4"/>
      <c r="E2468" s="2" t="b">
        <f t="shared" ca="1" si="63"/>
        <v>1</v>
      </c>
      <c r="F2468" s="2" t="str" cm="1">
        <f t="array" aca="1" ref="F2468" ca="1">IF(G2468&lt;&gt;"",INDIRECT("'"&amp;G2468&amp;"'!"&amp;H2468),"")</f>
        <v/>
      </c>
      <c r="G2468" s="1533"/>
      <c r="I2468" s="4"/>
      <c r="J2468" s="4"/>
      <c r="K2468" s="4"/>
    </row>
    <row r="2469" spans="1:11" ht="14">
      <c r="A2469" s="1">
        <v>2464</v>
      </c>
      <c r="D2469" s="4"/>
      <c r="E2469" s="2" t="b">
        <f t="shared" ca="1" si="63"/>
        <v>1</v>
      </c>
      <c r="F2469" s="2" t="str" cm="1">
        <f t="array" aca="1" ref="F2469" ca="1">IF(G2469&lt;&gt;"",INDIRECT("'"&amp;G2469&amp;"'!"&amp;H2469),"")</f>
        <v/>
      </c>
      <c r="G2469" s="1533"/>
      <c r="I2469" s="4"/>
      <c r="J2469" s="4"/>
      <c r="K2469" s="4"/>
    </row>
    <row r="2470" spans="1:11" ht="14">
      <c r="A2470" s="1">
        <v>2465</v>
      </c>
      <c r="D2470" s="4"/>
      <c r="E2470" s="2" t="b">
        <f t="shared" ca="1" si="63"/>
        <v>1</v>
      </c>
      <c r="F2470" s="2" t="str" cm="1">
        <f t="array" aca="1" ref="F2470" ca="1">IF(G2470&lt;&gt;"",INDIRECT("'"&amp;G2470&amp;"'!"&amp;H2470),"")</f>
        <v/>
      </c>
      <c r="G2470" s="1533"/>
      <c r="I2470" s="4"/>
      <c r="J2470" s="4"/>
      <c r="K2470" s="4"/>
    </row>
    <row r="2471" spans="1:11" ht="14">
      <c r="A2471" s="1">
        <v>2466</v>
      </c>
      <c r="D2471" s="4"/>
      <c r="E2471" s="2" t="b">
        <f t="shared" ca="1" si="63"/>
        <v>1</v>
      </c>
      <c r="F2471" s="2" t="str" cm="1">
        <f t="array" aca="1" ref="F2471" ca="1">IF(G2471&lt;&gt;"",INDIRECT("'"&amp;G2471&amp;"'!"&amp;H2471),"")</f>
        <v/>
      </c>
      <c r="G2471" s="1533"/>
      <c r="I2471" s="4"/>
      <c r="J2471" s="4"/>
      <c r="K2471" s="4"/>
    </row>
    <row r="2472" spans="1:11" ht="14">
      <c r="A2472" s="1">
        <v>2467</v>
      </c>
      <c r="D2472" s="4"/>
      <c r="E2472" s="2" t="b">
        <f t="shared" ca="1" si="63"/>
        <v>1</v>
      </c>
      <c r="F2472" s="2" t="str" cm="1">
        <f t="array" aca="1" ref="F2472" ca="1">IF(G2472&lt;&gt;"",INDIRECT("'"&amp;G2472&amp;"'!"&amp;H2472),"")</f>
        <v/>
      </c>
      <c r="G2472" s="1533"/>
      <c r="I2472" s="4"/>
      <c r="J2472" s="4"/>
      <c r="K2472" s="4"/>
    </row>
    <row r="2473" spans="1:11" ht="14">
      <c r="A2473" s="1">
        <v>2468</v>
      </c>
      <c r="D2473" s="4"/>
      <c r="E2473" s="2" t="b">
        <f t="shared" ca="1" si="63"/>
        <v>1</v>
      </c>
      <c r="F2473" s="2" t="str" cm="1">
        <f t="array" aca="1" ref="F2473" ca="1">IF(G2473&lt;&gt;"",INDIRECT("'"&amp;G2473&amp;"'!"&amp;H2473),"")</f>
        <v/>
      </c>
      <c r="G2473" s="1533"/>
      <c r="I2473" s="4"/>
      <c r="J2473" s="4"/>
      <c r="K2473" s="4"/>
    </row>
    <row r="2474" spans="1:11" ht="14">
      <c r="A2474" s="1">
        <v>2469</v>
      </c>
      <c r="D2474" s="4"/>
      <c r="E2474" s="2" t="b">
        <f t="shared" ca="1" si="63"/>
        <v>1</v>
      </c>
      <c r="F2474" s="2" t="str" cm="1">
        <f t="array" aca="1" ref="F2474" ca="1">IF(G2474&lt;&gt;"",INDIRECT("'"&amp;G2474&amp;"'!"&amp;H2474),"")</f>
        <v/>
      </c>
      <c r="G2474" s="1533"/>
      <c r="I2474" s="4"/>
      <c r="J2474" s="4"/>
      <c r="K2474" s="4"/>
    </row>
    <row r="2475" spans="1:11" ht="14">
      <c r="A2475" s="1">
        <v>2470</v>
      </c>
      <c r="D2475" s="4"/>
      <c r="E2475" s="2" t="b">
        <f t="shared" ca="1" si="63"/>
        <v>1</v>
      </c>
      <c r="F2475" s="2" t="str" cm="1">
        <f t="array" aca="1" ref="F2475" ca="1">IF(G2475&lt;&gt;"",INDIRECT("'"&amp;G2475&amp;"'!"&amp;H2475),"")</f>
        <v/>
      </c>
      <c r="G2475" s="1533"/>
      <c r="I2475" s="4"/>
      <c r="J2475" s="4"/>
      <c r="K2475" s="4"/>
    </row>
    <row r="2476" spans="1:11" ht="14">
      <c r="A2476" s="1">
        <v>2471</v>
      </c>
      <c r="D2476" s="4"/>
      <c r="E2476" s="2" t="b">
        <f t="shared" ca="1" si="63"/>
        <v>1</v>
      </c>
      <c r="F2476" s="2" t="str" cm="1">
        <f t="array" aca="1" ref="F2476" ca="1">IF(G2476&lt;&gt;"",INDIRECT("'"&amp;G2476&amp;"'!"&amp;H2476),"")</f>
        <v/>
      </c>
      <c r="G2476" s="1533"/>
      <c r="I2476" s="4"/>
      <c r="J2476" s="4"/>
      <c r="K2476" s="4"/>
    </row>
    <row r="2477" spans="1:11" ht="14">
      <c r="A2477" s="1">
        <v>2472</v>
      </c>
      <c r="D2477" s="4"/>
      <c r="E2477" s="2" t="b">
        <f t="shared" ca="1" si="63"/>
        <v>1</v>
      </c>
      <c r="F2477" s="2" t="str" cm="1">
        <f t="array" aca="1" ref="F2477" ca="1">IF(G2477&lt;&gt;"",INDIRECT("'"&amp;G2477&amp;"'!"&amp;H2477),"")</f>
        <v/>
      </c>
      <c r="G2477" s="1533"/>
      <c r="I2477" s="4"/>
      <c r="J2477" s="4"/>
      <c r="K2477" s="4"/>
    </row>
    <row r="2478" spans="1:11" ht="14">
      <c r="A2478" s="1">
        <v>2473</v>
      </c>
      <c r="D2478" s="4"/>
      <c r="E2478" s="2" t="b">
        <f t="shared" ca="1" si="63"/>
        <v>1</v>
      </c>
      <c r="F2478" s="2" t="str" cm="1">
        <f t="array" aca="1" ref="F2478" ca="1">IF(G2478&lt;&gt;"",INDIRECT("'"&amp;G2478&amp;"'!"&amp;H2478),"")</f>
        <v/>
      </c>
      <c r="G2478" s="1533"/>
      <c r="I2478" s="4"/>
      <c r="J2478" s="4"/>
      <c r="K2478" s="4"/>
    </row>
    <row r="2479" spans="1:11" ht="14">
      <c r="A2479">
        <v>2474</v>
      </c>
      <c r="E2479" s="2" t="b">
        <f t="shared" ca="1" si="63"/>
        <v>1</v>
      </c>
      <c r="F2479" s="2" t="str" cm="1">
        <f t="array" aca="1" ref="F2479" ca="1">IF(G2479&lt;&gt;"",INDIRECT("'"&amp;G2479&amp;"'!"&amp;H2479),"")</f>
        <v/>
      </c>
      <c r="G2479" s="1533"/>
    </row>
    <row r="2480" spans="1:11" ht="14">
      <c r="A2480" s="1">
        <v>2475</v>
      </c>
      <c r="D2480" s="4"/>
      <c r="E2480" s="2" t="b">
        <f t="shared" ca="1" si="63"/>
        <v>1</v>
      </c>
      <c r="F2480" s="2" t="str" cm="1">
        <f t="array" aca="1" ref="F2480" ca="1">IF(G2480&lt;&gt;"",INDIRECT("'"&amp;G2480&amp;"'!"&amp;H2480),"")</f>
        <v/>
      </c>
      <c r="G2480" s="1533"/>
      <c r="I2480" s="4"/>
      <c r="J2480" s="4"/>
      <c r="K2480" s="4"/>
    </row>
    <row r="2481" spans="1:11" ht="14">
      <c r="A2481" s="1">
        <v>2476</v>
      </c>
      <c r="D2481" s="4"/>
      <c r="E2481" s="2" t="b">
        <f t="shared" ca="1" si="63"/>
        <v>1</v>
      </c>
      <c r="F2481" s="2" t="str" cm="1">
        <f t="array" aca="1" ref="F2481" ca="1">IF(G2481&lt;&gt;"",INDIRECT("'"&amp;G2481&amp;"'!"&amp;H2481),"")</f>
        <v/>
      </c>
      <c r="G2481" s="1533"/>
      <c r="I2481" s="4"/>
      <c r="J2481" s="4"/>
      <c r="K2481" s="4"/>
    </row>
    <row r="2482" spans="1:11" ht="14">
      <c r="A2482" s="1">
        <v>2477</v>
      </c>
      <c r="D2482" s="4"/>
      <c r="E2482" s="2" t="b">
        <f t="shared" ca="1" si="63"/>
        <v>1</v>
      </c>
      <c r="F2482" s="2" t="str" cm="1">
        <f t="array" aca="1" ref="F2482" ca="1">IF(G2482&lt;&gt;"",INDIRECT("'"&amp;G2482&amp;"'!"&amp;H2482),"")</f>
        <v/>
      </c>
      <c r="G2482" s="1533"/>
      <c r="I2482" s="4"/>
      <c r="J2482" s="4"/>
      <c r="K2482" s="4"/>
    </row>
    <row r="2483" spans="1:11" ht="14">
      <c r="A2483" s="1">
        <v>2478</v>
      </c>
      <c r="D2483" s="4"/>
      <c r="E2483" s="2" t="b">
        <f t="shared" ca="1" si="63"/>
        <v>1</v>
      </c>
      <c r="F2483" s="2" t="str" cm="1">
        <f t="array" aca="1" ref="F2483" ca="1">IF(G2483&lt;&gt;"",INDIRECT("'"&amp;G2483&amp;"'!"&amp;H2483),"")</f>
        <v/>
      </c>
      <c r="G2483" s="1533"/>
      <c r="I2483" s="4"/>
      <c r="J2483" s="4"/>
      <c r="K2483" s="4"/>
    </row>
    <row r="2484" spans="1:11" ht="14">
      <c r="A2484" s="1">
        <v>2479</v>
      </c>
      <c r="D2484" s="4"/>
      <c r="E2484" s="2" t="b">
        <f t="shared" ca="1" si="63"/>
        <v>1</v>
      </c>
      <c r="F2484" s="2" t="str" cm="1">
        <f t="array" aca="1" ref="F2484" ca="1">IF(G2484&lt;&gt;"",INDIRECT("'"&amp;G2484&amp;"'!"&amp;H2484),"")</f>
        <v/>
      </c>
      <c r="G2484" s="1533"/>
      <c r="I2484" s="4"/>
      <c r="J2484" s="4"/>
      <c r="K2484" s="4"/>
    </row>
    <row r="2485" spans="1:11" ht="14">
      <c r="A2485" s="1">
        <v>2480</v>
      </c>
      <c r="D2485" s="4"/>
      <c r="E2485" s="2" t="b">
        <f t="shared" ca="1" si="63"/>
        <v>1</v>
      </c>
      <c r="F2485" s="2" t="str" cm="1">
        <f t="array" aca="1" ref="F2485" ca="1">IF(G2485&lt;&gt;"",INDIRECT("'"&amp;G2485&amp;"'!"&amp;H2485),"")</f>
        <v/>
      </c>
      <c r="G2485" s="1533"/>
      <c r="I2485" s="4"/>
      <c r="J2485" s="4"/>
      <c r="K2485" s="4"/>
    </row>
    <row r="2486" spans="1:11" ht="14">
      <c r="A2486" s="1">
        <v>2481</v>
      </c>
      <c r="D2486" s="4"/>
      <c r="E2486" s="2" t="b">
        <f t="shared" ca="1" si="63"/>
        <v>1</v>
      </c>
      <c r="F2486" s="2" t="str" cm="1">
        <f t="array" aca="1" ref="F2486" ca="1">IF(G2486&lt;&gt;"",INDIRECT("'"&amp;G2486&amp;"'!"&amp;H2486),"")</f>
        <v/>
      </c>
      <c r="G2486" s="1533"/>
      <c r="I2486" s="4"/>
      <c r="J2486" s="4"/>
      <c r="K2486" s="4"/>
    </row>
    <row r="2487" spans="1:11" ht="14">
      <c r="A2487" s="1">
        <v>2482</v>
      </c>
      <c r="D2487" s="4"/>
      <c r="E2487" s="2" t="b">
        <f t="shared" ca="1" si="63"/>
        <v>1</v>
      </c>
      <c r="F2487" s="2" t="str" cm="1">
        <f t="array" aca="1" ref="F2487" ca="1">IF(G2487&lt;&gt;"",INDIRECT("'"&amp;G2487&amp;"'!"&amp;H2487),"")</f>
        <v/>
      </c>
      <c r="G2487" s="1533"/>
      <c r="I2487" s="4"/>
      <c r="J2487" s="4"/>
      <c r="K2487" s="4"/>
    </row>
    <row r="2488" spans="1:11" ht="14">
      <c r="A2488" s="1">
        <v>2483</v>
      </c>
      <c r="D2488" s="4"/>
      <c r="E2488" s="2" t="b">
        <f t="shared" ca="1" si="63"/>
        <v>1</v>
      </c>
      <c r="F2488" s="2" t="str" cm="1">
        <f t="array" aca="1" ref="F2488" ca="1">IF(G2488&lt;&gt;"",INDIRECT("'"&amp;G2488&amp;"'!"&amp;H2488),"")</f>
        <v/>
      </c>
      <c r="G2488" s="1533"/>
      <c r="I2488" s="4"/>
      <c r="J2488" s="4"/>
      <c r="K2488" s="4"/>
    </row>
    <row r="2489" spans="1:11" ht="14">
      <c r="A2489" s="1">
        <v>2484</v>
      </c>
      <c r="D2489" s="4"/>
      <c r="E2489" s="2" t="b">
        <f t="shared" ca="1" si="63"/>
        <v>1</v>
      </c>
      <c r="F2489" s="2" t="str" cm="1">
        <f t="array" aca="1" ref="F2489" ca="1">IF(G2489&lt;&gt;"",INDIRECT("'"&amp;G2489&amp;"'!"&amp;H2489),"")</f>
        <v/>
      </c>
      <c r="G2489" s="1533"/>
      <c r="I2489" s="4"/>
      <c r="J2489" s="4"/>
      <c r="K2489" s="4"/>
    </row>
    <row r="2490" spans="1:11" ht="14">
      <c r="A2490" s="1">
        <v>2485</v>
      </c>
      <c r="D2490" s="4"/>
      <c r="E2490" s="2" t="b">
        <f t="shared" ca="1" si="63"/>
        <v>1</v>
      </c>
      <c r="F2490" s="2" t="str" cm="1">
        <f t="array" aca="1" ref="F2490" ca="1">IF(G2490&lt;&gt;"",INDIRECT("'"&amp;G2490&amp;"'!"&amp;H2490),"")</f>
        <v/>
      </c>
      <c r="G2490" s="1533"/>
      <c r="I2490" s="4"/>
      <c r="J2490" s="4"/>
      <c r="K2490" s="4"/>
    </row>
    <row r="2491" spans="1:11" ht="14">
      <c r="A2491" s="1">
        <v>2486</v>
      </c>
      <c r="D2491" s="4"/>
      <c r="E2491" s="2" t="b">
        <f t="shared" ca="1" si="63"/>
        <v>1</v>
      </c>
      <c r="F2491" s="2" t="str" cm="1">
        <f t="array" aca="1" ref="F2491" ca="1">IF(G2491&lt;&gt;"",INDIRECT("'"&amp;G2491&amp;"'!"&amp;H2491),"")</f>
        <v/>
      </c>
      <c r="G2491" s="1533"/>
      <c r="I2491" s="4"/>
      <c r="J2491" s="4"/>
      <c r="K2491" s="4"/>
    </row>
    <row r="2492" spans="1:11" ht="14">
      <c r="A2492" s="1">
        <v>2487</v>
      </c>
      <c r="D2492" s="4"/>
      <c r="E2492" s="2" t="b">
        <f t="shared" ca="1" si="63"/>
        <v>1</v>
      </c>
      <c r="F2492" s="2" t="str" cm="1">
        <f t="array" aca="1" ref="F2492" ca="1">IF(G2492&lt;&gt;"",INDIRECT("'"&amp;G2492&amp;"'!"&amp;H2492),"")</f>
        <v/>
      </c>
      <c r="G2492" s="1533"/>
      <c r="I2492" s="4"/>
      <c r="J2492" s="4"/>
      <c r="K2492" s="4"/>
    </row>
    <row r="2493" spans="1:11" ht="14">
      <c r="A2493" s="1">
        <v>2488</v>
      </c>
      <c r="D2493" s="4"/>
      <c r="E2493" s="2" t="b">
        <f t="shared" ca="1" si="63"/>
        <v>1</v>
      </c>
      <c r="F2493" s="2" t="str" cm="1">
        <f t="array" aca="1" ref="F2493" ca="1">IF(G2493&lt;&gt;"",INDIRECT("'"&amp;G2493&amp;"'!"&amp;H2493),"")</f>
        <v/>
      </c>
      <c r="G2493" s="1533"/>
      <c r="I2493" s="4"/>
      <c r="J2493" s="4"/>
      <c r="K2493" s="4"/>
    </row>
    <row r="2494" spans="1:11" ht="14">
      <c r="A2494" s="1">
        <v>2489</v>
      </c>
      <c r="D2494" s="4"/>
      <c r="E2494" s="2" t="b">
        <f t="shared" ca="1" si="63"/>
        <v>1</v>
      </c>
      <c r="F2494" s="2" t="str" cm="1">
        <f t="array" aca="1" ref="F2494" ca="1">IF(G2494&lt;&gt;"",INDIRECT("'"&amp;G2494&amp;"'!"&amp;H2494),"")</f>
        <v/>
      </c>
      <c r="G2494" s="1533"/>
      <c r="I2494" s="4"/>
      <c r="J2494" s="4"/>
      <c r="K2494" s="4"/>
    </row>
    <row r="2495" spans="1:11" ht="14">
      <c r="A2495">
        <v>2490</v>
      </c>
      <c r="B2495" s="7">
        <f>'BudgetSum 2-4'!C5</f>
        <v>60237200</v>
      </c>
      <c r="C2495" s="3">
        <f t="shared" ref="C2495:C2503" si="64">A2495-B2495</f>
        <v>-60234710</v>
      </c>
      <c r="E2495" s="2" t="b">
        <f t="shared" ca="1" si="63"/>
        <v>1</v>
      </c>
      <c r="F2495" s="2" cm="1">
        <f t="array" aca="1" ref="F2495" ca="1">IF(G2495&lt;&gt;"",INDIRECT("'"&amp;G2495&amp;"'!"&amp;H2495),"")</f>
        <v>60237200</v>
      </c>
      <c r="G2495" s="1533" t="s">
        <v>6773</v>
      </c>
      <c r="H2495" s="2" t="s">
        <v>4347</v>
      </c>
    </row>
    <row r="2496" spans="1:11" ht="14">
      <c r="A2496" s="1">
        <v>2491</v>
      </c>
      <c r="D2496" s="4"/>
      <c r="E2496" s="2" t="b">
        <f t="shared" ca="1" si="63"/>
        <v>1</v>
      </c>
      <c r="F2496" s="2" t="str" cm="1">
        <f t="array" aca="1" ref="F2496" ca="1">IF(G2496&lt;&gt;"",INDIRECT("'"&amp;G2496&amp;"'!"&amp;H2496),"")</f>
        <v/>
      </c>
      <c r="G2496" s="1533"/>
      <c r="I2496" s="4"/>
      <c r="J2496" s="4"/>
      <c r="K2496" s="4"/>
    </row>
    <row r="2497" spans="1:11" ht="14">
      <c r="A2497">
        <v>2492</v>
      </c>
      <c r="B2497" s="7">
        <f>'BudgetSum 2-4'!C7</f>
        <v>2994940</v>
      </c>
      <c r="C2497" s="3">
        <f t="shared" si="64"/>
        <v>-2992448</v>
      </c>
      <c r="E2497" s="2" t="b">
        <f t="shared" ca="1" si="63"/>
        <v>1</v>
      </c>
      <c r="F2497" s="2" cm="1">
        <f t="array" aca="1" ref="F2497" ca="1">IF(G2497&lt;&gt;"",INDIRECT("'"&amp;G2497&amp;"'!"&amp;H2497),"")</f>
        <v>2994940</v>
      </c>
      <c r="G2497" s="1533" t="s">
        <v>6773</v>
      </c>
      <c r="H2497" s="2" t="s">
        <v>4234</v>
      </c>
    </row>
    <row r="2498" spans="1:11" ht="14">
      <c r="A2498">
        <v>2493</v>
      </c>
      <c r="B2498" s="7">
        <f>'BudgetSum 2-4'!C8</f>
        <v>3509500</v>
      </c>
      <c r="C2498" s="3">
        <f t="shared" si="64"/>
        <v>-3507007</v>
      </c>
      <c r="E2498" s="2" t="b">
        <f t="shared" ref="E2498:E2561" ca="1" si="65">F2498=B2498</f>
        <v>1</v>
      </c>
      <c r="F2498" s="2" cm="1">
        <f t="array" aca="1" ref="F2498" ca="1">IF(G2498&lt;&gt;"",INDIRECT("'"&amp;G2498&amp;"'!"&amp;H2498),"")</f>
        <v>3509500</v>
      </c>
      <c r="G2498" s="1533" t="s">
        <v>6773</v>
      </c>
      <c r="H2498" s="2" t="s">
        <v>4242</v>
      </c>
    </row>
    <row r="2499" spans="1:11" ht="14">
      <c r="A2499">
        <v>2494</v>
      </c>
      <c r="B2499" s="7">
        <f>'BudgetSum 2-4'!C9</f>
        <v>66741640</v>
      </c>
      <c r="C2499" s="3">
        <f t="shared" si="64"/>
        <v>-66739146</v>
      </c>
      <c r="E2499" s="2" t="b">
        <f t="shared" ca="1" si="65"/>
        <v>1</v>
      </c>
      <c r="F2499" s="2" cm="1">
        <f t="array" aca="1" ref="F2499" ca="1">IF(G2499&lt;&gt;"",INDIRECT("'"&amp;G2499&amp;"'!"&amp;H2499),"")</f>
        <v>66741640</v>
      </c>
      <c r="G2499" s="1533" t="s">
        <v>6773</v>
      </c>
      <c r="H2499" s="2" t="s">
        <v>4890</v>
      </c>
    </row>
    <row r="2500" spans="1:11" ht="14">
      <c r="A2500">
        <v>2495</v>
      </c>
      <c r="B2500" s="7">
        <f>'BudgetSum 2-4'!C13</f>
        <v>44591570</v>
      </c>
      <c r="C2500" s="3">
        <f t="shared" si="64"/>
        <v>-44589075</v>
      </c>
      <c r="E2500" s="2" t="b">
        <f t="shared" ca="1" si="65"/>
        <v>1</v>
      </c>
      <c r="F2500" s="2" cm="1">
        <f t="array" aca="1" ref="F2500" ca="1">IF(G2500&lt;&gt;"",INDIRECT("'"&amp;G2500&amp;"'!"&amp;H2500),"")</f>
        <v>44591570</v>
      </c>
      <c r="G2500" s="1533" t="s">
        <v>6773</v>
      </c>
      <c r="H2500" s="2" t="s">
        <v>4238</v>
      </c>
    </row>
    <row r="2501" spans="1:11" ht="14">
      <c r="A2501">
        <v>2496</v>
      </c>
      <c r="B2501" s="7">
        <f>'BudgetSum 2-4'!C14</f>
        <v>18800810</v>
      </c>
      <c r="C2501" s="3">
        <f t="shared" si="64"/>
        <v>-18798314</v>
      </c>
      <c r="E2501" s="2" t="b">
        <f t="shared" ca="1" si="65"/>
        <v>1</v>
      </c>
      <c r="F2501" s="2" cm="1">
        <f t="array" aca="1" ref="F2501" ca="1">IF(G2501&lt;&gt;"",INDIRECT("'"&amp;G2501&amp;"'!"&amp;H2501),"")</f>
        <v>18800810</v>
      </c>
      <c r="G2501" s="1533" t="s">
        <v>6773</v>
      </c>
      <c r="H2501" s="2" t="s">
        <v>4348</v>
      </c>
    </row>
    <row r="2502" spans="1:11" ht="14">
      <c r="A2502">
        <v>2497</v>
      </c>
      <c r="B2502" s="7">
        <f>'BudgetSum 2-4'!C15</f>
        <v>32250</v>
      </c>
      <c r="C2502" s="3">
        <f t="shared" si="64"/>
        <v>-29753</v>
      </c>
      <c r="E2502" s="2" t="b">
        <f t="shared" ca="1" si="65"/>
        <v>1</v>
      </c>
      <c r="F2502" s="2" cm="1">
        <f t="array" aca="1" ref="F2502" ca="1">IF(G2502&lt;&gt;"",INDIRECT("'"&amp;G2502&amp;"'!"&amp;H2502),"")</f>
        <v>32250</v>
      </c>
      <c r="G2502" s="1533" t="s">
        <v>6773</v>
      </c>
      <c r="H2502" s="2" t="s">
        <v>4239</v>
      </c>
    </row>
    <row r="2503" spans="1:11" ht="14">
      <c r="A2503">
        <v>2498</v>
      </c>
      <c r="B2503" s="7">
        <f>'BudgetSum 2-4'!C16</f>
        <v>4604000</v>
      </c>
      <c r="C2503" s="3">
        <f t="shared" si="64"/>
        <v>-4601502</v>
      </c>
      <c r="E2503" s="2" t="b">
        <f t="shared" ca="1" si="65"/>
        <v>1</v>
      </c>
      <c r="F2503" s="2" cm="1">
        <f t="array" aca="1" ref="F2503" ca="1">IF(G2503&lt;&gt;"",INDIRECT("'"&amp;G2503&amp;"'!"&amp;H2503),"")</f>
        <v>4604000</v>
      </c>
      <c r="G2503" s="1533" t="s">
        <v>6773</v>
      </c>
      <c r="H2503" s="2" t="s">
        <v>4240</v>
      </c>
    </row>
    <row r="2504" spans="1:11" ht="14">
      <c r="A2504">
        <v>2499</v>
      </c>
      <c r="B2504" s="7">
        <f>'BudgetSum 2-4'!C17</f>
        <v>0</v>
      </c>
      <c r="C2504" s="3">
        <f t="shared" ref="C2504:C2557" si="66">A2504-B2504</f>
        <v>2499</v>
      </c>
      <c r="E2504" s="2" t="b">
        <f t="shared" ca="1" si="65"/>
        <v>1</v>
      </c>
      <c r="F2504" s="2" cm="1">
        <f t="array" aca="1" ref="F2504" ca="1">IF(G2504&lt;&gt;"",INDIRECT("'"&amp;G2504&amp;"'!"&amp;H2504),"")</f>
        <v>0</v>
      </c>
      <c r="G2504" s="1533" t="s">
        <v>6773</v>
      </c>
      <c r="H2504" s="2" t="s">
        <v>4241</v>
      </c>
    </row>
    <row r="2505" spans="1:11" ht="14">
      <c r="A2505">
        <v>2500</v>
      </c>
      <c r="B2505" s="7">
        <f>'BudgetSum 2-4'!C19</f>
        <v>68028630</v>
      </c>
      <c r="C2505" s="3">
        <f t="shared" si="66"/>
        <v>-68026130</v>
      </c>
      <c r="E2505" s="2" t="b">
        <f t="shared" ca="1" si="65"/>
        <v>1</v>
      </c>
      <c r="F2505" s="2" cm="1">
        <f t="array" aca="1" ref="F2505" ca="1">IF(G2505&lt;&gt;"",INDIRECT("'"&amp;G2505&amp;"'!"&amp;H2505),"")</f>
        <v>68028630</v>
      </c>
      <c r="G2505" s="1533" t="s">
        <v>6773</v>
      </c>
      <c r="H2505" s="2" t="s">
        <v>4243</v>
      </c>
    </row>
    <row r="2506" spans="1:11" ht="14">
      <c r="A2506">
        <v>2501</v>
      </c>
      <c r="B2506" s="7">
        <f>'BudgetSum 2-4'!C22</f>
        <v>-1286990</v>
      </c>
      <c r="C2506" s="3">
        <f t="shared" si="66"/>
        <v>1289491</v>
      </c>
      <c r="E2506" s="2" t="b">
        <f t="shared" ca="1" si="65"/>
        <v>1</v>
      </c>
      <c r="F2506" s="2" cm="1">
        <f t="array" aca="1" ref="F2506" ca="1">IF(G2506&lt;&gt;"",INDIRECT("'"&amp;G2506&amp;"'!"&amp;H2506),"")</f>
        <v>-1286990</v>
      </c>
      <c r="G2506" s="1533" t="s">
        <v>6773</v>
      </c>
      <c r="H2506" s="2" t="s">
        <v>4891</v>
      </c>
    </row>
    <row r="2507" spans="1:11" ht="14">
      <c r="A2507" s="1">
        <v>2502</v>
      </c>
      <c r="E2507" s="2" t="b">
        <f t="shared" ca="1" si="65"/>
        <v>1</v>
      </c>
      <c r="F2507" s="2" t="str" cm="1">
        <f t="array" aca="1" ref="F2507" ca="1">IF(G2507&lt;&gt;"",INDIRECT("'"&amp;G2507&amp;"'!"&amp;H2507),"")</f>
        <v/>
      </c>
      <c r="G2507" s="1533"/>
    </row>
    <row r="2508" spans="1:11" ht="14">
      <c r="A2508">
        <v>2503</v>
      </c>
      <c r="B2508" s="7">
        <f>'BudgetSum 2-4'!D5</f>
        <v>5861200</v>
      </c>
      <c r="C2508" s="3">
        <f t="shared" si="66"/>
        <v>-5858697</v>
      </c>
      <c r="E2508" s="2" t="b">
        <f t="shared" ca="1" si="65"/>
        <v>1</v>
      </c>
      <c r="F2508" s="2" cm="1">
        <f t="array" aca="1" ref="F2508" ca="1">IF(G2508&lt;&gt;"",INDIRECT("'"&amp;G2508&amp;"'!"&amp;H2508),"")</f>
        <v>5861200</v>
      </c>
      <c r="G2508" s="1533" t="s">
        <v>6773</v>
      </c>
      <c r="H2508" s="2" t="s">
        <v>4384</v>
      </c>
    </row>
    <row r="2509" spans="1:11" ht="14">
      <c r="A2509" s="1">
        <v>2504</v>
      </c>
      <c r="D2509" s="4"/>
      <c r="E2509" s="2" t="b">
        <f t="shared" ca="1" si="65"/>
        <v>1</v>
      </c>
      <c r="F2509" s="2" t="str" cm="1">
        <f t="array" aca="1" ref="F2509" ca="1">IF(G2509&lt;&gt;"",INDIRECT("'"&amp;G2509&amp;"'!"&amp;H2509),"")</f>
        <v/>
      </c>
      <c r="G2509" s="1533"/>
      <c r="I2509" s="4"/>
      <c r="J2509" s="4"/>
      <c r="K2509" s="4"/>
    </row>
    <row r="2510" spans="1:11" ht="14">
      <c r="A2510">
        <v>2505</v>
      </c>
      <c r="B2510" s="7">
        <f>'BudgetSum 2-4'!D7</f>
        <v>366000</v>
      </c>
      <c r="C2510" s="3">
        <f t="shared" si="66"/>
        <v>-363495</v>
      </c>
      <c r="E2510" s="2" t="b">
        <f t="shared" ca="1" si="65"/>
        <v>1</v>
      </c>
      <c r="F2510" s="2" cm="1">
        <f t="array" aca="1" ref="F2510" ca="1">IF(G2510&lt;&gt;"",INDIRECT("'"&amp;G2510&amp;"'!"&amp;H2510),"")</f>
        <v>366000</v>
      </c>
      <c r="G2510" s="1533" t="s">
        <v>6773</v>
      </c>
      <c r="H2510" s="2" t="s">
        <v>4247</v>
      </c>
    </row>
    <row r="2511" spans="1:11" ht="14">
      <c r="A2511">
        <v>2506</v>
      </c>
      <c r="B2511" s="7">
        <f>'BudgetSum 2-4'!D8</f>
        <v>0</v>
      </c>
      <c r="C2511" s="3">
        <f t="shared" si="66"/>
        <v>2506</v>
      </c>
      <c r="E2511" s="2" t="b">
        <f t="shared" ca="1" si="65"/>
        <v>1</v>
      </c>
      <c r="F2511" s="2" cm="1">
        <f t="array" aca="1" ref="F2511" ca="1">IF(G2511&lt;&gt;"",INDIRECT("'"&amp;G2511&amp;"'!"&amp;H2511),"")</f>
        <v>0</v>
      </c>
      <c r="G2511" s="1533" t="s">
        <v>6773</v>
      </c>
      <c r="H2511" s="2" t="s">
        <v>4264</v>
      </c>
    </row>
    <row r="2512" spans="1:11" ht="14">
      <c r="A2512">
        <v>2507</v>
      </c>
      <c r="B2512" s="7">
        <f>'BudgetSum 2-4'!D9</f>
        <v>6227200</v>
      </c>
      <c r="C2512" s="3">
        <f t="shared" si="66"/>
        <v>-6224693</v>
      </c>
      <c r="E2512" s="2" t="b">
        <f t="shared" ca="1" si="65"/>
        <v>1</v>
      </c>
      <c r="F2512" s="2" cm="1">
        <f t="array" aca="1" ref="F2512" ca="1">IF(G2512&lt;&gt;"",INDIRECT("'"&amp;G2512&amp;"'!"&amp;H2512),"")</f>
        <v>6227200</v>
      </c>
      <c r="G2512" s="1533" t="s">
        <v>6773</v>
      </c>
      <c r="H2512" s="2" t="s">
        <v>4892</v>
      </c>
    </row>
    <row r="2513" spans="1:11" ht="14">
      <c r="A2513">
        <v>2508</v>
      </c>
      <c r="B2513" s="7">
        <f>'BudgetSum 2-4'!D14</f>
        <v>7190720</v>
      </c>
      <c r="C2513" s="3">
        <f t="shared" si="66"/>
        <v>-7188212</v>
      </c>
      <c r="E2513" s="2" t="b">
        <f t="shared" ca="1" si="65"/>
        <v>1</v>
      </c>
      <c r="F2513" s="2" cm="1">
        <f t="array" aca="1" ref="F2513" ca="1">IF(G2513&lt;&gt;"",INDIRECT("'"&amp;G2513&amp;"'!"&amp;H2513),"")</f>
        <v>7190720</v>
      </c>
      <c r="G2513" s="1533" t="s">
        <v>6773</v>
      </c>
      <c r="H2513" s="2" t="s">
        <v>4385</v>
      </c>
    </row>
    <row r="2514" spans="1:11" ht="14">
      <c r="A2514">
        <v>2509</v>
      </c>
      <c r="B2514" s="7">
        <f>'BudgetSum 2-4'!D15</f>
        <v>0</v>
      </c>
      <c r="C2514" s="3">
        <f t="shared" si="66"/>
        <v>2509</v>
      </c>
      <c r="E2514" s="2" t="b">
        <f t="shared" ca="1" si="65"/>
        <v>1</v>
      </c>
      <c r="F2514" s="2" cm="1">
        <f t="array" aca="1" ref="F2514" ca="1">IF(G2514&lt;&gt;"",INDIRECT("'"&amp;G2514&amp;"'!"&amp;H2514),"")</f>
        <v>0</v>
      </c>
      <c r="G2514" s="1533" t="s">
        <v>6773</v>
      </c>
      <c r="H2514" s="2" t="s">
        <v>4252</v>
      </c>
    </row>
    <row r="2515" spans="1:11" ht="14">
      <c r="A2515">
        <v>2510</v>
      </c>
      <c r="B2515" s="7">
        <f>'BudgetSum 2-4'!D16</f>
        <v>0</v>
      </c>
      <c r="C2515" s="3">
        <f t="shared" si="66"/>
        <v>2510</v>
      </c>
      <c r="E2515" s="2" t="b">
        <f t="shared" ca="1" si="65"/>
        <v>1</v>
      </c>
      <c r="F2515" s="2" cm="1">
        <f t="array" aca="1" ref="F2515" ca="1">IF(G2515&lt;&gt;"",INDIRECT("'"&amp;G2515&amp;"'!"&amp;H2515),"")</f>
        <v>0</v>
      </c>
      <c r="G2515" s="1533" t="s">
        <v>6773</v>
      </c>
      <c r="H2515" s="2" t="s">
        <v>4253</v>
      </c>
    </row>
    <row r="2516" spans="1:11" ht="14">
      <c r="A2516">
        <v>2511</v>
      </c>
      <c r="B2516" s="7">
        <f>'BudgetSum 2-4'!D17</f>
        <v>0</v>
      </c>
      <c r="C2516" s="3">
        <f t="shared" si="66"/>
        <v>2511</v>
      </c>
      <c r="E2516" s="2" t="b">
        <f t="shared" ca="1" si="65"/>
        <v>1</v>
      </c>
      <c r="F2516" s="2" cm="1">
        <f t="array" aca="1" ref="F2516" ca="1">IF(G2516&lt;&gt;"",INDIRECT("'"&amp;G2516&amp;"'!"&amp;H2516),"")</f>
        <v>0</v>
      </c>
      <c r="G2516" s="1533" t="s">
        <v>6773</v>
      </c>
      <c r="H2516" s="2" t="s">
        <v>4254</v>
      </c>
    </row>
    <row r="2517" spans="1:11" ht="14">
      <c r="A2517">
        <v>2512</v>
      </c>
      <c r="B2517" s="7">
        <f>'BudgetSum 2-4'!D19</f>
        <v>7190720</v>
      </c>
      <c r="C2517" s="3">
        <f t="shared" si="66"/>
        <v>-7188208</v>
      </c>
      <c r="E2517" s="2" t="b">
        <f t="shared" ca="1" si="65"/>
        <v>1</v>
      </c>
      <c r="F2517" s="2" cm="1">
        <f t="array" aca="1" ref="F2517" ca="1">IF(G2517&lt;&gt;"",INDIRECT("'"&amp;G2517&amp;"'!"&amp;H2517),"")</f>
        <v>7190720</v>
      </c>
      <c r="G2517" s="1533" t="s">
        <v>6773</v>
      </c>
      <c r="H2517" s="2" t="s">
        <v>4255</v>
      </c>
    </row>
    <row r="2518" spans="1:11" ht="14">
      <c r="A2518">
        <v>2513</v>
      </c>
      <c r="B2518" s="7">
        <f>'BudgetSum 2-4'!D22</f>
        <v>-963520</v>
      </c>
      <c r="C2518" s="3">
        <f t="shared" si="66"/>
        <v>966033</v>
      </c>
      <c r="E2518" s="2" t="b">
        <f t="shared" ca="1" si="65"/>
        <v>1</v>
      </c>
      <c r="F2518" s="2" cm="1">
        <f t="array" aca="1" ref="F2518" ca="1">IF(G2518&lt;&gt;"",INDIRECT("'"&amp;G2518&amp;"'!"&amp;H2518),"")</f>
        <v>-963520</v>
      </c>
      <c r="G2518" s="1533" t="s">
        <v>6773</v>
      </c>
      <c r="H2518" s="2" t="s">
        <v>4893</v>
      </c>
    </row>
    <row r="2519" spans="1:11" ht="14">
      <c r="A2519" s="1">
        <v>2514</v>
      </c>
      <c r="E2519" s="2" t="b">
        <f t="shared" ca="1" si="65"/>
        <v>1</v>
      </c>
      <c r="F2519" s="2" t="str" cm="1">
        <f t="array" aca="1" ref="F2519" ca="1">IF(G2519&lt;&gt;"",INDIRECT("'"&amp;G2519&amp;"'!"&amp;H2519),"")</f>
        <v/>
      </c>
      <c r="G2519" s="1533"/>
    </row>
    <row r="2520" spans="1:11" ht="14">
      <c r="A2520" s="1">
        <v>2515</v>
      </c>
      <c r="D2520" s="4"/>
      <c r="E2520" s="2" t="b">
        <f t="shared" ca="1" si="65"/>
        <v>1</v>
      </c>
      <c r="F2520" s="2" t="str" cm="1">
        <f t="array" aca="1" ref="F2520" ca="1">IF(G2520&lt;&gt;"",INDIRECT("'"&amp;G2520&amp;"'!"&amp;H2520),"")</f>
        <v/>
      </c>
      <c r="G2520" s="1533"/>
      <c r="I2520" s="4"/>
      <c r="J2520" s="4"/>
      <c r="K2520" s="4"/>
    </row>
    <row r="2521" spans="1:11" ht="14">
      <c r="A2521" s="1">
        <v>2516</v>
      </c>
      <c r="D2521" s="4"/>
      <c r="E2521" s="2" t="b">
        <f t="shared" ca="1" si="65"/>
        <v>1</v>
      </c>
      <c r="F2521" s="2" t="str" cm="1">
        <f t="array" aca="1" ref="F2521" ca="1">IF(G2521&lt;&gt;"",INDIRECT("'"&amp;G2521&amp;"'!"&amp;H2521),"")</f>
        <v/>
      </c>
      <c r="G2521" s="1533"/>
      <c r="I2521" s="4"/>
      <c r="J2521" s="4"/>
      <c r="K2521" s="4"/>
    </row>
    <row r="2522" spans="1:11" ht="14">
      <c r="A2522" s="1">
        <v>2517</v>
      </c>
      <c r="D2522" s="4"/>
      <c r="E2522" s="2" t="b">
        <f t="shared" ca="1" si="65"/>
        <v>1</v>
      </c>
      <c r="F2522" s="2" t="str" cm="1">
        <f t="array" aca="1" ref="F2522" ca="1">IF(G2522&lt;&gt;"",INDIRECT("'"&amp;G2522&amp;"'!"&amp;H2522),"")</f>
        <v/>
      </c>
      <c r="G2522" s="1533"/>
      <c r="I2522" s="4"/>
      <c r="J2522" s="4"/>
      <c r="K2522" s="4"/>
    </row>
    <row r="2523" spans="1:11" ht="14">
      <c r="A2523" s="1">
        <v>2518</v>
      </c>
      <c r="D2523" s="4"/>
      <c r="E2523" s="2" t="b">
        <f t="shared" ca="1" si="65"/>
        <v>1</v>
      </c>
      <c r="F2523" s="2" t="str" cm="1">
        <f t="array" aca="1" ref="F2523" ca="1">IF(G2523&lt;&gt;"",INDIRECT("'"&amp;G2523&amp;"'!"&amp;H2523),"")</f>
        <v/>
      </c>
      <c r="G2523" s="1533"/>
      <c r="I2523" s="4"/>
      <c r="J2523" s="4"/>
      <c r="K2523" s="4"/>
    </row>
    <row r="2524" spans="1:11" ht="14">
      <c r="A2524" s="1">
        <v>2519</v>
      </c>
      <c r="D2524" s="4"/>
      <c r="E2524" s="2" t="b">
        <f t="shared" ca="1" si="65"/>
        <v>1</v>
      </c>
      <c r="F2524" s="2" t="str" cm="1">
        <f t="array" aca="1" ref="F2524" ca="1">IF(G2524&lt;&gt;"",INDIRECT("'"&amp;G2524&amp;"'!"&amp;H2524),"")</f>
        <v/>
      </c>
      <c r="G2524" s="1533"/>
      <c r="I2524" s="4"/>
      <c r="J2524" s="4"/>
      <c r="K2524" s="4"/>
    </row>
    <row r="2525" spans="1:11" ht="14">
      <c r="A2525" s="1">
        <v>2520</v>
      </c>
      <c r="D2525" s="4"/>
      <c r="E2525" s="2" t="b">
        <f t="shared" ca="1" si="65"/>
        <v>1</v>
      </c>
      <c r="F2525" s="2" t="str" cm="1">
        <f t="array" aca="1" ref="F2525" ca="1">IF(G2525&lt;&gt;"",INDIRECT("'"&amp;G2525&amp;"'!"&amp;H2525),"")</f>
        <v/>
      </c>
      <c r="G2525" s="1533"/>
      <c r="I2525" s="4"/>
      <c r="J2525" s="4"/>
      <c r="K2525" s="4"/>
    </row>
    <row r="2526" spans="1:11" ht="14">
      <c r="A2526" s="1">
        <v>2521</v>
      </c>
      <c r="D2526" s="4"/>
      <c r="E2526" s="2" t="b">
        <f t="shared" ca="1" si="65"/>
        <v>1</v>
      </c>
      <c r="F2526" s="2" t="str" cm="1">
        <f t="array" aca="1" ref="F2526" ca="1">IF(G2526&lt;&gt;"",INDIRECT("'"&amp;G2526&amp;"'!"&amp;H2526),"")</f>
        <v/>
      </c>
      <c r="G2526" s="1533"/>
      <c r="I2526" s="4"/>
      <c r="J2526" s="4"/>
      <c r="K2526" s="4"/>
    </row>
    <row r="2527" spans="1:11" ht="14">
      <c r="A2527" s="1">
        <v>2522</v>
      </c>
      <c r="D2527" s="4"/>
      <c r="E2527" s="2" t="b">
        <f t="shared" ca="1" si="65"/>
        <v>1</v>
      </c>
      <c r="F2527" s="2" t="str" cm="1">
        <f t="array" aca="1" ref="F2527" ca="1">IF(G2527&lt;&gt;"",INDIRECT("'"&amp;G2527&amp;"'!"&amp;H2527),"")</f>
        <v/>
      </c>
      <c r="G2527" s="1533"/>
      <c r="I2527" s="4"/>
      <c r="J2527" s="4"/>
      <c r="K2527" s="4"/>
    </row>
    <row r="2528" spans="1:11" ht="14">
      <c r="A2528" s="1">
        <v>2523</v>
      </c>
      <c r="D2528" s="4"/>
      <c r="E2528" s="2" t="b">
        <f t="shared" ca="1" si="65"/>
        <v>1</v>
      </c>
      <c r="F2528" s="2" t="str" cm="1">
        <f t="array" aca="1" ref="F2528" ca="1">IF(G2528&lt;&gt;"",INDIRECT("'"&amp;G2528&amp;"'!"&amp;H2528),"")</f>
        <v/>
      </c>
      <c r="G2528" s="1533"/>
      <c r="I2528" s="4"/>
      <c r="J2528" s="4"/>
      <c r="K2528" s="4"/>
    </row>
    <row r="2529" spans="1:11" ht="14">
      <c r="A2529" s="1">
        <v>2524</v>
      </c>
      <c r="D2529" s="4"/>
      <c r="E2529" s="2" t="b">
        <f t="shared" ca="1" si="65"/>
        <v>1</v>
      </c>
      <c r="F2529" s="2" t="str" cm="1">
        <f t="array" aca="1" ref="F2529" ca="1">IF(G2529&lt;&gt;"",INDIRECT("'"&amp;G2529&amp;"'!"&amp;H2529),"")</f>
        <v/>
      </c>
      <c r="G2529" s="1533"/>
      <c r="I2529" s="4"/>
      <c r="J2529" s="4"/>
      <c r="K2529" s="4"/>
    </row>
    <row r="2530" spans="1:11" ht="14">
      <c r="A2530" s="1">
        <v>2525</v>
      </c>
      <c r="D2530" s="4"/>
      <c r="E2530" s="2" t="b">
        <f t="shared" ca="1" si="65"/>
        <v>1</v>
      </c>
      <c r="F2530" s="2" t="str" cm="1">
        <f t="array" aca="1" ref="F2530" ca="1">IF(G2530&lt;&gt;"",INDIRECT("'"&amp;G2530&amp;"'!"&amp;H2530),"")</f>
        <v/>
      </c>
      <c r="G2530" s="1533"/>
      <c r="I2530" s="4"/>
      <c r="J2530" s="4"/>
      <c r="K2530" s="4"/>
    </row>
    <row r="2531" spans="1:11" ht="14">
      <c r="A2531" s="1">
        <v>2526</v>
      </c>
      <c r="D2531" s="4"/>
      <c r="E2531" s="2" t="b">
        <f t="shared" ca="1" si="65"/>
        <v>1</v>
      </c>
      <c r="F2531" s="2" t="str" cm="1">
        <f t="array" aca="1" ref="F2531" ca="1">IF(G2531&lt;&gt;"",INDIRECT("'"&amp;G2531&amp;"'!"&amp;H2531),"")</f>
        <v/>
      </c>
      <c r="G2531" s="1533"/>
      <c r="I2531" s="4"/>
      <c r="J2531" s="4"/>
      <c r="K2531" s="4"/>
    </row>
    <row r="2532" spans="1:11" ht="14">
      <c r="A2532" s="1">
        <v>2527</v>
      </c>
      <c r="D2532" s="4"/>
      <c r="E2532" s="2" t="b">
        <f t="shared" ca="1" si="65"/>
        <v>1</v>
      </c>
      <c r="F2532" s="2" t="str" cm="1">
        <f t="array" aca="1" ref="F2532" ca="1">IF(G2532&lt;&gt;"",INDIRECT("'"&amp;G2532&amp;"'!"&amp;H2532),"")</f>
        <v/>
      </c>
      <c r="G2532" s="1533"/>
      <c r="I2532" s="4"/>
      <c r="J2532" s="4"/>
      <c r="K2532" s="4"/>
    </row>
    <row r="2533" spans="1:11" ht="14">
      <c r="A2533" s="1">
        <v>2528</v>
      </c>
      <c r="D2533" s="4"/>
      <c r="E2533" s="2" t="b">
        <f t="shared" ca="1" si="65"/>
        <v>1</v>
      </c>
      <c r="F2533" s="2" t="str" cm="1">
        <f t="array" aca="1" ref="F2533" ca="1">IF(G2533&lt;&gt;"",INDIRECT("'"&amp;G2533&amp;"'!"&amp;H2533),"")</f>
        <v/>
      </c>
      <c r="G2533" s="1533"/>
      <c r="I2533" s="4"/>
      <c r="J2533" s="4"/>
      <c r="K2533" s="4"/>
    </row>
    <row r="2534" spans="1:11" ht="14">
      <c r="A2534" s="1">
        <v>2529</v>
      </c>
      <c r="D2534" s="4"/>
      <c r="E2534" s="2" t="b">
        <f t="shared" ca="1" si="65"/>
        <v>1</v>
      </c>
      <c r="F2534" s="2" t="str" cm="1">
        <f t="array" aca="1" ref="F2534" ca="1">IF(G2534&lt;&gt;"",INDIRECT("'"&amp;G2534&amp;"'!"&amp;H2534),"")</f>
        <v/>
      </c>
      <c r="G2534" s="1533"/>
      <c r="I2534" s="4"/>
      <c r="J2534" s="4"/>
      <c r="K2534" s="4"/>
    </row>
    <row r="2535" spans="1:11" ht="14">
      <c r="A2535">
        <v>2530</v>
      </c>
      <c r="B2535" s="7">
        <f>'BudgetSum 2-4'!F5</f>
        <v>2158900</v>
      </c>
      <c r="C2535" s="3">
        <f t="shared" si="66"/>
        <v>-2156370</v>
      </c>
      <c r="E2535" s="2" t="b">
        <f t="shared" ca="1" si="65"/>
        <v>1</v>
      </c>
      <c r="F2535" s="2" cm="1">
        <f t="array" aca="1" ref="F2535" ca="1">IF(G2535&lt;&gt;"",INDIRECT("'"&amp;G2535&amp;"'!"&amp;H2535),"")</f>
        <v>2158900</v>
      </c>
      <c r="G2535" s="1533" t="s">
        <v>6773</v>
      </c>
      <c r="H2535" s="2" t="s">
        <v>4459</v>
      </c>
    </row>
    <row r="2536" spans="1:11" ht="14">
      <c r="A2536" s="1">
        <v>2531</v>
      </c>
      <c r="D2536" s="4"/>
      <c r="E2536" s="2" t="b">
        <f t="shared" ca="1" si="65"/>
        <v>1</v>
      </c>
      <c r="F2536" s="2" t="str" cm="1">
        <f t="array" aca="1" ref="F2536" ca="1">IF(G2536&lt;&gt;"",INDIRECT("'"&amp;G2536&amp;"'!"&amp;H2536),"")</f>
        <v/>
      </c>
      <c r="G2536" s="1533"/>
      <c r="I2536" s="4"/>
      <c r="J2536" s="4"/>
      <c r="K2536" s="4"/>
    </row>
    <row r="2537" spans="1:11" ht="14">
      <c r="A2537">
        <v>2532</v>
      </c>
      <c r="B2537" s="7">
        <f>'BudgetSum 2-4'!F7</f>
        <v>2169000</v>
      </c>
      <c r="C2537" s="3">
        <f t="shared" si="66"/>
        <v>-2166468</v>
      </c>
      <c r="E2537" s="2" t="b">
        <f t="shared" ca="1" si="65"/>
        <v>1</v>
      </c>
      <c r="F2537" s="2" cm="1">
        <f t="array" aca="1" ref="F2537" ca="1">IF(G2537&lt;&gt;"",INDIRECT("'"&amp;G2537&amp;"'!"&amp;H2537),"")</f>
        <v>2169000</v>
      </c>
      <c r="G2537" s="1533" t="s">
        <v>6773</v>
      </c>
      <c r="H2537" s="2" t="s">
        <v>4269</v>
      </c>
    </row>
    <row r="2538" spans="1:11" ht="14">
      <c r="A2538">
        <v>2533</v>
      </c>
      <c r="B2538" s="7">
        <f>'BudgetSum 2-4'!F8</f>
        <v>0</v>
      </c>
      <c r="C2538" s="3">
        <f t="shared" si="66"/>
        <v>2533</v>
      </c>
      <c r="E2538" s="2" t="b">
        <f t="shared" ca="1" si="65"/>
        <v>1</v>
      </c>
      <c r="F2538" s="2" cm="1">
        <f t="array" aca="1" ref="F2538" ca="1">IF(G2538&lt;&gt;"",INDIRECT("'"&amp;G2538&amp;"'!"&amp;H2538),"")</f>
        <v>0</v>
      </c>
      <c r="G2538" s="1533" t="s">
        <v>6773</v>
      </c>
      <c r="H2538" s="2" t="s">
        <v>4894</v>
      </c>
    </row>
    <row r="2539" spans="1:11" ht="14">
      <c r="A2539">
        <v>2534</v>
      </c>
      <c r="B2539" s="7">
        <f>'BudgetSum 2-4'!F9</f>
        <v>4327900</v>
      </c>
      <c r="C2539" s="3">
        <f t="shared" si="66"/>
        <v>-4325366</v>
      </c>
      <c r="E2539" s="2" t="b">
        <f t="shared" ca="1" si="65"/>
        <v>1</v>
      </c>
      <c r="F2539" s="2" cm="1">
        <f t="array" aca="1" ref="F2539" ca="1">IF(G2539&lt;&gt;"",INDIRECT("'"&amp;G2539&amp;"'!"&amp;H2539),"")</f>
        <v>4327900</v>
      </c>
      <c r="G2539" s="1533" t="s">
        <v>6773</v>
      </c>
      <c r="H2539" s="2" t="s">
        <v>4895</v>
      </c>
    </row>
    <row r="2540" spans="1:11" ht="14">
      <c r="A2540">
        <v>2535</v>
      </c>
      <c r="B2540" s="7">
        <f>'BudgetSum 2-4'!F14</f>
        <v>4962500</v>
      </c>
      <c r="C2540" s="3">
        <f t="shared" si="66"/>
        <v>-4959965</v>
      </c>
      <c r="E2540" s="2" t="b">
        <f t="shared" ca="1" si="65"/>
        <v>1</v>
      </c>
      <c r="F2540" s="2" cm="1">
        <f t="array" aca="1" ref="F2540" ca="1">IF(G2540&lt;&gt;"",INDIRECT("'"&amp;G2540&amp;"'!"&amp;H2540),"")</f>
        <v>4962500</v>
      </c>
      <c r="G2540" s="1533" t="s">
        <v>6773</v>
      </c>
      <c r="H2540" s="2" t="s">
        <v>4460</v>
      </c>
    </row>
    <row r="2541" spans="1:11" ht="14">
      <c r="A2541">
        <v>2536</v>
      </c>
      <c r="B2541" s="7">
        <f>'BudgetSum 2-4'!F15</f>
        <v>0</v>
      </c>
      <c r="C2541" s="3">
        <f t="shared" si="66"/>
        <v>2536</v>
      </c>
      <c r="E2541" s="2" t="b">
        <f t="shared" ca="1" si="65"/>
        <v>1</v>
      </c>
      <c r="F2541" s="2" cm="1">
        <f t="array" aca="1" ref="F2541" ca="1">IF(G2541&lt;&gt;"",INDIRECT("'"&amp;G2541&amp;"'!"&amp;H2541),"")</f>
        <v>0</v>
      </c>
      <c r="G2541" s="1533" t="s">
        <v>6773</v>
      </c>
      <c r="H2541" s="2" t="s">
        <v>4274</v>
      </c>
    </row>
    <row r="2542" spans="1:11" ht="14">
      <c r="A2542">
        <v>2537</v>
      </c>
      <c r="B2542" s="7">
        <f>'BudgetSum 2-4'!F16</f>
        <v>0</v>
      </c>
      <c r="C2542" s="3">
        <f t="shared" si="66"/>
        <v>2537</v>
      </c>
      <c r="E2542" s="2" t="b">
        <f t="shared" ca="1" si="65"/>
        <v>1</v>
      </c>
      <c r="F2542" s="2" cm="1">
        <f t="array" aca="1" ref="F2542" ca="1">IF(G2542&lt;&gt;"",INDIRECT("'"&amp;G2542&amp;"'!"&amp;H2542),"")</f>
        <v>0</v>
      </c>
      <c r="G2542" s="1533" t="s">
        <v>6773</v>
      </c>
      <c r="H2542" s="2" t="s">
        <v>4275</v>
      </c>
    </row>
    <row r="2543" spans="1:11" ht="14">
      <c r="A2543">
        <v>2538</v>
      </c>
      <c r="B2543" s="7">
        <f>'BudgetSum 2-4'!F17</f>
        <v>0</v>
      </c>
      <c r="C2543" s="3">
        <f t="shared" si="66"/>
        <v>2538</v>
      </c>
      <c r="E2543" s="2" t="b">
        <f t="shared" ca="1" si="65"/>
        <v>1</v>
      </c>
      <c r="F2543" s="2" cm="1">
        <f t="array" aca="1" ref="F2543" ca="1">IF(G2543&lt;&gt;"",INDIRECT("'"&amp;G2543&amp;"'!"&amp;H2543),"")</f>
        <v>0</v>
      </c>
      <c r="G2543" s="1533" t="s">
        <v>6773</v>
      </c>
      <c r="H2543" s="2" t="s">
        <v>4276</v>
      </c>
    </row>
    <row r="2544" spans="1:11" ht="14">
      <c r="A2544">
        <v>2539</v>
      </c>
      <c r="B2544" s="7">
        <f>'BudgetSum 2-4'!F19</f>
        <v>4962500</v>
      </c>
      <c r="C2544" s="3">
        <f t="shared" si="66"/>
        <v>-4959961</v>
      </c>
      <c r="E2544" s="2" t="b">
        <f t="shared" ca="1" si="65"/>
        <v>1</v>
      </c>
      <c r="F2544" s="2" cm="1">
        <f t="array" aca="1" ref="F2544" ca="1">IF(G2544&lt;&gt;"",INDIRECT("'"&amp;G2544&amp;"'!"&amp;H2544),"")</f>
        <v>4962500</v>
      </c>
      <c r="G2544" s="1533" t="s">
        <v>6773</v>
      </c>
      <c r="H2544" s="2" t="s">
        <v>4277</v>
      </c>
    </row>
    <row r="2545" spans="1:11" ht="14">
      <c r="A2545">
        <v>2540</v>
      </c>
      <c r="B2545" s="7">
        <f>'BudgetSum 2-4'!F22</f>
        <v>-634600</v>
      </c>
      <c r="C2545" s="3">
        <f t="shared" si="66"/>
        <v>637140</v>
      </c>
      <c r="E2545" s="2" t="b">
        <f t="shared" ca="1" si="65"/>
        <v>1</v>
      </c>
      <c r="F2545" s="2" cm="1">
        <f t="array" aca="1" ref="F2545" ca="1">IF(G2545&lt;&gt;"",INDIRECT("'"&amp;G2545&amp;"'!"&amp;H2545),"")</f>
        <v>-634600</v>
      </c>
      <c r="G2545" s="1533" t="s">
        <v>6773</v>
      </c>
      <c r="H2545" s="2" t="s">
        <v>4896</v>
      </c>
    </row>
    <row r="2546" spans="1:11" ht="14">
      <c r="A2546" s="1">
        <v>2541</v>
      </c>
      <c r="E2546" s="2" t="b">
        <f t="shared" ca="1" si="65"/>
        <v>1</v>
      </c>
      <c r="F2546" s="2" t="str" cm="1">
        <f t="array" aca="1" ref="F2546" ca="1">IF(G2546&lt;&gt;"",INDIRECT("'"&amp;G2546&amp;"'!"&amp;H2546),"")</f>
        <v/>
      </c>
      <c r="G2546" s="1533"/>
    </row>
    <row r="2547" spans="1:11" ht="14">
      <c r="A2547">
        <v>2542</v>
      </c>
      <c r="B2547" s="7">
        <f>'BudgetSum 2-4'!G5</f>
        <v>1377400</v>
      </c>
      <c r="C2547" s="3">
        <f t="shared" si="66"/>
        <v>-1374858</v>
      </c>
      <c r="E2547" s="2" t="b">
        <f t="shared" ca="1" si="65"/>
        <v>1</v>
      </c>
      <c r="F2547" s="2" cm="1">
        <f t="array" aca="1" ref="F2547" ca="1">IF(G2547&lt;&gt;"",INDIRECT("'"&amp;G2547&amp;"'!"&amp;H2547),"")</f>
        <v>1377400</v>
      </c>
      <c r="G2547" s="1533" t="s">
        <v>6773</v>
      </c>
      <c r="H2547" s="2" t="s">
        <v>4496</v>
      </c>
    </row>
    <row r="2548" spans="1:11" ht="14">
      <c r="A2548">
        <v>2543</v>
      </c>
      <c r="B2548" s="7">
        <f>'BudgetSum 2-4'!G7</f>
        <v>714550</v>
      </c>
      <c r="C2548" s="3">
        <f t="shared" si="66"/>
        <v>-712007</v>
      </c>
      <c r="E2548" s="2" t="b">
        <f t="shared" ca="1" si="65"/>
        <v>1</v>
      </c>
      <c r="F2548" s="2" cm="1">
        <f t="array" aca="1" ref="F2548" ca="1">IF(G2548&lt;&gt;"",INDIRECT("'"&amp;G2548&amp;"'!"&amp;H2548),"")</f>
        <v>714550</v>
      </c>
      <c r="G2548" s="1533" t="s">
        <v>6773</v>
      </c>
      <c r="H2548" s="2" t="s">
        <v>4897</v>
      </c>
    </row>
    <row r="2549" spans="1:11" ht="14">
      <c r="A2549">
        <v>2544</v>
      </c>
      <c r="B2549" s="7">
        <f>'BudgetSum 2-4'!G8</f>
        <v>0</v>
      </c>
      <c r="C2549" s="3">
        <f t="shared" si="66"/>
        <v>2544</v>
      </c>
      <c r="E2549" s="2" t="b">
        <f t="shared" ca="1" si="65"/>
        <v>1</v>
      </c>
      <c r="F2549" s="2" cm="1">
        <f t="array" aca="1" ref="F2549" ca="1">IF(G2549&lt;&gt;"",INDIRECT("'"&amp;G2549&amp;"'!"&amp;H2549),"")</f>
        <v>0</v>
      </c>
      <c r="G2549" s="1533" t="s">
        <v>6773</v>
      </c>
      <c r="H2549" s="2" t="s">
        <v>4898</v>
      </c>
    </row>
    <row r="2550" spans="1:11" ht="14">
      <c r="A2550">
        <v>2545</v>
      </c>
      <c r="B2550" s="7">
        <f>'BudgetSum 2-4'!G9</f>
        <v>2091950</v>
      </c>
      <c r="C2550" s="3">
        <f t="shared" si="66"/>
        <v>-2089405</v>
      </c>
      <c r="E2550" s="2" t="b">
        <f t="shared" ca="1" si="65"/>
        <v>1</v>
      </c>
      <c r="F2550" s="2" cm="1">
        <f t="array" aca="1" ref="F2550" ca="1">IF(G2550&lt;&gt;"",INDIRECT("'"&amp;G2550&amp;"'!"&amp;H2550),"")</f>
        <v>2091950</v>
      </c>
      <c r="G2550" s="1533" t="s">
        <v>6773</v>
      </c>
      <c r="H2550" s="2" t="s">
        <v>4899</v>
      </c>
    </row>
    <row r="2551" spans="1:11" ht="14">
      <c r="A2551">
        <v>2546</v>
      </c>
      <c r="B2551" s="7">
        <f>'BudgetSum 2-4'!G13</f>
        <v>951070</v>
      </c>
      <c r="C2551" s="3">
        <f t="shared" si="66"/>
        <v>-948524</v>
      </c>
      <c r="E2551" s="2" t="b">
        <f t="shared" ca="1" si="65"/>
        <v>1</v>
      </c>
      <c r="F2551" s="2" cm="1">
        <f t="array" aca="1" ref="F2551" ca="1">IF(G2551&lt;&gt;"",INDIRECT("'"&amp;G2551&amp;"'!"&amp;H2551),"")</f>
        <v>951070</v>
      </c>
      <c r="G2551" s="1533" t="s">
        <v>6773</v>
      </c>
      <c r="H2551" s="2" t="s">
        <v>4284</v>
      </c>
    </row>
    <row r="2552" spans="1:11" ht="14">
      <c r="A2552">
        <v>2547</v>
      </c>
      <c r="B2552" s="7">
        <f>'BudgetSum 2-4'!G14</f>
        <v>1140840</v>
      </c>
      <c r="C2552" s="3">
        <f t="shared" si="66"/>
        <v>-1138293</v>
      </c>
      <c r="E2552" s="2" t="b">
        <f t="shared" ca="1" si="65"/>
        <v>1</v>
      </c>
      <c r="F2552" s="2" cm="1">
        <f t="array" aca="1" ref="F2552" ca="1">IF(G2552&lt;&gt;"",INDIRECT("'"&amp;G2552&amp;"'!"&amp;H2552),"")</f>
        <v>1140840</v>
      </c>
      <c r="G2552" s="1533" t="s">
        <v>6773</v>
      </c>
      <c r="H2552" s="2" t="s">
        <v>4497</v>
      </c>
    </row>
    <row r="2553" spans="1:11" ht="14">
      <c r="A2553">
        <v>2548</v>
      </c>
      <c r="B2553" s="7">
        <f>'BudgetSum 2-4'!G15</f>
        <v>40</v>
      </c>
      <c r="C2553" s="3">
        <f t="shared" si="66"/>
        <v>2508</v>
      </c>
      <c r="E2553" s="2" t="b">
        <f t="shared" ca="1" si="65"/>
        <v>1</v>
      </c>
      <c r="F2553" s="2" cm="1">
        <f t="array" aca="1" ref="F2553" ca="1">IF(G2553&lt;&gt;"",INDIRECT("'"&amp;G2553&amp;"'!"&amp;H2553),"")</f>
        <v>40</v>
      </c>
      <c r="G2553" s="1533" t="s">
        <v>6773</v>
      </c>
      <c r="H2553" s="2" t="s">
        <v>4498</v>
      </c>
    </row>
    <row r="2554" spans="1:11" ht="14">
      <c r="A2554" s="1">
        <v>2549</v>
      </c>
      <c r="D2554" s="4"/>
      <c r="E2554" s="2" t="b">
        <f t="shared" ca="1" si="65"/>
        <v>1</v>
      </c>
      <c r="F2554" s="2" t="str" cm="1">
        <f t="array" aca="1" ref="F2554" ca="1">IF(G2554&lt;&gt;"",INDIRECT("'"&amp;G2554&amp;"'!"&amp;H2554),"")</f>
        <v/>
      </c>
      <c r="G2554" s="1533"/>
      <c r="I2554" s="4"/>
      <c r="J2554" s="4"/>
      <c r="K2554" s="4"/>
    </row>
    <row r="2555" spans="1:11" ht="14">
      <c r="A2555">
        <v>2550</v>
      </c>
      <c r="B2555" s="7">
        <f>'BudgetSum 2-4'!G17</f>
        <v>0</v>
      </c>
      <c r="C2555" s="3">
        <f t="shared" si="66"/>
        <v>2550</v>
      </c>
      <c r="E2555" s="2" t="b">
        <f t="shared" ca="1" si="65"/>
        <v>1</v>
      </c>
      <c r="F2555" s="2" cm="1">
        <f t="array" aca="1" ref="F2555" ca="1">IF(G2555&lt;&gt;"",INDIRECT("'"&amp;G2555&amp;"'!"&amp;H2555),"")</f>
        <v>0</v>
      </c>
      <c r="G2555" s="1533" t="s">
        <v>6773</v>
      </c>
      <c r="H2555" s="2" t="s">
        <v>4286</v>
      </c>
    </row>
    <row r="2556" spans="1:11" ht="14">
      <c r="A2556">
        <v>2551</v>
      </c>
      <c r="B2556" s="7">
        <f>'BudgetSum 2-4'!G19</f>
        <v>2091950</v>
      </c>
      <c r="C2556" s="3">
        <f t="shared" si="66"/>
        <v>-2089399</v>
      </c>
      <c r="E2556" s="2" t="b">
        <f t="shared" ca="1" si="65"/>
        <v>1</v>
      </c>
      <c r="F2556" s="2" cm="1">
        <f t="array" aca="1" ref="F2556" ca="1">IF(G2556&lt;&gt;"",INDIRECT("'"&amp;G2556&amp;"'!"&amp;H2556),"")</f>
        <v>2091950</v>
      </c>
      <c r="G2556" s="1533" t="s">
        <v>6773</v>
      </c>
      <c r="H2556" s="2" t="s">
        <v>4287</v>
      </c>
    </row>
    <row r="2557" spans="1:11" ht="14">
      <c r="A2557">
        <v>2552</v>
      </c>
      <c r="B2557" s="7">
        <f>'BudgetSum 2-4'!G22</f>
        <v>0</v>
      </c>
      <c r="C2557" s="3">
        <f t="shared" si="66"/>
        <v>2552</v>
      </c>
      <c r="E2557" s="2" t="b">
        <f t="shared" ca="1" si="65"/>
        <v>1</v>
      </c>
      <c r="F2557" s="2" cm="1">
        <f t="array" aca="1" ref="F2557" ca="1">IF(G2557&lt;&gt;"",INDIRECT("'"&amp;G2557&amp;"'!"&amp;H2557),"")</f>
        <v>0</v>
      </c>
      <c r="G2557" s="1533" t="s">
        <v>6773</v>
      </c>
      <c r="H2557" s="2" t="s">
        <v>4900</v>
      </c>
    </row>
    <row r="2558" spans="1:11" ht="14">
      <c r="A2558" s="1">
        <v>2553</v>
      </c>
      <c r="E2558" s="2" t="b">
        <f t="shared" ca="1" si="65"/>
        <v>1</v>
      </c>
      <c r="F2558" s="2" t="str" cm="1">
        <f t="array" aca="1" ref="F2558" ca="1">IF(G2558&lt;&gt;"",INDIRECT("'"&amp;G2558&amp;"'!"&amp;H2558),"")</f>
        <v/>
      </c>
      <c r="G2558" s="1533"/>
    </row>
    <row r="2559" spans="1:11" ht="14">
      <c r="A2559" s="1">
        <v>2554</v>
      </c>
      <c r="D2559" s="4"/>
      <c r="E2559" s="2" t="b">
        <f t="shared" ca="1" si="65"/>
        <v>1</v>
      </c>
      <c r="F2559" s="2" t="str" cm="1">
        <f t="array" aca="1" ref="F2559" ca="1">IF(G2559&lt;&gt;"",INDIRECT("'"&amp;G2559&amp;"'!"&amp;H2559),"")</f>
        <v/>
      </c>
      <c r="G2559" s="1533"/>
      <c r="I2559" s="4"/>
      <c r="J2559" s="4"/>
      <c r="K2559" s="4"/>
    </row>
    <row r="2560" spans="1:11" ht="14">
      <c r="A2560" s="1">
        <v>2555</v>
      </c>
      <c r="D2560" s="4"/>
      <c r="E2560" s="2" t="b">
        <f t="shared" ca="1" si="65"/>
        <v>1</v>
      </c>
      <c r="F2560" s="2" t="str" cm="1">
        <f t="array" aca="1" ref="F2560" ca="1">IF(G2560&lt;&gt;"",INDIRECT("'"&amp;G2560&amp;"'!"&amp;H2560),"")</f>
        <v/>
      </c>
      <c r="G2560" s="1533"/>
      <c r="I2560" s="4"/>
      <c r="J2560" s="4"/>
      <c r="K2560" s="4"/>
    </row>
    <row r="2561" spans="1:11" ht="14">
      <c r="A2561" s="1">
        <v>2556</v>
      </c>
      <c r="D2561" s="4"/>
      <c r="E2561" s="2" t="b">
        <f t="shared" ca="1" si="65"/>
        <v>1</v>
      </c>
      <c r="F2561" s="2" t="str" cm="1">
        <f t="array" aca="1" ref="F2561" ca="1">IF(G2561&lt;&gt;"",INDIRECT("'"&amp;G2561&amp;"'!"&amp;H2561),"")</f>
        <v/>
      </c>
      <c r="G2561" s="1533"/>
      <c r="I2561" s="4"/>
      <c r="J2561" s="4"/>
      <c r="K2561" s="4"/>
    </row>
    <row r="2562" spans="1:11" ht="14">
      <c r="A2562" s="1">
        <v>2557</v>
      </c>
      <c r="D2562" s="4"/>
      <c r="E2562" s="2" t="b">
        <f t="shared" ref="E2562:E2625" ca="1" si="67">F2562=B2562</f>
        <v>1</v>
      </c>
      <c r="F2562" s="2" t="str" cm="1">
        <f t="array" aca="1" ref="F2562" ca="1">IF(G2562&lt;&gt;"",INDIRECT("'"&amp;G2562&amp;"'!"&amp;H2562),"")</f>
        <v/>
      </c>
      <c r="G2562" s="1533"/>
      <c r="I2562" s="4"/>
      <c r="J2562" s="4"/>
      <c r="K2562" s="4"/>
    </row>
    <row r="2563" spans="1:11" ht="14">
      <c r="A2563" s="1">
        <v>2558</v>
      </c>
      <c r="D2563" s="4"/>
      <c r="E2563" s="2" t="b">
        <f t="shared" ca="1" si="67"/>
        <v>1</v>
      </c>
      <c r="F2563" s="2" t="str" cm="1">
        <f t="array" aca="1" ref="F2563" ca="1">IF(G2563&lt;&gt;"",INDIRECT("'"&amp;G2563&amp;"'!"&amp;H2563),"")</f>
        <v/>
      </c>
      <c r="G2563" s="1533"/>
      <c r="I2563" s="4"/>
      <c r="J2563" s="4"/>
      <c r="K2563" s="4"/>
    </row>
    <row r="2564" spans="1:11" ht="14">
      <c r="A2564" s="1">
        <v>2559</v>
      </c>
      <c r="D2564" s="4"/>
      <c r="E2564" s="2" t="b">
        <f t="shared" ca="1" si="67"/>
        <v>1</v>
      </c>
      <c r="F2564" s="2" t="str" cm="1">
        <f t="array" aca="1" ref="F2564" ca="1">IF(G2564&lt;&gt;"",INDIRECT("'"&amp;G2564&amp;"'!"&amp;H2564),"")</f>
        <v/>
      </c>
      <c r="G2564" s="1533"/>
      <c r="I2564" s="4"/>
      <c r="J2564" s="4"/>
      <c r="K2564" s="4"/>
    </row>
    <row r="2565" spans="1:11" ht="14">
      <c r="A2565" s="1">
        <v>2560</v>
      </c>
      <c r="D2565" s="4"/>
      <c r="E2565" s="2" t="b">
        <f t="shared" ca="1" si="67"/>
        <v>1</v>
      </c>
      <c r="F2565" s="2" t="str" cm="1">
        <f t="array" aca="1" ref="F2565" ca="1">IF(G2565&lt;&gt;"",INDIRECT("'"&amp;G2565&amp;"'!"&amp;H2565),"")</f>
        <v/>
      </c>
      <c r="G2565" s="1533"/>
      <c r="I2565" s="4"/>
      <c r="J2565" s="4"/>
      <c r="K2565" s="4"/>
    </row>
    <row r="2566" spans="1:11" ht="14">
      <c r="A2566" s="1">
        <v>2561</v>
      </c>
      <c r="D2566" s="4"/>
      <c r="E2566" s="2" t="b">
        <f t="shared" ca="1" si="67"/>
        <v>1</v>
      </c>
      <c r="F2566" s="2" t="str" cm="1">
        <f t="array" aca="1" ref="F2566" ca="1">IF(G2566&lt;&gt;"",INDIRECT("'"&amp;G2566&amp;"'!"&amp;H2566),"")</f>
        <v/>
      </c>
      <c r="G2566" s="1533"/>
      <c r="I2566" s="4"/>
      <c r="J2566" s="4"/>
      <c r="K2566" s="4"/>
    </row>
    <row r="2567" spans="1:11" ht="14">
      <c r="A2567" s="1">
        <v>2562</v>
      </c>
      <c r="D2567" s="4"/>
      <c r="E2567" s="2" t="b">
        <f t="shared" ca="1" si="67"/>
        <v>1</v>
      </c>
      <c r="F2567" s="2" t="str" cm="1">
        <f t="array" aca="1" ref="F2567" ca="1">IF(G2567&lt;&gt;"",INDIRECT("'"&amp;G2567&amp;"'!"&amp;H2567),"")</f>
        <v/>
      </c>
      <c r="G2567" s="1533"/>
      <c r="I2567" s="4"/>
      <c r="J2567" s="4"/>
      <c r="K2567" s="4"/>
    </row>
    <row r="2568" spans="1:11" ht="14">
      <c r="A2568" s="1">
        <v>2563</v>
      </c>
      <c r="D2568" s="4"/>
      <c r="E2568" s="2" t="b">
        <f t="shared" ca="1" si="67"/>
        <v>1</v>
      </c>
      <c r="F2568" s="2" t="str" cm="1">
        <f t="array" aca="1" ref="F2568" ca="1">IF(G2568&lt;&gt;"",INDIRECT("'"&amp;G2568&amp;"'!"&amp;H2568),"")</f>
        <v/>
      </c>
      <c r="G2568" s="1533"/>
      <c r="I2568" s="4"/>
      <c r="J2568" s="4"/>
      <c r="K2568" s="4"/>
    </row>
    <row r="2569" spans="1:11" ht="14">
      <c r="A2569" s="1">
        <v>2564</v>
      </c>
      <c r="D2569" s="4"/>
      <c r="E2569" s="2" t="b">
        <f t="shared" ca="1" si="67"/>
        <v>1</v>
      </c>
      <c r="F2569" s="2" t="str" cm="1">
        <f t="array" aca="1" ref="F2569" ca="1">IF(G2569&lt;&gt;"",INDIRECT("'"&amp;G2569&amp;"'!"&amp;H2569),"")</f>
        <v/>
      </c>
      <c r="G2569" s="1533"/>
      <c r="I2569" s="4"/>
      <c r="J2569" s="4"/>
      <c r="K2569" s="4"/>
    </row>
    <row r="2570" spans="1:11" ht="14">
      <c r="A2570" s="1">
        <v>2565</v>
      </c>
      <c r="D2570" s="4"/>
      <c r="E2570" s="2" t="b">
        <f t="shared" ca="1" si="67"/>
        <v>1</v>
      </c>
      <c r="F2570" s="2" t="str" cm="1">
        <f t="array" aca="1" ref="F2570" ca="1">IF(G2570&lt;&gt;"",INDIRECT("'"&amp;G2570&amp;"'!"&amp;H2570),"")</f>
        <v/>
      </c>
      <c r="G2570" s="1533"/>
      <c r="I2570" s="4"/>
      <c r="J2570" s="4"/>
      <c r="K2570" s="4"/>
    </row>
    <row r="2571" spans="1:11" ht="14">
      <c r="A2571" s="1">
        <v>2566</v>
      </c>
      <c r="D2571" s="4"/>
      <c r="E2571" s="2" t="b">
        <f t="shared" ca="1" si="67"/>
        <v>1</v>
      </c>
      <c r="F2571" s="2" t="str" cm="1">
        <f t="array" aca="1" ref="F2571" ca="1">IF(G2571&lt;&gt;"",INDIRECT("'"&amp;G2571&amp;"'!"&amp;H2571),"")</f>
        <v/>
      </c>
      <c r="G2571" s="1533"/>
      <c r="I2571" s="4"/>
      <c r="J2571" s="4"/>
      <c r="K2571" s="4"/>
    </row>
    <row r="2572" spans="1:11" ht="14">
      <c r="A2572" s="1">
        <v>2567</v>
      </c>
      <c r="D2572" s="4"/>
      <c r="E2572" s="2" t="b">
        <f t="shared" ca="1" si="67"/>
        <v>1</v>
      </c>
      <c r="F2572" s="2" t="str" cm="1">
        <f t="array" aca="1" ref="F2572" ca="1">IF(G2572&lt;&gt;"",INDIRECT("'"&amp;G2572&amp;"'!"&amp;H2572),"")</f>
        <v/>
      </c>
      <c r="G2572" s="1533"/>
      <c r="I2572" s="4"/>
      <c r="J2572" s="4"/>
      <c r="K2572" s="4"/>
    </row>
    <row r="2573" spans="1:11" ht="14">
      <c r="A2573" s="1">
        <v>2568</v>
      </c>
      <c r="D2573" s="4"/>
      <c r="E2573" s="2" t="b">
        <f t="shared" ca="1" si="67"/>
        <v>1</v>
      </c>
      <c r="F2573" s="2" t="str" cm="1">
        <f t="array" aca="1" ref="F2573" ca="1">IF(G2573&lt;&gt;"",INDIRECT("'"&amp;G2573&amp;"'!"&amp;H2573),"")</f>
        <v/>
      </c>
      <c r="G2573" s="1533"/>
      <c r="I2573" s="4"/>
      <c r="J2573" s="4"/>
      <c r="K2573" s="4"/>
    </row>
    <row r="2574" spans="1:11" ht="14">
      <c r="A2574">
        <v>2569</v>
      </c>
      <c r="B2574" s="7">
        <f>'BudgetSum 2-4'!E5</f>
        <v>735000</v>
      </c>
      <c r="C2574" s="3">
        <f t="shared" ref="C2574:C2606" si="68">A2574-B2574</f>
        <v>-732431</v>
      </c>
      <c r="E2574" s="2" t="b">
        <f t="shared" ca="1" si="67"/>
        <v>1</v>
      </c>
      <c r="F2574" s="2" cm="1">
        <f t="array" aca="1" ref="F2574" ca="1">IF(G2574&lt;&gt;"",INDIRECT("'"&amp;G2574&amp;"'!"&amp;H2574),"")</f>
        <v>735000</v>
      </c>
      <c r="G2574" s="1533" t="s">
        <v>6773</v>
      </c>
      <c r="H2574" s="2" t="s">
        <v>4421</v>
      </c>
    </row>
    <row r="2575" spans="1:11" ht="14">
      <c r="A2575">
        <v>2570</v>
      </c>
      <c r="B2575" s="7">
        <f>'BudgetSum 2-4'!E7</f>
        <v>0</v>
      </c>
      <c r="C2575" s="3">
        <f t="shared" si="68"/>
        <v>2570</v>
      </c>
      <c r="E2575" s="2" t="b">
        <f t="shared" ca="1" si="67"/>
        <v>1</v>
      </c>
      <c r="F2575" s="2" cm="1">
        <f t="array" aca="1" ref="F2575" ca="1">IF(G2575&lt;&gt;"",INDIRECT("'"&amp;G2575&amp;"'!"&amp;H2575),"")</f>
        <v>0</v>
      </c>
      <c r="G2575" s="1533" t="s">
        <v>6773</v>
      </c>
      <c r="H2575" s="2" t="s">
        <v>4901</v>
      </c>
    </row>
    <row r="2576" spans="1:11" ht="14">
      <c r="A2576">
        <v>2571</v>
      </c>
      <c r="B2576" s="7">
        <f>'BudgetSum 2-4'!E9</f>
        <v>735000</v>
      </c>
      <c r="C2576" s="3">
        <f t="shared" si="68"/>
        <v>-732429</v>
      </c>
      <c r="E2576" s="2" t="b">
        <f t="shared" ca="1" si="67"/>
        <v>1</v>
      </c>
      <c r="F2576" s="2" cm="1">
        <f t="array" aca="1" ref="F2576" ca="1">IF(G2576&lt;&gt;"",INDIRECT("'"&amp;G2576&amp;"'!"&amp;H2576),"")</f>
        <v>735000</v>
      </c>
      <c r="G2576" s="1533" t="s">
        <v>6773</v>
      </c>
      <c r="H2576" s="2" t="s">
        <v>4902</v>
      </c>
    </row>
    <row r="2577" spans="1:11" ht="14">
      <c r="A2577">
        <v>2572</v>
      </c>
      <c r="B2577" s="7">
        <f>'BudgetSum 2-4'!E16</f>
        <v>0</v>
      </c>
      <c r="C2577" s="3">
        <f t="shared" si="68"/>
        <v>2572</v>
      </c>
      <c r="E2577" s="2" t="b">
        <f t="shared" ca="1" si="67"/>
        <v>1</v>
      </c>
      <c r="F2577" s="2" cm="1">
        <f t="array" aca="1" ref="F2577" ca="1">IF(G2577&lt;&gt;"",INDIRECT("'"&amp;G2577&amp;"'!"&amp;H2577),"")</f>
        <v>0</v>
      </c>
      <c r="G2577" s="1533" t="s">
        <v>6773</v>
      </c>
      <c r="H2577" s="2" t="s">
        <v>4263</v>
      </c>
    </row>
    <row r="2578" spans="1:11" ht="14">
      <c r="A2578">
        <v>2573</v>
      </c>
      <c r="B2578" s="7">
        <f>'BudgetSum 2-4'!E17</f>
        <v>2077770</v>
      </c>
      <c r="C2578" s="3">
        <f t="shared" si="68"/>
        <v>-2075197</v>
      </c>
      <c r="E2578" s="2" t="b">
        <f t="shared" ca="1" si="67"/>
        <v>1</v>
      </c>
      <c r="F2578" s="2" cm="1">
        <f t="array" aca="1" ref="F2578" ca="1">IF(G2578&lt;&gt;"",INDIRECT("'"&amp;G2578&amp;"'!"&amp;H2578),"")</f>
        <v>2077770</v>
      </c>
      <c r="G2578" s="1533" t="s">
        <v>6773</v>
      </c>
      <c r="H2578" s="2" t="s">
        <v>4903</v>
      </c>
    </row>
    <row r="2579" spans="1:11" ht="14">
      <c r="A2579">
        <v>2574</v>
      </c>
      <c r="B2579" s="7">
        <f>'BudgetSum 2-4'!E19</f>
        <v>2077770</v>
      </c>
      <c r="C2579" s="3">
        <f t="shared" si="68"/>
        <v>-2075196</v>
      </c>
      <c r="E2579" s="2" t="b">
        <f t="shared" ca="1" si="67"/>
        <v>1</v>
      </c>
      <c r="F2579" s="2" cm="1">
        <f t="array" aca="1" ref="F2579" ca="1">IF(G2579&lt;&gt;"",INDIRECT("'"&amp;G2579&amp;"'!"&amp;H2579),"")</f>
        <v>2077770</v>
      </c>
      <c r="G2579" s="1533" t="s">
        <v>6773</v>
      </c>
      <c r="H2579" s="2" t="s">
        <v>4265</v>
      </c>
    </row>
    <row r="2580" spans="1:11" ht="14">
      <c r="A2580">
        <v>2575</v>
      </c>
      <c r="B2580" s="7">
        <f>'BudgetSum 2-4'!E22</f>
        <v>-1342770</v>
      </c>
      <c r="C2580" s="3">
        <f t="shared" si="68"/>
        <v>1345345</v>
      </c>
      <c r="E2580" s="2" t="b">
        <f t="shared" ca="1" si="67"/>
        <v>1</v>
      </c>
      <c r="F2580" s="2" cm="1">
        <f t="array" aca="1" ref="F2580" ca="1">IF(G2580&lt;&gt;"",INDIRECT("'"&amp;G2580&amp;"'!"&amp;H2580),"")</f>
        <v>-1342770</v>
      </c>
      <c r="G2580" s="1533" t="s">
        <v>6773</v>
      </c>
      <c r="H2580" s="2" t="s">
        <v>4904</v>
      </c>
    </row>
    <row r="2581" spans="1:11" ht="14">
      <c r="A2581" s="1">
        <v>2576</v>
      </c>
      <c r="E2581" s="2" t="b">
        <f t="shared" ca="1" si="67"/>
        <v>1</v>
      </c>
      <c r="F2581" s="2" t="str" cm="1">
        <f t="array" aca="1" ref="F2581" ca="1">IF(G2581&lt;&gt;"",INDIRECT("'"&amp;G2581&amp;"'!"&amp;H2581),"")</f>
        <v/>
      </c>
      <c r="G2581" s="1533"/>
    </row>
    <row r="2582" spans="1:11" ht="14">
      <c r="A2582" s="1">
        <v>2577</v>
      </c>
      <c r="D2582" s="3" t="s">
        <v>299</v>
      </c>
      <c r="E2582" s="2" t="b">
        <f t="shared" ca="1" si="67"/>
        <v>1</v>
      </c>
      <c r="F2582" s="2" t="str" cm="1">
        <f t="array" aca="1" ref="F2582" ca="1">IF(G2582&lt;&gt;"",INDIRECT("'"&amp;G2582&amp;"'!"&amp;H2582),"")</f>
        <v/>
      </c>
      <c r="G2582" s="1533"/>
    </row>
    <row r="2583" spans="1:11" ht="14">
      <c r="A2583" s="1">
        <v>2578</v>
      </c>
      <c r="D2583" s="3" t="s">
        <v>299</v>
      </c>
      <c r="E2583" s="2" t="b">
        <f t="shared" ca="1" si="67"/>
        <v>1</v>
      </c>
      <c r="F2583" s="2" t="str" cm="1">
        <f t="array" aca="1" ref="F2583" ca="1">IF(G2583&lt;&gt;"",INDIRECT("'"&amp;G2583&amp;"'!"&amp;H2583),"")</f>
        <v/>
      </c>
      <c r="G2583" s="1533"/>
    </row>
    <row r="2584" spans="1:11" ht="14">
      <c r="A2584" s="1">
        <v>2579</v>
      </c>
      <c r="D2584" s="3" t="s">
        <v>299</v>
      </c>
      <c r="E2584" s="2" t="b">
        <f t="shared" ca="1" si="67"/>
        <v>1</v>
      </c>
      <c r="F2584" s="2" t="str" cm="1">
        <f t="array" aca="1" ref="F2584" ca="1">IF(G2584&lt;&gt;"",INDIRECT("'"&amp;G2584&amp;"'!"&amp;H2584),"")</f>
        <v/>
      </c>
      <c r="G2584" s="1533"/>
    </row>
    <row r="2585" spans="1:11" ht="14">
      <c r="A2585" s="1">
        <v>2580</v>
      </c>
      <c r="D2585" s="3" t="s">
        <v>299</v>
      </c>
      <c r="E2585" s="2" t="b">
        <f t="shared" ca="1" si="67"/>
        <v>1</v>
      </c>
      <c r="F2585" s="2" t="str" cm="1">
        <f t="array" aca="1" ref="F2585" ca="1">IF(G2585&lt;&gt;"",INDIRECT("'"&amp;G2585&amp;"'!"&amp;H2585),"")</f>
        <v/>
      </c>
      <c r="G2585" s="1533"/>
    </row>
    <row r="2586" spans="1:11" ht="14">
      <c r="A2586" s="1">
        <v>2581</v>
      </c>
      <c r="D2586" s="3" t="s">
        <v>299</v>
      </c>
      <c r="E2586" s="2" t="b">
        <f t="shared" ca="1" si="67"/>
        <v>1</v>
      </c>
      <c r="F2586" s="2" t="str" cm="1">
        <f t="array" aca="1" ref="F2586" ca="1">IF(G2586&lt;&gt;"",INDIRECT("'"&amp;G2586&amp;"'!"&amp;H2586),"")</f>
        <v/>
      </c>
      <c r="G2586" s="1533"/>
    </row>
    <row r="2587" spans="1:11" ht="14">
      <c r="A2587" s="1">
        <v>2582</v>
      </c>
      <c r="D2587" s="3" t="s">
        <v>299</v>
      </c>
      <c r="E2587" s="2" t="b">
        <f t="shared" ca="1" si="67"/>
        <v>1</v>
      </c>
      <c r="F2587" s="2" t="str" cm="1">
        <f t="array" aca="1" ref="F2587" ca="1">IF(G2587&lt;&gt;"",INDIRECT("'"&amp;G2587&amp;"'!"&amp;H2587),"")</f>
        <v/>
      </c>
      <c r="G2587" s="1533"/>
    </row>
    <row r="2588" spans="1:11" ht="14">
      <c r="A2588" s="1">
        <v>2583</v>
      </c>
      <c r="E2588" s="2" t="b">
        <f t="shared" ca="1" si="67"/>
        <v>1</v>
      </c>
      <c r="F2588" s="2" t="str" cm="1">
        <f t="array" aca="1" ref="F2588" ca="1">IF(G2588&lt;&gt;"",INDIRECT("'"&amp;G2588&amp;"'!"&amp;H2588),"")</f>
        <v/>
      </c>
      <c r="G2588" s="1533"/>
    </row>
    <row r="2589" spans="1:11" ht="14">
      <c r="A2589" s="1">
        <v>2584</v>
      </c>
      <c r="D2589" s="4"/>
      <c r="E2589" s="2" t="b">
        <f t="shared" ca="1" si="67"/>
        <v>1</v>
      </c>
      <c r="F2589" s="2" t="str" cm="1">
        <f t="array" aca="1" ref="F2589" ca="1">IF(G2589&lt;&gt;"",INDIRECT("'"&amp;G2589&amp;"'!"&amp;H2589),"")</f>
        <v/>
      </c>
      <c r="G2589" s="1533"/>
      <c r="I2589" s="4"/>
      <c r="J2589" s="4"/>
      <c r="K2589" s="4"/>
    </row>
    <row r="2590" spans="1:11" ht="14">
      <c r="A2590" s="1">
        <v>2585</v>
      </c>
      <c r="D2590" s="4"/>
      <c r="E2590" s="2" t="b">
        <f t="shared" ca="1" si="67"/>
        <v>1</v>
      </c>
      <c r="F2590" s="2" t="str" cm="1">
        <f t="array" aca="1" ref="F2590" ca="1">IF(G2590&lt;&gt;"",INDIRECT("'"&amp;G2590&amp;"'!"&amp;H2590),"")</f>
        <v/>
      </c>
      <c r="G2590" s="1533"/>
      <c r="I2590" s="4"/>
      <c r="J2590" s="4"/>
      <c r="K2590" s="4"/>
    </row>
    <row r="2591" spans="1:11" ht="14">
      <c r="A2591" s="1">
        <v>2586</v>
      </c>
      <c r="D2591" s="4"/>
      <c r="E2591" s="2" t="b">
        <f t="shared" ca="1" si="67"/>
        <v>1</v>
      </c>
      <c r="F2591" s="2" t="str" cm="1">
        <f t="array" aca="1" ref="F2591" ca="1">IF(G2591&lt;&gt;"",INDIRECT("'"&amp;G2591&amp;"'!"&amp;H2591),"")</f>
        <v/>
      </c>
      <c r="G2591" s="1533"/>
      <c r="I2591" s="4"/>
      <c r="J2591" s="4"/>
      <c r="K2591" s="4"/>
    </row>
    <row r="2592" spans="1:11" ht="14">
      <c r="A2592" s="1">
        <v>2587</v>
      </c>
      <c r="D2592" s="4"/>
      <c r="E2592" s="2" t="b">
        <f t="shared" ca="1" si="67"/>
        <v>1</v>
      </c>
      <c r="F2592" s="2" t="str" cm="1">
        <f t="array" aca="1" ref="F2592" ca="1">IF(G2592&lt;&gt;"",INDIRECT("'"&amp;G2592&amp;"'!"&amp;H2592),"")</f>
        <v/>
      </c>
      <c r="G2592" s="1533"/>
      <c r="I2592" s="4"/>
      <c r="J2592" s="4"/>
      <c r="K2592" s="4"/>
    </row>
    <row r="2593" spans="1:11" ht="14">
      <c r="A2593" s="1">
        <v>2588</v>
      </c>
      <c r="D2593" s="4"/>
      <c r="E2593" s="2" t="b">
        <f t="shared" ca="1" si="67"/>
        <v>1</v>
      </c>
      <c r="F2593" s="2" t="str" cm="1">
        <f t="array" aca="1" ref="F2593" ca="1">IF(G2593&lt;&gt;"",INDIRECT("'"&amp;G2593&amp;"'!"&amp;H2593),"")</f>
        <v/>
      </c>
      <c r="G2593" s="1533"/>
      <c r="I2593" s="4"/>
      <c r="J2593" s="4"/>
      <c r="K2593" s="4"/>
    </row>
    <row r="2594" spans="1:11" ht="14">
      <c r="A2594" s="1">
        <v>2589</v>
      </c>
      <c r="D2594" s="4"/>
      <c r="E2594" s="2" t="b">
        <f t="shared" ca="1" si="67"/>
        <v>1</v>
      </c>
      <c r="F2594" s="2" t="str" cm="1">
        <f t="array" aca="1" ref="F2594" ca="1">IF(G2594&lt;&gt;"",INDIRECT("'"&amp;G2594&amp;"'!"&amp;H2594),"")</f>
        <v/>
      </c>
      <c r="G2594" s="1533"/>
      <c r="I2594" s="4"/>
      <c r="J2594" s="4"/>
      <c r="K2594" s="4"/>
    </row>
    <row r="2595" spans="1:11" ht="14">
      <c r="A2595" s="1">
        <v>2590</v>
      </c>
      <c r="D2595" s="4"/>
      <c r="E2595" s="2" t="b">
        <f t="shared" ca="1" si="67"/>
        <v>1</v>
      </c>
      <c r="F2595" s="2" t="str" cm="1">
        <f t="array" aca="1" ref="F2595" ca="1">IF(G2595&lt;&gt;"",INDIRECT("'"&amp;G2595&amp;"'!"&amp;H2595),"")</f>
        <v/>
      </c>
      <c r="G2595" s="1533"/>
      <c r="I2595" s="4"/>
      <c r="J2595" s="4"/>
      <c r="K2595" s="4"/>
    </row>
    <row r="2596" spans="1:11" ht="14">
      <c r="A2596" s="1">
        <v>2591</v>
      </c>
      <c r="D2596" s="4"/>
      <c r="E2596" s="2" t="b">
        <f t="shared" ca="1" si="67"/>
        <v>1</v>
      </c>
      <c r="F2596" s="2" t="str" cm="1">
        <f t="array" aca="1" ref="F2596" ca="1">IF(G2596&lt;&gt;"",INDIRECT("'"&amp;G2596&amp;"'!"&amp;H2596),"")</f>
        <v/>
      </c>
      <c r="G2596" s="1533"/>
      <c r="I2596" s="4"/>
      <c r="J2596" s="4"/>
      <c r="K2596" s="4"/>
    </row>
    <row r="2597" spans="1:11" ht="14">
      <c r="A2597" s="1">
        <v>2592</v>
      </c>
      <c r="D2597" s="4"/>
      <c r="E2597" s="2" t="b">
        <f t="shared" ca="1" si="67"/>
        <v>1</v>
      </c>
      <c r="F2597" s="2" t="str" cm="1">
        <f t="array" aca="1" ref="F2597" ca="1">IF(G2597&lt;&gt;"",INDIRECT("'"&amp;G2597&amp;"'!"&amp;H2597),"")</f>
        <v/>
      </c>
      <c r="G2597" s="1533"/>
      <c r="I2597" s="4"/>
      <c r="J2597" s="4"/>
      <c r="K2597" s="4"/>
    </row>
    <row r="2598" spans="1:11" ht="14">
      <c r="A2598" s="1">
        <v>2593</v>
      </c>
      <c r="D2598" s="4"/>
      <c r="E2598" s="2" t="b">
        <f t="shared" ca="1" si="67"/>
        <v>1</v>
      </c>
      <c r="F2598" s="2" t="str" cm="1">
        <f t="array" aca="1" ref="F2598" ca="1">IF(G2598&lt;&gt;"",INDIRECT("'"&amp;G2598&amp;"'!"&amp;H2598),"")</f>
        <v/>
      </c>
      <c r="G2598" s="1533"/>
      <c r="I2598" s="4"/>
      <c r="J2598" s="4"/>
      <c r="K2598" s="4"/>
    </row>
    <row r="2599" spans="1:11" ht="14">
      <c r="A2599">
        <v>2594</v>
      </c>
      <c r="B2599" s="7">
        <f>'BudgetSum 2-4'!H5</f>
        <v>0</v>
      </c>
      <c r="C2599" s="3">
        <f t="shared" si="68"/>
        <v>2594</v>
      </c>
      <c r="E2599" s="2" t="b">
        <f t="shared" ca="1" si="67"/>
        <v>1</v>
      </c>
      <c r="F2599" s="2" cm="1">
        <f t="array" aca="1" ref="F2599" ca="1">IF(G2599&lt;&gt;"",INDIRECT("'"&amp;G2599&amp;"'!"&amp;H2599),"")</f>
        <v>0</v>
      </c>
      <c r="G2599" s="1533" t="s">
        <v>6773</v>
      </c>
      <c r="H2599" s="2" t="s">
        <v>4534</v>
      </c>
    </row>
    <row r="2600" spans="1:11" ht="14">
      <c r="A2600">
        <v>2595</v>
      </c>
      <c r="B2600" s="7">
        <f>'BudgetSum 2-4'!H7</f>
        <v>0</v>
      </c>
      <c r="C2600" s="3">
        <f t="shared" si="68"/>
        <v>2595</v>
      </c>
      <c r="E2600" s="2" t="b">
        <f t="shared" ca="1" si="67"/>
        <v>1</v>
      </c>
      <c r="F2600" s="2" cm="1">
        <f t="array" aca="1" ref="F2600" ca="1">IF(G2600&lt;&gt;"",INDIRECT("'"&amp;G2600&amp;"'!"&amp;H2600),"")</f>
        <v>0</v>
      </c>
      <c r="G2600" s="1533" t="s">
        <v>6773</v>
      </c>
      <c r="H2600" s="2" t="s">
        <v>4905</v>
      </c>
    </row>
    <row r="2601" spans="1:11" ht="14">
      <c r="A2601">
        <v>2596</v>
      </c>
      <c r="B2601" s="7">
        <f>'BudgetSum 2-4'!H8</f>
        <v>0</v>
      </c>
      <c r="C2601" s="3">
        <f t="shared" si="68"/>
        <v>2596</v>
      </c>
      <c r="E2601" s="2" t="b">
        <f t="shared" ca="1" si="67"/>
        <v>1</v>
      </c>
      <c r="F2601" s="2" cm="1">
        <f t="array" aca="1" ref="F2601" ca="1">IF(G2601&lt;&gt;"",INDIRECT("'"&amp;G2601&amp;"'!"&amp;H2601),"")</f>
        <v>0</v>
      </c>
      <c r="G2601" s="1533" t="s">
        <v>6773</v>
      </c>
      <c r="H2601" s="2" t="s">
        <v>4906</v>
      </c>
    </row>
    <row r="2602" spans="1:11" ht="14">
      <c r="A2602">
        <v>2597</v>
      </c>
      <c r="B2602" s="7">
        <f>'BudgetSum 2-4'!H9</f>
        <v>0</v>
      </c>
      <c r="C2602" s="3">
        <f t="shared" si="68"/>
        <v>2597</v>
      </c>
      <c r="E2602" s="2" t="b">
        <f t="shared" ca="1" si="67"/>
        <v>1</v>
      </c>
      <c r="F2602" s="2" cm="1">
        <f t="array" aca="1" ref="F2602" ca="1">IF(G2602&lt;&gt;"",INDIRECT("'"&amp;G2602&amp;"'!"&amp;H2602),"")</f>
        <v>0</v>
      </c>
      <c r="G2602" s="1533" t="s">
        <v>6773</v>
      </c>
      <c r="H2602" s="2" t="s">
        <v>4907</v>
      </c>
    </row>
    <row r="2603" spans="1:11" ht="14">
      <c r="A2603">
        <v>2598</v>
      </c>
      <c r="B2603" s="7">
        <f>'BudgetSum 2-4'!H14</f>
        <v>0</v>
      </c>
      <c r="C2603" s="3">
        <f t="shared" si="68"/>
        <v>2598</v>
      </c>
      <c r="E2603" s="2" t="b">
        <f t="shared" ca="1" si="67"/>
        <v>1</v>
      </c>
      <c r="F2603" s="2" cm="1">
        <f t="array" aca="1" ref="F2603" ca="1">IF(G2603&lt;&gt;"",INDIRECT("'"&amp;G2603&amp;"'!"&amp;H2603),"")</f>
        <v>0</v>
      </c>
      <c r="G2603" s="1533" t="s">
        <v>6773</v>
      </c>
      <c r="H2603" s="2" t="s">
        <v>4224</v>
      </c>
    </row>
    <row r="2604" spans="1:11" ht="14">
      <c r="A2604">
        <v>2599</v>
      </c>
      <c r="B2604" s="7">
        <f>'BudgetSum 2-4'!H16</f>
        <v>0</v>
      </c>
      <c r="C2604" s="3">
        <f t="shared" si="68"/>
        <v>2599</v>
      </c>
      <c r="E2604" s="2" t="b">
        <f t="shared" ca="1" si="67"/>
        <v>1</v>
      </c>
      <c r="F2604" s="2" cm="1">
        <f t="array" aca="1" ref="F2604" ca="1">IF(G2604&lt;&gt;"",INDIRECT("'"&amp;G2604&amp;"'!"&amp;H2604),"")</f>
        <v>0</v>
      </c>
      <c r="G2604" s="1533" t="s">
        <v>6773</v>
      </c>
      <c r="H2604" s="2" t="s">
        <v>4294</v>
      </c>
    </row>
    <row r="2605" spans="1:11" ht="14">
      <c r="A2605">
        <v>2600</v>
      </c>
      <c r="B2605" s="7">
        <f>'BudgetSum 2-4'!H19</f>
        <v>0</v>
      </c>
      <c r="C2605" s="3">
        <f t="shared" si="68"/>
        <v>2600</v>
      </c>
      <c r="E2605" s="2" t="b">
        <f t="shared" ca="1" si="67"/>
        <v>1</v>
      </c>
      <c r="F2605" s="2" cm="1">
        <f t="array" aca="1" ref="F2605" ca="1">IF(G2605&lt;&gt;"",INDIRECT("'"&amp;G2605&amp;"'!"&amp;H2605),"")</f>
        <v>0</v>
      </c>
      <c r="G2605" s="1533" t="s">
        <v>6773</v>
      </c>
      <c r="H2605" s="2" t="s">
        <v>4295</v>
      </c>
    </row>
    <row r="2606" spans="1:11" ht="14">
      <c r="A2606">
        <v>2601</v>
      </c>
      <c r="B2606" s="7">
        <f>'BudgetSum 2-4'!H22</f>
        <v>0</v>
      </c>
      <c r="C2606" s="3">
        <f t="shared" si="68"/>
        <v>2601</v>
      </c>
      <c r="E2606" s="2" t="b">
        <f t="shared" ca="1" si="67"/>
        <v>1</v>
      </c>
      <c r="F2606" s="2" cm="1">
        <f t="array" aca="1" ref="F2606" ca="1">IF(G2606&lt;&gt;"",INDIRECT("'"&amp;G2606&amp;"'!"&amp;H2606),"")</f>
        <v>0</v>
      </c>
      <c r="G2606" s="1533" t="s">
        <v>6773</v>
      </c>
      <c r="H2606" s="2" t="s">
        <v>4908</v>
      </c>
    </row>
    <row r="2607" spans="1:11" ht="14">
      <c r="A2607" s="1">
        <v>2602</v>
      </c>
      <c r="E2607" s="2" t="b">
        <f t="shared" ca="1" si="67"/>
        <v>1</v>
      </c>
      <c r="F2607" s="2" t="str" cm="1">
        <f t="array" aca="1" ref="F2607" ca="1">IF(G2607&lt;&gt;"",INDIRECT("'"&amp;G2607&amp;"'!"&amp;H2607),"")</f>
        <v/>
      </c>
      <c r="G2607" s="1533"/>
    </row>
    <row r="2608" spans="1:11" ht="14">
      <c r="A2608" s="1">
        <v>2603</v>
      </c>
      <c r="D2608" s="4"/>
      <c r="E2608" s="2" t="b">
        <f t="shared" ca="1" si="67"/>
        <v>1</v>
      </c>
      <c r="F2608" s="2" t="str" cm="1">
        <f t="array" aca="1" ref="F2608" ca="1">IF(G2608&lt;&gt;"",INDIRECT("'"&amp;G2608&amp;"'!"&amp;H2608),"")</f>
        <v/>
      </c>
      <c r="G2608" s="1533"/>
      <c r="I2608" s="4"/>
      <c r="J2608" s="4"/>
      <c r="K2608" s="4"/>
    </row>
    <row r="2609" spans="1:11" ht="14">
      <c r="A2609" s="1">
        <v>2604</v>
      </c>
      <c r="D2609" s="4"/>
      <c r="E2609" s="2" t="b">
        <f t="shared" ca="1" si="67"/>
        <v>1</v>
      </c>
      <c r="F2609" s="2" t="str" cm="1">
        <f t="array" aca="1" ref="F2609" ca="1">IF(G2609&lt;&gt;"",INDIRECT("'"&amp;G2609&amp;"'!"&amp;H2609),"")</f>
        <v/>
      </c>
      <c r="G2609" s="1533"/>
      <c r="I2609" s="4"/>
      <c r="J2609" s="4"/>
      <c r="K2609" s="4"/>
    </row>
    <row r="2610" spans="1:11" ht="14">
      <c r="A2610" s="1">
        <v>2605</v>
      </c>
      <c r="D2610" s="4"/>
      <c r="E2610" s="2" t="b">
        <f t="shared" ca="1" si="67"/>
        <v>1</v>
      </c>
      <c r="F2610" s="2" t="str" cm="1">
        <f t="array" aca="1" ref="F2610" ca="1">IF(G2610&lt;&gt;"",INDIRECT("'"&amp;G2610&amp;"'!"&amp;H2610),"")</f>
        <v/>
      </c>
      <c r="G2610" s="1533"/>
      <c r="I2610" s="4"/>
      <c r="J2610" s="4"/>
      <c r="K2610" s="4"/>
    </row>
    <row r="2611" spans="1:11" ht="14">
      <c r="A2611" s="1">
        <v>2606</v>
      </c>
      <c r="D2611" s="4"/>
      <c r="E2611" s="2" t="b">
        <f t="shared" ca="1" si="67"/>
        <v>1</v>
      </c>
      <c r="F2611" s="2" t="str" cm="1">
        <f t="array" aca="1" ref="F2611" ca="1">IF(G2611&lt;&gt;"",INDIRECT("'"&amp;G2611&amp;"'!"&amp;H2611),"")</f>
        <v/>
      </c>
      <c r="G2611" s="1533"/>
      <c r="I2611" s="4"/>
      <c r="J2611" s="4"/>
      <c r="K2611" s="4"/>
    </row>
    <row r="2612" spans="1:11" ht="14">
      <c r="A2612" s="1">
        <v>2607</v>
      </c>
      <c r="D2612" s="4"/>
      <c r="E2612" s="2" t="b">
        <f t="shared" ca="1" si="67"/>
        <v>1</v>
      </c>
      <c r="F2612" s="2" t="str" cm="1">
        <f t="array" aca="1" ref="F2612" ca="1">IF(G2612&lt;&gt;"",INDIRECT("'"&amp;G2612&amp;"'!"&amp;H2612),"")</f>
        <v/>
      </c>
      <c r="G2612" s="1533"/>
      <c r="I2612" s="4"/>
      <c r="J2612" s="4"/>
      <c r="K2612" s="4"/>
    </row>
    <row r="2613" spans="1:11" ht="14">
      <c r="A2613" s="1">
        <v>2608</v>
      </c>
      <c r="D2613" s="4"/>
      <c r="E2613" s="2" t="b">
        <f t="shared" ca="1" si="67"/>
        <v>1</v>
      </c>
      <c r="F2613" s="2" t="str" cm="1">
        <f t="array" aca="1" ref="F2613" ca="1">IF(G2613&lt;&gt;"",INDIRECT("'"&amp;G2613&amp;"'!"&amp;H2613),"")</f>
        <v/>
      </c>
      <c r="G2613" s="1533"/>
      <c r="I2613" s="4"/>
      <c r="J2613" s="4"/>
      <c r="K2613" s="4"/>
    </row>
    <row r="2614" spans="1:11" ht="14">
      <c r="A2614" s="1">
        <v>2609</v>
      </c>
      <c r="D2614" s="4"/>
      <c r="E2614" s="2" t="b">
        <f t="shared" ca="1" si="67"/>
        <v>1</v>
      </c>
      <c r="F2614" s="2" t="str" cm="1">
        <f t="array" aca="1" ref="F2614" ca="1">IF(G2614&lt;&gt;"",INDIRECT("'"&amp;G2614&amp;"'!"&amp;H2614),"")</f>
        <v/>
      </c>
      <c r="G2614" s="1533"/>
      <c r="I2614" s="4"/>
      <c r="J2614" s="4"/>
      <c r="K2614" s="4"/>
    </row>
    <row r="2615" spans="1:11" ht="14">
      <c r="A2615" s="1">
        <v>2610</v>
      </c>
      <c r="D2615" s="4"/>
      <c r="E2615" s="2" t="b">
        <f t="shared" ca="1" si="67"/>
        <v>1</v>
      </c>
      <c r="F2615" s="2" t="str" cm="1">
        <f t="array" aca="1" ref="F2615" ca="1">IF(G2615&lt;&gt;"",INDIRECT("'"&amp;G2615&amp;"'!"&amp;H2615),"")</f>
        <v/>
      </c>
      <c r="G2615" s="1533"/>
      <c r="I2615" s="4"/>
      <c r="J2615" s="4"/>
      <c r="K2615" s="4"/>
    </row>
    <row r="2616" spans="1:11" ht="14">
      <c r="A2616" s="1">
        <v>2611</v>
      </c>
      <c r="D2616" s="4"/>
      <c r="E2616" s="2" t="b">
        <f t="shared" ca="1" si="67"/>
        <v>1</v>
      </c>
      <c r="F2616" s="2" t="str" cm="1">
        <f t="array" aca="1" ref="F2616" ca="1">IF(G2616&lt;&gt;"",INDIRECT("'"&amp;G2616&amp;"'!"&amp;H2616),"")</f>
        <v/>
      </c>
      <c r="G2616" s="1533"/>
      <c r="I2616" s="4"/>
      <c r="J2616" s="4"/>
      <c r="K2616" s="4"/>
    </row>
    <row r="2617" spans="1:11" ht="14">
      <c r="A2617" s="1">
        <v>2612</v>
      </c>
      <c r="D2617" s="4"/>
      <c r="E2617" s="2" t="b">
        <f t="shared" ca="1" si="67"/>
        <v>1</v>
      </c>
      <c r="F2617" s="2" t="str" cm="1">
        <f t="array" aca="1" ref="F2617" ca="1">IF(G2617&lt;&gt;"",INDIRECT("'"&amp;G2617&amp;"'!"&amp;H2617),"")</f>
        <v/>
      </c>
      <c r="G2617" s="1533"/>
      <c r="I2617" s="4"/>
      <c r="J2617" s="4"/>
      <c r="K2617" s="4"/>
    </row>
    <row r="2618" spans="1:11" ht="14">
      <c r="A2618" s="1">
        <v>2613</v>
      </c>
      <c r="D2618" s="4"/>
      <c r="E2618" s="2" t="b">
        <f t="shared" ca="1" si="67"/>
        <v>1</v>
      </c>
      <c r="F2618" s="2" t="str" cm="1">
        <f t="array" aca="1" ref="F2618" ca="1">IF(G2618&lt;&gt;"",INDIRECT("'"&amp;G2618&amp;"'!"&amp;H2618),"")</f>
        <v/>
      </c>
      <c r="G2618" s="1533"/>
      <c r="I2618" s="4"/>
      <c r="J2618" s="4"/>
      <c r="K2618" s="4"/>
    </row>
    <row r="2619" spans="1:11" ht="14">
      <c r="A2619" s="1">
        <v>2614</v>
      </c>
      <c r="D2619" s="4"/>
      <c r="E2619" s="2" t="b">
        <f t="shared" ca="1" si="67"/>
        <v>1</v>
      </c>
      <c r="F2619" s="2" t="str" cm="1">
        <f t="array" aca="1" ref="F2619" ca="1">IF(G2619&lt;&gt;"",INDIRECT("'"&amp;G2619&amp;"'!"&amp;H2619),"")</f>
        <v/>
      </c>
      <c r="G2619" s="1533"/>
      <c r="I2619" s="4"/>
      <c r="J2619" s="4"/>
      <c r="K2619" s="4"/>
    </row>
    <row r="2620" spans="1:11" ht="14">
      <c r="A2620" s="1">
        <v>2615</v>
      </c>
      <c r="D2620" s="4"/>
      <c r="E2620" s="2" t="b">
        <f t="shared" ca="1" si="67"/>
        <v>1</v>
      </c>
      <c r="F2620" s="2" t="str" cm="1">
        <f t="array" aca="1" ref="F2620" ca="1">IF(G2620&lt;&gt;"",INDIRECT("'"&amp;G2620&amp;"'!"&amp;H2620),"")</f>
        <v/>
      </c>
      <c r="G2620" s="1533"/>
      <c r="I2620" s="4"/>
      <c r="J2620" s="4"/>
      <c r="K2620" s="4"/>
    </row>
    <row r="2621" spans="1:11" ht="14">
      <c r="A2621" s="1">
        <v>2616</v>
      </c>
      <c r="D2621" s="4"/>
      <c r="E2621" s="2" t="b">
        <f t="shared" ca="1" si="67"/>
        <v>1</v>
      </c>
      <c r="F2621" s="2" t="str" cm="1">
        <f t="array" aca="1" ref="F2621" ca="1">IF(G2621&lt;&gt;"",INDIRECT("'"&amp;G2621&amp;"'!"&amp;H2621),"")</f>
        <v/>
      </c>
      <c r="G2621" s="1533"/>
      <c r="I2621" s="4"/>
      <c r="J2621" s="4"/>
      <c r="K2621" s="4"/>
    </row>
    <row r="2622" spans="1:11" ht="14">
      <c r="A2622" s="1">
        <v>2617</v>
      </c>
      <c r="D2622" s="4"/>
      <c r="E2622" s="2" t="b">
        <f t="shared" ca="1" si="67"/>
        <v>1</v>
      </c>
      <c r="F2622" s="2" t="str" cm="1">
        <f t="array" aca="1" ref="F2622" ca="1">IF(G2622&lt;&gt;"",INDIRECT("'"&amp;G2622&amp;"'!"&amp;H2622),"")</f>
        <v/>
      </c>
      <c r="G2622" s="1533"/>
      <c r="I2622" s="4"/>
      <c r="J2622" s="4"/>
      <c r="K2622" s="4"/>
    </row>
    <row r="2623" spans="1:11" ht="14">
      <c r="A2623" s="1">
        <v>2618</v>
      </c>
      <c r="D2623" s="4"/>
      <c r="E2623" s="2" t="b">
        <f t="shared" ca="1" si="67"/>
        <v>1</v>
      </c>
      <c r="F2623" s="2" t="str" cm="1">
        <f t="array" aca="1" ref="F2623" ca="1">IF(G2623&lt;&gt;"",INDIRECT("'"&amp;G2623&amp;"'!"&amp;H2623),"")</f>
        <v/>
      </c>
      <c r="G2623" s="1533"/>
      <c r="I2623" s="4"/>
      <c r="J2623" s="4"/>
      <c r="K2623" s="4"/>
    </row>
    <row r="2624" spans="1:11" ht="14">
      <c r="A2624" s="1">
        <v>2619</v>
      </c>
      <c r="D2624" s="4"/>
      <c r="E2624" s="2" t="b">
        <f t="shared" ca="1" si="67"/>
        <v>1</v>
      </c>
      <c r="F2624" s="2" t="str" cm="1">
        <f t="array" aca="1" ref="F2624" ca="1">IF(G2624&lt;&gt;"",INDIRECT("'"&amp;G2624&amp;"'!"&amp;H2624),"")</f>
        <v/>
      </c>
      <c r="G2624" s="1533"/>
      <c r="I2624" s="4"/>
      <c r="J2624" s="4"/>
      <c r="K2624" s="4"/>
    </row>
    <row r="2625" spans="1:11" ht="14">
      <c r="A2625" s="1">
        <v>2620</v>
      </c>
      <c r="D2625" s="4"/>
      <c r="E2625" s="2" t="b">
        <f t="shared" ca="1" si="67"/>
        <v>1</v>
      </c>
      <c r="F2625" s="2" t="str" cm="1">
        <f t="array" aca="1" ref="F2625" ca="1">IF(G2625&lt;&gt;"",INDIRECT("'"&amp;G2625&amp;"'!"&amp;H2625),"")</f>
        <v/>
      </c>
      <c r="G2625" s="1533"/>
      <c r="I2625" s="4"/>
      <c r="J2625" s="4"/>
      <c r="K2625" s="4"/>
    </row>
    <row r="2626" spans="1:11" ht="14">
      <c r="A2626" s="1">
        <v>2621</v>
      </c>
      <c r="D2626" s="4"/>
      <c r="E2626" s="2" t="b">
        <f t="shared" ref="E2626:E2689" ca="1" si="69">F2626=B2626</f>
        <v>1</v>
      </c>
      <c r="F2626" s="2" t="str" cm="1">
        <f t="array" aca="1" ref="F2626" ca="1">IF(G2626&lt;&gt;"",INDIRECT("'"&amp;G2626&amp;"'!"&amp;H2626),"")</f>
        <v/>
      </c>
      <c r="G2626" s="1533"/>
      <c r="I2626" s="4"/>
      <c r="J2626" s="4"/>
      <c r="K2626" s="4"/>
    </row>
    <row r="2627" spans="1:11" ht="14">
      <c r="A2627" s="1">
        <v>2622</v>
      </c>
      <c r="D2627" s="4"/>
      <c r="E2627" s="2" t="b">
        <f t="shared" ca="1" si="69"/>
        <v>1</v>
      </c>
      <c r="F2627" s="2" t="str" cm="1">
        <f t="array" aca="1" ref="F2627" ca="1">IF(G2627&lt;&gt;"",INDIRECT("'"&amp;G2627&amp;"'!"&amp;H2627),"")</f>
        <v/>
      </c>
      <c r="G2627" s="1533"/>
      <c r="I2627" s="4"/>
      <c r="J2627" s="4"/>
      <c r="K2627" s="4"/>
    </row>
    <row r="2628" spans="1:11" ht="14">
      <c r="A2628" s="1">
        <v>2623</v>
      </c>
      <c r="D2628" s="4"/>
      <c r="E2628" s="2" t="b">
        <f t="shared" ca="1" si="69"/>
        <v>1</v>
      </c>
      <c r="F2628" s="2" t="str" cm="1">
        <f t="array" aca="1" ref="F2628" ca="1">IF(G2628&lt;&gt;"",INDIRECT("'"&amp;G2628&amp;"'!"&amp;H2628),"")</f>
        <v/>
      </c>
      <c r="G2628" s="1533"/>
      <c r="I2628" s="4"/>
      <c r="J2628" s="4"/>
      <c r="K2628" s="4"/>
    </row>
    <row r="2629" spans="1:11" ht="14">
      <c r="A2629" s="1">
        <v>2624</v>
      </c>
      <c r="D2629" s="4"/>
      <c r="E2629" s="2" t="b">
        <f t="shared" ca="1" si="69"/>
        <v>1</v>
      </c>
      <c r="F2629" s="2" t="str" cm="1">
        <f t="array" aca="1" ref="F2629" ca="1">IF(G2629&lt;&gt;"",INDIRECT("'"&amp;G2629&amp;"'!"&amp;H2629),"")</f>
        <v/>
      </c>
      <c r="G2629" s="1533"/>
      <c r="I2629" s="4"/>
      <c r="J2629" s="4"/>
      <c r="K2629" s="4"/>
    </row>
    <row r="2630" spans="1:11" ht="14">
      <c r="A2630" s="1">
        <v>2625</v>
      </c>
      <c r="D2630" s="4"/>
      <c r="E2630" s="2" t="b">
        <f t="shared" ca="1" si="69"/>
        <v>1</v>
      </c>
      <c r="F2630" s="2" t="str" cm="1">
        <f t="array" aca="1" ref="F2630" ca="1">IF(G2630&lt;&gt;"",INDIRECT("'"&amp;G2630&amp;"'!"&amp;H2630),"")</f>
        <v/>
      </c>
      <c r="G2630" s="1533"/>
      <c r="I2630" s="4"/>
      <c r="J2630" s="4"/>
      <c r="K2630" s="4"/>
    </row>
    <row r="2631" spans="1:11" ht="14">
      <c r="A2631" s="1">
        <v>2626</v>
      </c>
      <c r="D2631" s="4"/>
      <c r="E2631" s="2" t="b">
        <f t="shared" ca="1" si="69"/>
        <v>1</v>
      </c>
      <c r="F2631" s="2" t="str" cm="1">
        <f t="array" aca="1" ref="F2631" ca="1">IF(G2631&lt;&gt;"",INDIRECT("'"&amp;G2631&amp;"'!"&amp;H2631),"")</f>
        <v/>
      </c>
      <c r="G2631" s="1533"/>
      <c r="I2631" s="4"/>
      <c r="J2631" s="4"/>
      <c r="K2631" s="4"/>
    </row>
    <row r="2632" spans="1:11" ht="14">
      <c r="A2632" s="1">
        <v>2627</v>
      </c>
      <c r="D2632" s="4"/>
      <c r="E2632" s="2" t="b">
        <f t="shared" ca="1" si="69"/>
        <v>1</v>
      </c>
      <c r="F2632" s="2" t="str" cm="1">
        <f t="array" aca="1" ref="F2632" ca="1">IF(G2632&lt;&gt;"",INDIRECT("'"&amp;G2632&amp;"'!"&amp;H2632),"")</f>
        <v/>
      </c>
      <c r="G2632" s="1533"/>
      <c r="I2632" s="4"/>
      <c r="J2632" s="4"/>
      <c r="K2632" s="4"/>
    </row>
    <row r="2633" spans="1:11" ht="14">
      <c r="A2633" s="1">
        <v>2628</v>
      </c>
      <c r="D2633" s="4"/>
      <c r="E2633" s="2" t="b">
        <f t="shared" ca="1" si="69"/>
        <v>1</v>
      </c>
      <c r="F2633" s="2" t="str" cm="1">
        <f t="array" aca="1" ref="F2633" ca="1">IF(G2633&lt;&gt;"",INDIRECT("'"&amp;G2633&amp;"'!"&amp;H2633),"")</f>
        <v/>
      </c>
      <c r="G2633" s="1533"/>
      <c r="I2633" s="4"/>
      <c r="J2633" s="4"/>
      <c r="K2633" s="4"/>
    </row>
    <row r="2634" spans="1:11" ht="14">
      <c r="A2634" s="1">
        <v>2629</v>
      </c>
      <c r="D2634" s="4"/>
      <c r="E2634" s="2" t="b">
        <f t="shared" ca="1" si="69"/>
        <v>1</v>
      </c>
      <c r="F2634" s="2" t="str" cm="1">
        <f t="array" aca="1" ref="F2634" ca="1">IF(G2634&lt;&gt;"",INDIRECT("'"&amp;G2634&amp;"'!"&amp;H2634),"")</f>
        <v/>
      </c>
      <c r="G2634" s="1533"/>
      <c r="I2634" s="4"/>
      <c r="J2634" s="4"/>
      <c r="K2634" s="4"/>
    </row>
    <row r="2635" spans="1:11" ht="14">
      <c r="A2635" s="1">
        <v>2630</v>
      </c>
      <c r="D2635" s="4"/>
      <c r="E2635" s="2" t="b">
        <f t="shared" ca="1" si="69"/>
        <v>1</v>
      </c>
      <c r="F2635" s="2" t="str" cm="1">
        <f t="array" aca="1" ref="F2635" ca="1">IF(G2635&lt;&gt;"",INDIRECT("'"&amp;G2635&amp;"'!"&amp;H2635),"")</f>
        <v/>
      </c>
      <c r="G2635" s="1533"/>
      <c r="I2635" s="4"/>
      <c r="J2635" s="4"/>
      <c r="K2635" s="4"/>
    </row>
    <row r="2636" spans="1:11" ht="14">
      <c r="A2636" s="1">
        <v>2631</v>
      </c>
      <c r="D2636" s="4"/>
      <c r="E2636" s="2" t="b">
        <f t="shared" ca="1" si="69"/>
        <v>1</v>
      </c>
      <c r="F2636" s="2" t="str" cm="1">
        <f t="array" aca="1" ref="F2636" ca="1">IF(G2636&lt;&gt;"",INDIRECT("'"&amp;G2636&amp;"'!"&amp;H2636),"")</f>
        <v/>
      </c>
      <c r="G2636" s="1533"/>
      <c r="I2636" s="4"/>
      <c r="J2636" s="4"/>
      <c r="K2636" s="4"/>
    </row>
    <row r="2637" spans="1:11" ht="14">
      <c r="A2637" s="1">
        <v>2632</v>
      </c>
      <c r="D2637" s="4"/>
      <c r="E2637" s="2" t="b">
        <f t="shared" ca="1" si="69"/>
        <v>1</v>
      </c>
      <c r="F2637" s="2" t="str" cm="1">
        <f t="array" aca="1" ref="F2637" ca="1">IF(G2637&lt;&gt;"",INDIRECT("'"&amp;G2637&amp;"'!"&amp;H2637),"")</f>
        <v/>
      </c>
      <c r="G2637" s="1533"/>
      <c r="I2637" s="4"/>
      <c r="J2637" s="4"/>
      <c r="K2637" s="4"/>
    </row>
    <row r="2638" spans="1:11" ht="14">
      <c r="A2638" s="1">
        <v>2633</v>
      </c>
      <c r="D2638" s="4"/>
      <c r="E2638" s="2" t="b">
        <f t="shared" ca="1" si="69"/>
        <v>1</v>
      </c>
      <c r="F2638" s="2" t="str" cm="1">
        <f t="array" aca="1" ref="F2638" ca="1">IF(G2638&lt;&gt;"",INDIRECT("'"&amp;G2638&amp;"'!"&amp;H2638),"")</f>
        <v/>
      </c>
      <c r="G2638" s="1533"/>
      <c r="I2638" s="4"/>
      <c r="J2638" s="4"/>
      <c r="K2638" s="4"/>
    </row>
    <row r="2639" spans="1:11" ht="14">
      <c r="A2639" s="1">
        <v>2634</v>
      </c>
      <c r="D2639" s="4"/>
      <c r="E2639" s="2" t="b">
        <f t="shared" ca="1" si="69"/>
        <v>1</v>
      </c>
      <c r="F2639" s="2" t="str" cm="1">
        <f t="array" aca="1" ref="F2639" ca="1">IF(G2639&lt;&gt;"",INDIRECT("'"&amp;G2639&amp;"'!"&amp;H2639),"")</f>
        <v/>
      </c>
      <c r="G2639" s="1533"/>
      <c r="I2639" s="4"/>
      <c r="J2639" s="4"/>
      <c r="K2639" s="4"/>
    </row>
    <row r="2640" spans="1:11" ht="14">
      <c r="A2640" s="1">
        <v>2635</v>
      </c>
      <c r="D2640" s="4"/>
      <c r="E2640" s="2" t="b">
        <f t="shared" ca="1" si="69"/>
        <v>1</v>
      </c>
      <c r="F2640" s="2" t="str" cm="1">
        <f t="array" aca="1" ref="F2640" ca="1">IF(G2640&lt;&gt;"",INDIRECT("'"&amp;G2640&amp;"'!"&amp;H2640),"")</f>
        <v/>
      </c>
      <c r="G2640" s="1533"/>
      <c r="I2640" s="4"/>
      <c r="J2640" s="4"/>
      <c r="K2640" s="4"/>
    </row>
    <row r="2641" spans="1:11" ht="14">
      <c r="A2641" s="1">
        <v>2636</v>
      </c>
      <c r="D2641" s="4"/>
      <c r="E2641" s="2" t="b">
        <f t="shared" ca="1" si="69"/>
        <v>1</v>
      </c>
      <c r="F2641" s="2" t="str" cm="1">
        <f t="array" aca="1" ref="F2641" ca="1">IF(G2641&lt;&gt;"",INDIRECT("'"&amp;G2641&amp;"'!"&amp;H2641),"")</f>
        <v/>
      </c>
      <c r="G2641" s="1533"/>
      <c r="I2641" s="4"/>
      <c r="J2641" s="4"/>
      <c r="K2641" s="4"/>
    </row>
    <row r="2642" spans="1:11" ht="14">
      <c r="A2642" s="1">
        <v>2637</v>
      </c>
      <c r="D2642" s="4"/>
      <c r="E2642" s="2" t="b">
        <f t="shared" ca="1" si="69"/>
        <v>1</v>
      </c>
      <c r="F2642" s="2" t="str" cm="1">
        <f t="array" aca="1" ref="F2642" ca="1">IF(G2642&lt;&gt;"",INDIRECT("'"&amp;G2642&amp;"'!"&amp;H2642),"")</f>
        <v/>
      </c>
      <c r="G2642" s="1533"/>
      <c r="I2642" s="4"/>
      <c r="J2642" s="4"/>
      <c r="K2642" s="4"/>
    </row>
    <row r="2643" spans="1:11" ht="14">
      <c r="A2643" s="1">
        <v>2638</v>
      </c>
      <c r="D2643" s="4"/>
      <c r="E2643" s="2" t="b">
        <f t="shared" ca="1" si="69"/>
        <v>1</v>
      </c>
      <c r="F2643" s="2" t="str" cm="1">
        <f t="array" aca="1" ref="F2643" ca="1">IF(G2643&lt;&gt;"",INDIRECT("'"&amp;G2643&amp;"'!"&amp;H2643),"")</f>
        <v/>
      </c>
      <c r="G2643" s="1533"/>
      <c r="I2643" s="4"/>
      <c r="J2643" s="4"/>
      <c r="K2643" s="4"/>
    </row>
    <row r="2644" spans="1:11" ht="14">
      <c r="A2644" s="1">
        <v>2639</v>
      </c>
      <c r="D2644" s="4"/>
      <c r="E2644" s="2" t="b">
        <f t="shared" ca="1" si="69"/>
        <v>1</v>
      </c>
      <c r="F2644" s="2" t="str" cm="1">
        <f t="array" aca="1" ref="F2644" ca="1">IF(G2644&lt;&gt;"",INDIRECT("'"&amp;G2644&amp;"'!"&amp;H2644),"")</f>
        <v/>
      </c>
      <c r="G2644" s="1533"/>
      <c r="I2644" s="4"/>
      <c r="J2644" s="4"/>
      <c r="K2644" s="4"/>
    </row>
    <row r="2645" spans="1:11" ht="14">
      <c r="A2645" s="1">
        <v>2640</v>
      </c>
      <c r="D2645" s="4"/>
      <c r="E2645" s="2" t="b">
        <f t="shared" ca="1" si="69"/>
        <v>1</v>
      </c>
      <c r="F2645" s="2" t="str" cm="1">
        <f t="array" aca="1" ref="F2645" ca="1">IF(G2645&lt;&gt;"",INDIRECT("'"&amp;G2645&amp;"'!"&amp;H2645),"")</f>
        <v/>
      </c>
      <c r="G2645" s="1533"/>
      <c r="I2645" s="4"/>
      <c r="J2645" s="4"/>
      <c r="K2645" s="4"/>
    </row>
    <row r="2646" spans="1:11" ht="14">
      <c r="A2646" s="1">
        <v>2641</v>
      </c>
      <c r="D2646" s="4"/>
      <c r="E2646" s="2" t="b">
        <f t="shared" ca="1" si="69"/>
        <v>1</v>
      </c>
      <c r="F2646" s="2" t="str" cm="1">
        <f t="array" aca="1" ref="F2646" ca="1">IF(G2646&lt;&gt;"",INDIRECT("'"&amp;G2646&amp;"'!"&amp;H2646),"")</f>
        <v/>
      </c>
      <c r="G2646" s="1533"/>
      <c r="I2646" s="4"/>
      <c r="J2646" s="4"/>
      <c r="K2646" s="4"/>
    </row>
    <row r="2647" spans="1:11" ht="14">
      <c r="A2647" s="1">
        <v>2642</v>
      </c>
      <c r="D2647" s="4"/>
      <c r="E2647" s="2" t="b">
        <f t="shared" ca="1" si="69"/>
        <v>1</v>
      </c>
      <c r="F2647" s="2" t="str" cm="1">
        <f t="array" aca="1" ref="F2647" ca="1">IF(G2647&lt;&gt;"",INDIRECT("'"&amp;G2647&amp;"'!"&amp;H2647),"")</f>
        <v/>
      </c>
      <c r="G2647" s="1533"/>
      <c r="I2647" s="4"/>
      <c r="J2647" s="4"/>
      <c r="K2647" s="4"/>
    </row>
    <row r="2648" spans="1:11" ht="14">
      <c r="A2648" s="1">
        <v>2643</v>
      </c>
      <c r="D2648" s="4"/>
      <c r="E2648" s="2" t="b">
        <f t="shared" ca="1" si="69"/>
        <v>1</v>
      </c>
      <c r="F2648" s="2" t="str" cm="1">
        <f t="array" aca="1" ref="F2648" ca="1">IF(G2648&lt;&gt;"",INDIRECT("'"&amp;G2648&amp;"'!"&amp;H2648),"")</f>
        <v/>
      </c>
      <c r="G2648" s="1533"/>
      <c r="I2648" s="4"/>
      <c r="J2648" s="4"/>
      <c r="K2648" s="4"/>
    </row>
    <row r="2649" spans="1:11" ht="14">
      <c r="A2649" s="1">
        <v>2644</v>
      </c>
      <c r="D2649" s="4"/>
      <c r="E2649" s="2" t="b">
        <f t="shared" ca="1" si="69"/>
        <v>1</v>
      </c>
      <c r="F2649" s="2" t="str" cm="1">
        <f t="array" aca="1" ref="F2649" ca="1">IF(G2649&lt;&gt;"",INDIRECT("'"&amp;G2649&amp;"'!"&amp;H2649),"")</f>
        <v/>
      </c>
      <c r="G2649" s="1533"/>
      <c r="I2649" s="4"/>
      <c r="J2649" s="4"/>
      <c r="K2649" s="4"/>
    </row>
    <row r="2650" spans="1:11" ht="14">
      <c r="A2650" s="1">
        <v>2645</v>
      </c>
      <c r="D2650" s="4"/>
      <c r="E2650" s="2" t="b">
        <f t="shared" ca="1" si="69"/>
        <v>1</v>
      </c>
      <c r="F2650" s="2" t="str" cm="1">
        <f t="array" aca="1" ref="F2650" ca="1">IF(G2650&lt;&gt;"",INDIRECT("'"&amp;G2650&amp;"'!"&amp;H2650),"")</f>
        <v/>
      </c>
      <c r="G2650" s="1533"/>
      <c r="I2650" s="4"/>
      <c r="J2650" s="4"/>
      <c r="K2650" s="4"/>
    </row>
    <row r="2651" spans="1:11" ht="14">
      <c r="A2651" s="1">
        <v>2646</v>
      </c>
      <c r="D2651" s="4"/>
      <c r="E2651" s="2" t="b">
        <f t="shared" ca="1" si="69"/>
        <v>1</v>
      </c>
      <c r="F2651" s="2" t="str" cm="1">
        <f t="array" aca="1" ref="F2651" ca="1">IF(G2651&lt;&gt;"",INDIRECT("'"&amp;G2651&amp;"'!"&amp;H2651),"")</f>
        <v/>
      </c>
      <c r="G2651" s="1533"/>
      <c r="I2651" s="4"/>
      <c r="J2651" s="4"/>
      <c r="K2651" s="4"/>
    </row>
    <row r="2652" spans="1:11" ht="14">
      <c r="A2652" s="1">
        <v>2647</v>
      </c>
      <c r="D2652" s="4"/>
      <c r="E2652" s="2" t="b">
        <f t="shared" ca="1" si="69"/>
        <v>1</v>
      </c>
      <c r="F2652" s="2" t="str" cm="1">
        <f t="array" aca="1" ref="F2652" ca="1">IF(G2652&lt;&gt;"",INDIRECT("'"&amp;G2652&amp;"'!"&amp;H2652),"")</f>
        <v/>
      </c>
      <c r="G2652" s="1533"/>
      <c r="I2652" s="4"/>
      <c r="J2652" s="4"/>
      <c r="K2652" s="4"/>
    </row>
    <row r="2653" spans="1:11" ht="14">
      <c r="A2653" s="1">
        <v>2648</v>
      </c>
      <c r="D2653" s="4"/>
      <c r="E2653" s="2" t="b">
        <f t="shared" ca="1" si="69"/>
        <v>1</v>
      </c>
      <c r="F2653" s="2" t="str" cm="1">
        <f t="array" aca="1" ref="F2653" ca="1">IF(G2653&lt;&gt;"",INDIRECT("'"&amp;G2653&amp;"'!"&amp;H2653),"")</f>
        <v/>
      </c>
      <c r="G2653" s="1533"/>
      <c r="I2653" s="4"/>
      <c r="J2653" s="4"/>
      <c r="K2653" s="4"/>
    </row>
    <row r="2654" spans="1:11" ht="14">
      <c r="A2654" s="1">
        <v>2649</v>
      </c>
      <c r="D2654" s="4"/>
      <c r="E2654" s="2" t="b">
        <f t="shared" ca="1" si="69"/>
        <v>1</v>
      </c>
      <c r="F2654" s="2" t="str" cm="1">
        <f t="array" aca="1" ref="F2654" ca="1">IF(G2654&lt;&gt;"",INDIRECT("'"&amp;G2654&amp;"'!"&amp;H2654),"")</f>
        <v/>
      </c>
      <c r="G2654" s="1533"/>
      <c r="I2654" s="4"/>
      <c r="J2654" s="4"/>
      <c r="K2654" s="4"/>
    </row>
    <row r="2655" spans="1:11" ht="14">
      <c r="A2655" s="1">
        <v>2650</v>
      </c>
      <c r="D2655" s="4"/>
      <c r="E2655" s="2" t="b">
        <f t="shared" ca="1" si="69"/>
        <v>1</v>
      </c>
      <c r="F2655" s="2" t="str" cm="1">
        <f t="array" aca="1" ref="F2655" ca="1">IF(G2655&lt;&gt;"",INDIRECT("'"&amp;G2655&amp;"'!"&amp;H2655),"")</f>
        <v/>
      </c>
      <c r="G2655" s="1533"/>
      <c r="I2655" s="4"/>
      <c r="J2655" s="4"/>
      <c r="K2655" s="4"/>
    </row>
    <row r="2656" spans="1:11" ht="14">
      <c r="A2656" s="1">
        <v>2651</v>
      </c>
      <c r="D2656" s="4"/>
      <c r="E2656" s="2" t="b">
        <f t="shared" ca="1" si="69"/>
        <v>1</v>
      </c>
      <c r="F2656" s="2" t="str" cm="1">
        <f t="array" aca="1" ref="F2656" ca="1">IF(G2656&lt;&gt;"",INDIRECT("'"&amp;G2656&amp;"'!"&amp;H2656),"")</f>
        <v/>
      </c>
      <c r="G2656" s="1533"/>
      <c r="I2656" s="4"/>
      <c r="J2656" s="4"/>
      <c r="K2656" s="4"/>
    </row>
    <row r="2657" spans="1:11" ht="14">
      <c r="A2657" s="1">
        <v>2652</v>
      </c>
      <c r="D2657" s="4"/>
      <c r="E2657" s="2" t="b">
        <f t="shared" ca="1" si="69"/>
        <v>1</v>
      </c>
      <c r="F2657" s="2" t="str" cm="1">
        <f t="array" aca="1" ref="F2657" ca="1">IF(G2657&lt;&gt;"",INDIRECT("'"&amp;G2657&amp;"'!"&amp;H2657),"")</f>
        <v/>
      </c>
      <c r="G2657" s="1533"/>
      <c r="I2657" s="4"/>
      <c r="J2657" s="4"/>
      <c r="K2657" s="4"/>
    </row>
    <row r="2658" spans="1:11" ht="14">
      <c r="A2658" s="1">
        <v>2653</v>
      </c>
      <c r="D2658" s="4"/>
      <c r="E2658" s="2" t="b">
        <f t="shared" ca="1" si="69"/>
        <v>1</v>
      </c>
      <c r="F2658" s="2" t="str" cm="1">
        <f t="array" aca="1" ref="F2658" ca="1">IF(G2658&lt;&gt;"",INDIRECT("'"&amp;G2658&amp;"'!"&amp;H2658),"")</f>
        <v/>
      </c>
      <c r="G2658" s="1533"/>
      <c r="I2658" s="4"/>
      <c r="J2658" s="4"/>
      <c r="K2658" s="4"/>
    </row>
    <row r="2659" spans="1:11" ht="14">
      <c r="A2659" s="1">
        <v>2654</v>
      </c>
      <c r="D2659" s="4"/>
      <c r="E2659" s="2" t="b">
        <f t="shared" ca="1" si="69"/>
        <v>1</v>
      </c>
      <c r="F2659" s="2" t="str" cm="1">
        <f t="array" aca="1" ref="F2659" ca="1">IF(G2659&lt;&gt;"",INDIRECT("'"&amp;G2659&amp;"'!"&amp;H2659),"")</f>
        <v/>
      </c>
      <c r="G2659" s="1533"/>
      <c r="I2659" s="4"/>
      <c r="J2659" s="4"/>
      <c r="K2659" s="4"/>
    </row>
    <row r="2660" spans="1:11" ht="14">
      <c r="A2660" s="1">
        <v>2655</v>
      </c>
      <c r="D2660" s="4"/>
      <c r="E2660" s="2" t="b">
        <f t="shared" ca="1" si="69"/>
        <v>1</v>
      </c>
      <c r="F2660" s="2" t="str" cm="1">
        <f t="array" aca="1" ref="F2660" ca="1">IF(G2660&lt;&gt;"",INDIRECT("'"&amp;G2660&amp;"'!"&amp;H2660),"")</f>
        <v/>
      </c>
      <c r="G2660" s="1533"/>
      <c r="I2660" s="4"/>
      <c r="J2660" s="4"/>
      <c r="K2660" s="4"/>
    </row>
    <row r="2661" spans="1:11" ht="14">
      <c r="A2661" s="1">
        <v>2656</v>
      </c>
      <c r="D2661" s="4"/>
      <c r="E2661" s="2" t="b">
        <f t="shared" ca="1" si="69"/>
        <v>1</v>
      </c>
      <c r="F2661" s="2" t="str" cm="1">
        <f t="array" aca="1" ref="F2661" ca="1">IF(G2661&lt;&gt;"",INDIRECT("'"&amp;G2661&amp;"'!"&amp;H2661),"")</f>
        <v/>
      </c>
      <c r="G2661" s="1533"/>
      <c r="I2661" s="4"/>
      <c r="J2661" s="4"/>
      <c r="K2661" s="4"/>
    </row>
    <row r="2662" spans="1:11" ht="14">
      <c r="A2662">
        <v>2657</v>
      </c>
      <c r="B2662" s="7">
        <f>'EstExp 12-20'!C53</f>
        <v>0</v>
      </c>
      <c r="C2662" s="3">
        <f t="shared" ref="C2662:C2670" si="70">A2662-B2662</f>
        <v>2657</v>
      </c>
      <c r="E2662" s="2" t="b">
        <f t="shared" ca="1" si="69"/>
        <v>1</v>
      </c>
      <c r="F2662" s="2" cm="1">
        <f t="array" aca="1" ref="F2662" ca="1">IF(G2662&lt;&gt;"",INDIRECT("'"&amp;G2662&amp;"'!"&amp;H2662),"")</f>
        <v>0</v>
      </c>
      <c r="G2662" s="1533" t="s">
        <v>6775</v>
      </c>
      <c r="H2662" s="2" t="s">
        <v>4909</v>
      </c>
    </row>
    <row r="2663" spans="1:11" ht="14">
      <c r="A2663">
        <v>2658</v>
      </c>
      <c r="B2663" s="7">
        <f>'EstExp 12-20'!D53</f>
        <v>0</v>
      </c>
      <c r="C2663" s="3">
        <f t="shared" si="70"/>
        <v>2658</v>
      </c>
      <c r="E2663" s="2" t="b">
        <f t="shared" ca="1" si="69"/>
        <v>1</v>
      </c>
      <c r="F2663" s="2" cm="1">
        <f t="array" aca="1" ref="F2663" ca="1">IF(G2663&lt;&gt;"",INDIRECT("'"&amp;G2663&amp;"'!"&amp;H2663),"")</f>
        <v>0</v>
      </c>
      <c r="G2663" s="1533" t="s">
        <v>6775</v>
      </c>
      <c r="H2663" s="2" t="s">
        <v>4910</v>
      </c>
    </row>
    <row r="2664" spans="1:11" ht="14">
      <c r="A2664">
        <v>2659</v>
      </c>
      <c r="B2664" s="7">
        <f>'EstExp 12-20'!E53</f>
        <v>0</v>
      </c>
      <c r="C2664" s="3">
        <f t="shared" si="70"/>
        <v>2659</v>
      </c>
      <c r="E2664" s="2" t="b">
        <f t="shared" ca="1" si="69"/>
        <v>1</v>
      </c>
      <c r="F2664" s="2" cm="1">
        <f t="array" aca="1" ref="F2664" ca="1">IF(G2664&lt;&gt;"",INDIRECT("'"&amp;G2664&amp;"'!"&amp;H2664),"")</f>
        <v>0</v>
      </c>
      <c r="G2664" s="1533" t="s">
        <v>6775</v>
      </c>
      <c r="H2664" s="2" t="s">
        <v>4911</v>
      </c>
    </row>
    <row r="2665" spans="1:11" ht="14">
      <c r="A2665">
        <v>2660</v>
      </c>
      <c r="B2665" s="7">
        <f>'EstExp 12-20'!F53</f>
        <v>0</v>
      </c>
      <c r="C2665" s="3">
        <f t="shared" si="70"/>
        <v>2660</v>
      </c>
      <c r="E2665" s="2" t="b">
        <f t="shared" ca="1" si="69"/>
        <v>1</v>
      </c>
      <c r="F2665" s="2" cm="1">
        <f t="array" aca="1" ref="F2665" ca="1">IF(G2665&lt;&gt;"",INDIRECT("'"&amp;G2665&amp;"'!"&amp;H2665),"")</f>
        <v>0</v>
      </c>
      <c r="G2665" s="1533" t="s">
        <v>6775</v>
      </c>
      <c r="H2665" s="2" t="s">
        <v>4912</v>
      </c>
    </row>
    <row r="2666" spans="1:11" ht="14">
      <c r="A2666">
        <v>2661</v>
      </c>
      <c r="B2666" s="7">
        <f>'EstExp 12-20'!G53</f>
        <v>0</v>
      </c>
      <c r="C2666" s="3">
        <f t="shared" si="70"/>
        <v>2661</v>
      </c>
      <c r="E2666" s="2" t="b">
        <f t="shared" ca="1" si="69"/>
        <v>1</v>
      </c>
      <c r="F2666" s="2" cm="1">
        <f t="array" aca="1" ref="F2666" ca="1">IF(G2666&lt;&gt;"",INDIRECT("'"&amp;G2666&amp;"'!"&amp;H2666),"")</f>
        <v>0</v>
      </c>
      <c r="G2666" s="1533" t="s">
        <v>6775</v>
      </c>
      <c r="H2666" s="2" t="s">
        <v>4913</v>
      </c>
    </row>
    <row r="2667" spans="1:11" ht="14">
      <c r="A2667">
        <v>2662</v>
      </c>
      <c r="B2667" s="7">
        <f>'EstExp 12-20'!H53</f>
        <v>0</v>
      </c>
      <c r="C2667" s="3">
        <f t="shared" si="70"/>
        <v>2662</v>
      </c>
      <c r="E2667" s="2" t="b">
        <f t="shared" ca="1" si="69"/>
        <v>1</v>
      </c>
      <c r="F2667" s="2" cm="1">
        <f t="array" aca="1" ref="F2667" ca="1">IF(G2667&lt;&gt;"",INDIRECT("'"&amp;G2667&amp;"'!"&amp;H2667),"")</f>
        <v>0</v>
      </c>
      <c r="G2667" s="1533" t="s">
        <v>6775</v>
      </c>
      <c r="H2667" s="2" t="s">
        <v>4914</v>
      </c>
    </row>
    <row r="2668" spans="1:11" ht="14">
      <c r="A2668">
        <v>2663</v>
      </c>
      <c r="B2668" s="7">
        <f>'EstExp 12-20'!K53</f>
        <v>0</v>
      </c>
      <c r="C2668" s="3">
        <f t="shared" si="70"/>
        <v>2663</v>
      </c>
      <c r="E2668" s="2" t="b">
        <f t="shared" ca="1" si="69"/>
        <v>1</v>
      </c>
      <c r="F2668" s="2" cm="1">
        <f t="array" aca="1" ref="F2668" ca="1">IF(G2668&lt;&gt;"",INDIRECT("'"&amp;G2668&amp;"'!"&amp;H2668),"")</f>
        <v>0</v>
      </c>
      <c r="G2668" s="1533" t="s">
        <v>6775</v>
      </c>
      <c r="H2668" s="2" t="s">
        <v>4915</v>
      </c>
    </row>
    <row r="2669" spans="1:11" ht="14">
      <c r="A2669">
        <v>2664</v>
      </c>
      <c r="B2669" s="7">
        <f>'EstExp 12-20'!D251</f>
        <v>0</v>
      </c>
      <c r="C2669" s="3">
        <f t="shared" si="70"/>
        <v>2664</v>
      </c>
      <c r="E2669" s="2" t="b">
        <f t="shared" ca="1" si="69"/>
        <v>1</v>
      </c>
      <c r="F2669" s="2" cm="1">
        <f t="array" aca="1" ref="F2669" ca="1">IF(G2669&lt;&gt;"",INDIRECT("'"&amp;G2669&amp;"'!"&amp;H2669),"")</f>
        <v>0</v>
      </c>
      <c r="G2669" s="1533" t="s">
        <v>6775</v>
      </c>
      <c r="H2669" s="2" t="s">
        <v>4916</v>
      </c>
    </row>
    <row r="2670" spans="1:11" ht="14">
      <c r="A2670">
        <v>2665</v>
      </c>
      <c r="B2670" s="7">
        <f>'EstExp 12-20'!K251</f>
        <v>0</v>
      </c>
      <c r="C2670" s="3">
        <f t="shared" si="70"/>
        <v>2665</v>
      </c>
      <c r="E2670" s="2" t="b">
        <f t="shared" ca="1" si="69"/>
        <v>1</v>
      </c>
      <c r="F2670" s="2" cm="1">
        <f t="array" aca="1" ref="F2670" ca="1">IF(G2670&lt;&gt;"",INDIRECT("'"&amp;G2670&amp;"'!"&amp;H2670),"")</f>
        <v>0</v>
      </c>
      <c r="G2670" s="1533" t="s">
        <v>6775</v>
      </c>
      <c r="H2670" s="2" t="s">
        <v>4917</v>
      </c>
    </row>
    <row r="2671" spans="1:11" ht="14">
      <c r="A2671" s="1">
        <v>2666</v>
      </c>
      <c r="E2671" s="2" t="b">
        <f t="shared" ca="1" si="69"/>
        <v>1</v>
      </c>
      <c r="F2671" s="2" t="str" cm="1">
        <f t="array" aca="1" ref="F2671" ca="1">IF(G2671&lt;&gt;"",INDIRECT("'"&amp;G2671&amp;"'!"&amp;H2671),"")</f>
        <v/>
      </c>
      <c r="G2671" s="1533"/>
    </row>
    <row r="2672" spans="1:11" ht="14">
      <c r="A2672" s="1">
        <v>2667</v>
      </c>
      <c r="E2672" s="2" t="b">
        <f t="shared" ca="1" si="69"/>
        <v>1</v>
      </c>
      <c r="F2672" s="2" t="str" cm="1">
        <f t="array" aca="1" ref="F2672" ca="1">IF(G2672&lt;&gt;"",INDIRECT("'"&amp;G2672&amp;"'!"&amp;H2672),"")</f>
        <v/>
      </c>
      <c r="G2672" s="1533"/>
    </row>
    <row r="2673" spans="1:11" ht="14">
      <c r="A2673" s="1">
        <v>2668</v>
      </c>
      <c r="E2673" s="2" t="b">
        <f t="shared" ca="1" si="69"/>
        <v>1</v>
      </c>
      <c r="F2673" s="2" t="str" cm="1">
        <f t="array" aca="1" ref="F2673" ca="1">IF(G2673&lt;&gt;"",INDIRECT("'"&amp;G2673&amp;"'!"&amp;H2673),"")</f>
        <v/>
      </c>
      <c r="G2673" s="1533"/>
    </row>
    <row r="2674" spans="1:11" ht="14">
      <c r="A2674" s="1">
        <v>2669</v>
      </c>
      <c r="E2674" s="2" t="b">
        <f t="shared" ca="1" si="69"/>
        <v>1</v>
      </c>
      <c r="F2674" s="2" t="str" cm="1">
        <f t="array" aca="1" ref="F2674" ca="1">IF(G2674&lt;&gt;"",INDIRECT("'"&amp;G2674&amp;"'!"&amp;H2674),"")</f>
        <v/>
      </c>
      <c r="G2674" s="1533"/>
    </row>
    <row r="2675" spans="1:11" ht="14">
      <c r="A2675" s="1">
        <v>2670</v>
      </c>
      <c r="E2675" s="2" t="b">
        <f t="shared" ca="1" si="69"/>
        <v>1</v>
      </c>
      <c r="F2675" s="2" t="str" cm="1">
        <f t="array" aca="1" ref="F2675" ca="1">IF(G2675&lt;&gt;"",INDIRECT("'"&amp;G2675&amp;"'!"&amp;H2675),"")</f>
        <v/>
      </c>
      <c r="G2675" s="1533"/>
    </row>
    <row r="2676" spans="1:11" ht="14">
      <c r="A2676" s="1">
        <v>2671</v>
      </c>
      <c r="E2676" s="2" t="b">
        <f t="shared" ca="1" si="69"/>
        <v>1</v>
      </c>
      <c r="F2676" s="2" t="str" cm="1">
        <f t="array" aca="1" ref="F2676" ca="1">IF(G2676&lt;&gt;"",INDIRECT("'"&amp;G2676&amp;"'!"&amp;H2676),"")</f>
        <v/>
      </c>
      <c r="G2676" s="1533"/>
    </row>
    <row r="2677" spans="1:11" ht="14">
      <c r="A2677" s="1">
        <v>2672</v>
      </c>
      <c r="E2677" s="2" t="b">
        <f t="shared" ca="1" si="69"/>
        <v>1</v>
      </c>
      <c r="F2677" s="2" t="str" cm="1">
        <f t="array" aca="1" ref="F2677" ca="1">IF(G2677&lt;&gt;"",INDIRECT("'"&amp;G2677&amp;"'!"&amp;H2677),"")</f>
        <v/>
      </c>
      <c r="G2677" s="1533"/>
    </row>
    <row r="2678" spans="1:11" ht="14">
      <c r="A2678" s="1">
        <v>2673</v>
      </c>
      <c r="E2678" s="2" t="b">
        <f t="shared" ca="1" si="69"/>
        <v>1</v>
      </c>
      <c r="F2678" s="2" t="str" cm="1">
        <f t="array" aca="1" ref="F2678" ca="1">IF(G2678&lt;&gt;"",INDIRECT("'"&amp;G2678&amp;"'!"&amp;H2678),"")</f>
        <v/>
      </c>
      <c r="G2678" s="1533"/>
    </row>
    <row r="2679" spans="1:11" ht="14">
      <c r="A2679" s="1">
        <v>2674</v>
      </c>
      <c r="D2679" s="4"/>
      <c r="E2679" s="2" t="b">
        <f t="shared" ca="1" si="69"/>
        <v>1</v>
      </c>
      <c r="F2679" s="2" t="str" cm="1">
        <f t="array" aca="1" ref="F2679" ca="1">IF(G2679&lt;&gt;"",INDIRECT("'"&amp;G2679&amp;"'!"&amp;H2679),"")</f>
        <v/>
      </c>
      <c r="G2679" s="1533"/>
      <c r="I2679" s="4"/>
      <c r="J2679" s="4"/>
      <c r="K2679" s="4"/>
    </row>
    <row r="2680" spans="1:11" ht="14">
      <c r="A2680" s="1">
        <v>2675</v>
      </c>
      <c r="D2680" s="4"/>
      <c r="E2680" s="2" t="b">
        <f t="shared" ca="1" si="69"/>
        <v>1</v>
      </c>
      <c r="F2680" s="2" t="str" cm="1">
        <f t="array" aca="1" ref="F2680" ca="1">IF(G2680&lt;&gt;"",INDIRECT("'"&amp;G2680&amp;"'!"&amp;H2680),"")</f>
        <v/>
      </c>
      <c r="G2680" s="1533"/>
      <c r="I2680" s="4"/>
      <c r="J2680" s="4"/>
      <c r="K2680" s="4"/>
    </row>
    <row r="2681" spans="1:11" ht="14">
      <c r="A2681" s="1">
        <v>2676</v>
      </c>
      <c r="D2681" s="4"/>
      <c r="E2681" s="2" t="b">
        <f t="shared" ca="1" si="69"/>
        <v>1</v>
      </c>
      <c r="F2681" s="2" t="str" cm="1">
        <f t="array" aca="1" ref="F2681" ca="1">IF(G2681&lt;&gt;"",INDIRECT("'"&amp;G2681&amp;"'!"&amp;H2681),"")</f>
        <v/>
      </c>
      <c r="G2681" s="1533"/>
      <c r="I2681" s="4"/>
      <c r="J2681" s="4"/>
      <c r="K2681" s="4"/>
    </row>
    <row r="2682" spans="1:11" ht="14">
      <c r="A2682" s="1">
        <v>2677</v>
      </c>
      <c r="D2682" s="4"/>
      <c r="E2682" s="2" t="b">
        <f t="shared" ca="1" si="69"/>
        <v>1</v>
      </c>
      <c r="F2682" s="2" t="str" cm="1">
        <f t="array" aca="1" ref="F2682" ca="1">IF(G2682&lt;&gt;"",INDIRECT("'"&amp;G2682&amp;"'!"&amp;H2682),"")</f>
        <v/>
      </c>
      <c r="G2682" s="1533"/>
      <c r="I2682" s="4"/>
      <c r="J2682" s="4"/>
      <c r="K2682" s="4"/>
    </row>
    <row r="2683" spans="1:11" ht="14">
      <c r="A2683" s="1">
        <v>2678</v>
      </c>
      <c r="D2683" s="4"/>
      <c r="E2683" s="2" t="b">
        <f t="shared" ca="1" si="69"/>
        <v>1</v>
      </c>
      <c r="F2683" s="2" t="str" cm="1">
        <f t="array" aca="1" ref="F2683" ca="1">IF(G2683&lt;&gt;"",INDIRECT("'"&amp;G2683&amp;"'!"&amp;H2683),"")</f>
        <v/>
      </c>
      <c r="G2683" s="1533"/>
      <c r="I2683" s="4"/>
      <c r="J2683" s="4"/>
      <c r="K2683" s="4"/>
    </row>
    <row r="2684" spans="1:11" ht="14">
      <c r="A2684" s="1">
        <v>2679</v>
      </c>
      <c r="D2684" s="4"/>
      <c r="E2684" s="2" t="b">
        <f t="shared" ca="1" si="69"/>
        <v>1</v>
      </c>
      <c r="F2684" s="2" t="str" cm="1">
        <f t="array" aca="1" ref="F2684" ca="1">IF(G2684&lt;&gt;"",INDIRECT("'"&amp;G2684&amp;"'!"&amp;H2684),"")</f>
        <v/>
      </c>
      <c r="G2684" s="1533"/>
      <c r="I2684" s="4"/>
      <c r="J2684" s="4"/>
      <c r="K2684" s="4"/>
    </row>
    <row r="2685" spans="1:11" ht="14">
      <c r="A2685" s="1">
        <v>2680</v>
      </c>
      <c r="D2685" s="4"/>
      <c r="E2685" s="2" t="b">
        <f t="shared" ca="1" si="69"/>
        <v>1</v>
      </c>
      <c r="F2685" s="2" t="str" cm="1">
        <f t="array" aca="1" ref="F2685" ca="1">IF(G2685&lt;&gt;"",INDIRECT("'"&amp;G2685&amp;"'!"&amp;H2685),"")</f>
        <v/>
      </c>
      <c r="G2685" s="1533"/>
      <c r="I2685" s="4"/>
      <c r="J2685" s="4"/>
      <c r="K2685" s="4"/>
    </row>
    <row r="2686" spans="1:11" ht="14">
      <c r="A2686" s="1">
        <v>2681</v>
      </c>
      <c r="D2686" s="4"/>
      <c r="E2686" s="2" t="b">
        <f t="shared" ca="1" si="69"/>
        <v>1</v>
      </c>
      <c r="F2686" s="2" t="str" cm="1">
        <f t="array" aca="1" ref="F2686" ca="1">IF(G2686&lt;&gt;"",INDIRECT("'"&amp;G2686&amp;"'!"&amp;H2686),"")</f>
        <v/>
      </c>
      <c r="G2686" s="1533"/>
      <c r="I2686" s="4"/>
      <c r="J2686" s="4"/>
      <c r="K2686" s="4"/>
    </row>
    <row r="2687" spans="1:11" ht="14">
      <c r="A2687" s="1">
        <v>2682</v>
      </c>
      <c r="D2687" s="4"/>
      <c r="E2687" s="2" t="b">
        <f t="shared" ca="1" si="69"/>
        <v>1</v>
      </c>
      <c r="F2687" s="2" t="str" cm="1">
        <f t="array" aca="1" ref="F2687" ca="1">IF(G2687&lt;&gt;"",INDIRECT("'"&amp;G2687&amp;"'!"&amp;H2687),"")</f>
        <v/>
      </c>
      <c r="G2687" s="1533"/>
      <c r="I2687" s="4"/>
      <c r="J2687" s="4"/>
      <c r="K2687" s="4"/>
    </row>
    <row r="2688" spans="1:11" ht="14">
      <c r="A2688" s="1">
        <v>2683</v>
      </c>
      <c r="E2688" s="2" t="b">
        <f t="shared" ca="1" si="69"/>
        <v>1</v>
      </c>
      <c r="F2688" s="2" t="str" cm="1">
        <f t="array" aca="1" ref="F2688" ca="1">IF(G2688&lt;&gt;"",INDIRECT("'"&amp;G2688&amp;"'!"&amp;H2688),"")</f>
        <v/>
      </c>
      <c r="G2688" s="1533"/>
    </row>
    <row r="2689" spans="1:11" ht="14">
      <c r="A2689" s="1">
        <v>2684</v>
      </c>
      <c r="D2689" s="4"/>
      <c r="E2689" s="2" t="b">
        <f t="shared" ca="1" si="69"/>
        <v>1</v>
      </c>
      <c r="F2689" s="2" t="str" cm="1">
        <f t="array" aca="1" ref="F2689" ca="1">IF(G2689&lt;&gt;"",INDIRECT("'"&amp;G2689&amp;"'!"&amp;H2689),"")</f>
        <v/>
      </c>
      <c r="G2689" s="1533"/>
      <c r="I2689" s="4"/>
      <c r="J2689" s="4"/>
      <c r="K2689" s="4"/>
    </row>
    <row r="2690" spans="1:11" ht="14">
      <c r="A2690" s="1">
        <v>2685</v>
      </c>
      <c r="D2690" s="4"/>
      <c r="E2690" s="2" t="b">
        <f t="shared" ref="E2690:E2753" ca="1" si="71">F2690=B2690</f>
        <v>1</v>
      </c>
      <c r="F2690" s="2" t="str" cm="1">
        <f t="array" aca="1" ref="F2690" ca="1">IF(G2690&lt;&gt;"",INDIRECT("'"&amp;G2690&amp;"'!"&amp;H2690),"")</f>
        <v/>
      </c>
      <c r="G2690" s="1533"/>
      <c r="I2690" s="4"/>
      <c r="J2690" s="4"/>
      <c r="K2690" s="4"/>
    </row>
    <row r="2691" spans="1:11" ht="14">
      <c r="A2691" s="1">
        <v>2686</v>
      </c>
      <c r="E2691" s="2" t="b">
        <f t="shared" ca="1" si="71"/>
        <v>1</v>
      </c>
      <c r="F2691" s="2" t="str" cm="1">
        <f t="array" aca="1" ref="F2691" ca="1">IF(G2691&lt;&gt;"",INDIRECT("'"&amp;G2691&amp;"'!"&amp;H2691),"")</f>
        <v/>
      </c>
      <c r="G2691" s="1533"/>
    </row>
    <row r="2692" spans="1:11" ht="14">
      <c r="A2692" s="1">
        <v>2687</v>
      </c>
      <c r="D2692" s="4"/>
      <c r="E2692" s="2" t="b">
        <f t="shared" ca="1" si="71"/>
        <v>1</v>
      </c>
      <c r="F2692" s="2" t="str" cm="1">
        <f t="array" aca="1" ref="F2692" ca="1">IF(G2692&lt;&gt;"",INDIRECT("'"&amp;G2692&amp;"'!"&amp;H2692),"")</f>
        <v/>
      </c>
      <c r="G2692" s="1533"/>
      <c r="I2692" s="4"/>
      <c r="J2692" s="4"/>
      <c r="K2692" s="4"/>
    </row>
    <row r="2693" spans="1:11" ht="14">
      <c r="A2693" s="1">
        <v>2688</v>
      </c>
      <c r="D2693" s="4"/>
      <c r="E2693" s="2" t="b">
        <f t="shared" ca="1" si="71"/>
        <v>1</v>
      </c>
      <c r="F2693" s="2" t="str" cm="1">
        <f t="array" aca="1" ref="F2693" ca="1">IF(G2693&lt;&gt;"",INDIRECT("'"&amp;G2693&amp;"'!"&amp;H2693),"")</f>
        <v/>
      </c>
      <c r="G2693" s="1533"/>
      <c r="I2693" s="4"/>
      <c r="J2693" s="4"/>
      <c r="K2693" s="4"/>
    </row>
    <row r="2694" spans="1:11" ht="14">
      <c r="A2694" s="1">
        <v>2689</v>
      </c>
      <c r="D2694" s="4"/>
      <c r="E2694" s="2" t="b">
        <f t="shared" ca="1" si="71"/>
        <v>1</v>
      </c>
      <c r="F2694" s="2" t="str" cm="1">
        <f t="array" aca="1" ref="F2694" ca="1">IF(G2694&lt;&gt;"",INDIRECT("'"&amp;G2694&amp;"'!"&amp;H2694),"")</f>
        <v/>
      </c>
      <c r="G2694" s="1533"/>
      <c r="I2694" s="4"/>
      <c r="J2694" s="4"/>
      <c r="K2694" s="4"/>
    </row>
    <row r="2695" spans="1:11" ht="14">
      <c r="A2695" s="1">
        <v>2690</v>
      </c>
      <c r="D2695" s="4"/>
      <c r="E2695" s="2" t="b">
        <f t="shared" ca="1" si="71"/>
        <v>1</v>
      </c>
      <c r="F2695" s="2" t="str" cm="1">
        <f t="array" aca="1" ref="F2695" ca="1">IF(G2695&lt;&gt;"",INDIRECT("'"&amp;G2695&amp;"'!"&amp;H2695),"")</f>
        <v/>
      </c>
      <c r="G2695" s="1533"/>
      <c r="I2695" s="4"/>
      <c r="J2695" s="4"/>
      <c r="K2695" s="4"/>
    </row>
    <row r="2696" spans="1:11" ht="14">
      <c r="A2696" s="1">
        <v>2691</v>
      </c>
      <c r="D2696" s="4"/>
      <c r="E2696" s="2" t="b">
        <f t="shared" ca="1" si="71"/>
        <v>1</v>
      </c>
      <c r="F2696" s="2" t="str" cm="1">
        <f t="array" aca="1" ref="F2696" ca="1">IF(G2696&lt;&gt;"",INDIRECT("'"&amp;G2696&amp;"'!"&amp;H2696),"")</f>
        <v/>
      </c>
      <c r="G2696" s="1533"/>
      <c r="I2696" s="4"/>
      <c r="J2696" s="4"/>
      <c r="K2696" s="4"/>
    </row>
    <row r="2697" spans="1:11" ht="14">
      <c r="A2697" s="1">
        <v>2692</v>
      </c>
      <c r="D2697" s="4"/>
      <c r="E2697" s="2" t="b">
        <f t="shared" ca="1" si="71"/>
        <v>1</v>
      </c>
      <c r="F2697" s="2" t="str" cm="1">
        <f t="array" aca="1" ref="F2697" ca="1">IF(G2697&lt;&gt;"",INDIRECT("'"&amp;G2697&amp;"'!"&amp;H2697),"")</f>
        <v/>
      </c>
      <c r="G2697" s="1533"/>
      <c r="I2697" s="4"/>
      <c r="J2697" s="4"/>
      <c r="K2697" s="4"/>
    </row>
    <row r="2698" spans="1:11" ht="14">
      <c r="A2698" s="1">
        <v>2693</v>
      </c>
      <c r="D2698" s="4"/>
      <c r="E2698" s="2" t="b">
        <f t="shared" ca="1" si="71"/>
        <v>1</v>
      </c>
      <c r="F2698" s="2" t="str" cm="1">
        <f t="array" aca="1" ref="F2698" ca="1">IF(G2698&lt;&gt;"",INDIRECT("'"&amp;G2698&amp;"'!"&amp;H2698),"")</f>
        <v/>
      </c>
      <c r="G2698" s="1533"/>
      <c r="I2698" s="4"/>
      <c r="J2698" s="4"/>
      <c r="K2698" s="4"/>
    </row>
    <row r="2699" spans="1:11" ht="14">
      <c r="A2699" s="1">
        <v>2694</v>
      </c>
      <c r="D2699" s="4"/>
      <c r="E2699" s="2" t="b">
        <f t="shared" ca="1" si="71"/>
        <v>1</v>
      </c>
      <c r="F2699" s="2" t="str" cm="1">
        <f t="array" aca="1" ref="F2699" ca="1">IF(G2699&lt;&gt;"",INDIRECT("'"&amp;G2699&amp;"'!"&amp;H2699),"")</f>
        <v/>
      </c>
      <c r="G2699" s="1533"/>
      <c r="I2699" s="4"/>
      <c r="J2699" s="4"/>
      <c r="K2699" s="4"/>
    </row>
    <row r="2700" spans="1:11" ht="14">
      <c r="A2700" s="1">
        <v>2695</v>
      </c>
      <c r="D2700" s="4"/>
      <c r="E2700" s="2" t="b">
        <f t="shared" ca="1" si="71"/>
        <v>1</v>
      </c>
      <c r="F2700" s="2" t="str" cm="1">
        <f t="array" aca="1" ref="F2700" ca="1">IF(G2700&lt;&gt;"",INDIRECT("'"&amp;G2700&amp;"'!"&amp;H2700),"")</f>
        <v/>
      </c>
      <c r="G2700" s="1533"/>
      <c r="I2700" s="4"/>
      <c r="J2700" s="4"/>
      <c r="K2700" s="4"/>
    </row>
    <row r="2701" spans="1:11" ht="14">
      <c r="A2701">
        <v>2696</v>
      </c>
      <c r="B2701" s="7">
        <f>'BudgetSum 2-4'!C30</f>
        <v>0</v>
      </c>
      <c r="C2701" s="3">
        <f t="shared" ref="C2701:C2757" si="72">A2701-B2701</f>
        <v>2696</v>
      </c>
      <c r="E2701" s="2" t="b">
        <f t="shared" ca="1" si="71"/>
        <v>1</v>
      </c>
      <c r="F2701" s="2" cm="1">
        <f t="array" aca="1" ref="F2701" ca="1">IF(G2701&lt;&gt;"",INDIRECT("'"&amp;G2701&amp;"'!"&amp;H2701),"")</f>
        <v>0</v>
      </c>
      <c r="G2701" s="1533" t="s">
        <v>6773</v>
      </c>
      <c r="H2701" s="2" t="s">
        <v>4918</v>
      </c>
    </row>
    <row r="2702" spans="1:11" ht="14">
      <c r="A2702">
        <v>2697</v>
      </c>
      <c r="B2702" s="7">
        <f>'BudgetSum 2-4'!D30</f>
        <v>0</v>
      </c>
      <c r="C2702" s="3">
        <f t="shared" si="72"/>
        <v>2697</v>
      </c>
      <c r="E2702" s="2" t="b">
        <f t="shared" ca="1" si="71"/>
        <v>1</v>
      </c>
      <c r="F2702" s="2" cm="1">
        <f t="array" aca="1" ref="F2702" ca="1">IF(G2702&lt;&gt;"",INDIRECT("'"&amp;G2702&amp;"'!"&amp;H2702),"")</f>
        <v>0</v>
      </c>
      <c r="G2702" s="1533" t="s">
        <v>6773</v>
      </c>
      <c r="H2702" s="2" t="s">
        <v>4919</v>
      </c>
    </row>
    <row r="2703" spans="1:11" ht="14">
      <c r="A2703" s="1">
        <v>2698</v>
      </c>
      <c r="D2703" s="4"/>
      <c r="E2703" s="2" t="b">
        <f t="shared" ca="1" si="71"/>
        <v>1</v>
      </c>
      <c r="F2703" s="2" t="str" cm="1">
        <f t="array" aca="1" ref="F2703" ca="1">IF(G2703&lt;&gt;"",INDIRECT("'"&amp;G2703&amp;"'!"&amp;H2703),"")</f>
        <v/>
      </c>
      <c r="G2703" s="1533"/>
      <c r="I2703" s="4"/>
      <c r="J2703" s="4"/>
      <c r="K2703" s="4"/>
    </row>
    <row r="2704" spans="1:11" ht="14">
      <c r="A2704">
        <v>2699</v>
      </c>
      <c r="B2704" s="7">
        <f>'BudgetSum 2-4'!E30</f>
        <v>0</v>
      </c>
      <c r="C2704" s="3">
        <f t="shared" si="72"/>
        <v>2699</v>
      </c>
      <c r="E2704" s="2" t="b">
        <f t="shared" ca="1" si="71"/>
        <v>1</v>
      </c>
      <c r="F2704" s="2" cm="1">
        <f t="array" aca="1" ref="F2704" ca="1">IF(G2704&lt;&gt;"",INDIRECT("'"&amp;G2704&amp;"'!"&amp;H2704),"")</f>
        <v>0</v>
      </c>
      <c r="G2704" s="1533" t="s">
        <v>6773</v>
      </c>
      <c r="H2704" s="2" t="s">
        <v>4920</v>
      </c>
    </row>
    <row r="2705" spans="1:11" ht="14">
      <c r="A2705" s="1">
        <v>2700</v>
      </c>
      <c r="D2705" s="4"/>
      <c r="E2705" s="2" t="b">
        <f t="shared" ca="1" si="71"/>
        <v>1</v>
      </c>
      <c r="F2705" s="2" t="str" cm="1">
        <f t="array" aca="1" ref="F2705" ca="1">IF(G2705&lt;&gt;"",INDIRECT("'"&amp;G2705&amp;"'!"&amp;H2705),"")</f>
        <v/>
      </c>
      <c r="G2705" s="1533"/>
      <c r="I2705" s="4"/>
      <c r="J2705" s="4"/>
      <c r="K2705" s="4"/>
    </row>
    <row r="2706" spans="1:11" ht="14">
      <c r="A2706">
        <v>2701</v>
      </c>
      <c r="B2706" s="7">
        <f>'BudgetSum 2-4'!F28</f>
        <v>0</v>
      </c>
      <c r="C2706" s="3">
        <f t="shared" si="72"/>
        <v>2701</v>
      </c>
      <c r="E2706" s="2" t="b">
        <f t="shared" ca="1" si="71"/>
        <v>1</v>
      </c>
      <c r="F2706" s="2" cm="1">
        <f t="array" aca="1" ref="F2706" ca="1">IF(G2706&lt;&gt;"",INDIRECT("'"&amp;G2706&amp;"'!"&amp;H2706),"")</f>
        <v>0</v>
      </c>
      <c r="G2706" s="1533" t="s">
        <v>6773</v>
      </c>
      <c r="H2706" s="2" t="s">
        <v>4921</v>
      </c>
    </row>
    <row r="2707" spans="1:11" ht="14">
      <c r="A2707">
        <v>2702</v>
      </c>
      <c r="B2707" s="7">
        <f>'BudgetSum 2-4'!F30</f>
        <v>0</v>
      </c>
      <c r="C2707" s="3">
        <f t="shared" si="72"/>
        <v>2702</v>
      </c>
      <c r="E2707" s="2" t="b">
        <f t="shared" ca="1" si="71"/>
        <v>1</v>
      </c>
      <c r="F2707" s="2" cm="1">
        <f t="array" aca="1" ref="F2707" ca="1">IF(G2707&lt;&gt;"",INDIRECT("'"&amp;G2707&amp;"'!"&amp;H2707),"")</f>
        <v>0</v>
      </c>
      <c r="G2707" s="1533" t="s">
        <v>6773</v>
      </c>
      <c r="H2707" s="2" t="s">
        <v>4922</v>
      </c>
    </row>
    <row r="2708" spans="1:11" ht="14">
      <c r="A2708" s="1">
        <v>2703</v>
      </c>
      <c r="D2708" s="4"/>
      <c r="E2708" s="2" t="b">
        <f t="shared" ca="1" si="71"/>
        <v>1</v>
      </c>
      <c r="F2708" s="2" t="str" cm="1">
        <f t="array" aca="1" ref="F2708" ca="1">IF(G2708&lt;&gt;"",INDIRECT("'"&amp;G2708&amp;"'!"&amp;H2708),"")</f>
        <v/>
      </c>
      <c r="G2708" s="1533"/>
      <c r="I2708" s="4"/>
      <c r="J2708" s="4"/>
      <c r="K2708" s="4"/>
    </row>
    <row r="2709" spans="1:11" ht="14">
      <c r="A2709" s="1">
        <v>2704</v>
      </c>
      <c r="D2709" s="4"/>
      <c r="E2709" s="2" t="b">
        <f t="shared" ca="1" si="71"/>
        <v>1</v>
      </c>
      <c r="F2709" s="2" t="str" cm="1">
        <f t="array" aca="1" ref="F2709" ca="1">IF(G2709&lt;&gt;"",INDIRECT("'"&amp;G2709&amp;"'!"&amp;H2709),"")</f>
        <v/>
      </c>
      <c r="G2709" s="1533"/>
      <c r="I2709" s="4"/>
      <c r="J2709" s="4"/>
      <c r="K2709" s="4"/>
    </row>
    <row r="2710" spans="1:11" ht="14">
      <c r="A2710">
        <v>2705</v>
      </c>
      <c r="B2710" s="7">
        <f>'BudgetSum 2-4'!G30</f>
        <v>0</v>
      </c>
      <c r="C2710" s="3">
        <f t="shared" si="72"/>
        <v>2705</v>
      </c>
      <c r="E2710" s="2" t="b">
        <f t="shared" ca="1" si="71"/>
        <v>1</v>
      </c>
      <c r="F2710" s="2" cm="1">
        <f t="array" aca="1" ref="F2710" ca="1">IF(G2710&lt;&gt;"",INDIRECT("'"&amp;G2710&amp;"'!"&amp;H2710),"")</f>
        <v>0</v>
      </c>
      <c r="G2710" s="1533" t="s">
        <v>6773</v>
      </c>
      <c r="H2710" s="2" t="s">
        <v>4923</v>
      </c>
    </row>
    <row r="2711" spans="1:11" ht="14">
      <c r="A2711" s="1">
        <v>2706</v>
      </c>
      <c r="D2711" s="4"/>
      <c r="E2711" s="2" t="b">
        <f t="shared" ca="1" si="71"/>
        <v>1</v>
      </c>
      <c r="F2711" s="2" t="str" cm="1">
        <f t="array" aca="1" ref="F2711" ca="1">IF(G2711&lt;&gt;"",INDIRECT("'"&amp;G2711&amp;"'!"&amp;H2711),"")</f>
        <v/>
      </c>
      <c r="G2711" s="1533"/>
      <c r="I2711" s="4"/>
      <c r="J2711" s="4"/>
      <c r="K2711" s="4"/>
    </row>
    <row r="2712" spans="1:11" ht="14">
      <c r="A2712" s="1">
        <v>2707</v>
      </c>
      <c r="D2712" s="4"/>
      <c r="E2712" s="2" t="b">
        <f t="shared" ca="1" si="71"/>
        <v>1</v>
      </c>
      <c r="F2712" s="2" t="str" cm="1">
        <f t="array" aca="1" ref="F2712" ca="1">IF(G2712&lt;&gt;"",INDIRECT("'"&amp;G2712&amp;"'!"&amp;H2712),"")</f>
        <v/>
      </c>
      <c r="G2712" s="1533"/>
      <c r="I2712" s="4"/>
      <c r="J2712" s="4"/>
      <c r="K2712" s="4"/>
    </row>
    <row r="2713" spans="1:11" ht="14">
      <c r="A2713">
        <v>2708</v>
      </c>
      <c r="B2713" s="7">
        <f>'BudgetSum 2-4'!H30</f>
        <v>0</v>
      </c>
      <c r="C2713" s="3">
        <f t="shared" si="72"/>
        <v>2708</v>
      </c>
      <c r="E2713" s="2" t="b">
        <f t="shared" ca="1" si="71"/>
        <v>1</v>
      </c>
      <c r="F2713" s="2" cm="1">
        <f t="array" aca="1" ref="F2713" ca="1">IF(G2713&lt;&gt;"",INDIRECT("'"&amp;G2713&amp;"'!"&amp;H2713),"")</f>
        <v>0</v>
      </c>
      <c r="G2713" s="1533" t="s">
        <v>6773</v>
      </c>
      <c r="H2713" s="2" t="s">
        <v>4924</v>
      </c>
    </row>
    <row r="2714" spans="1:11" ht="14">
      <c r="A2714" s="1">
        <v>2709</v>
      </c>
      <c r="D2714" s="4"/>
      <c r="E2714" s="2" t="b">
        <f t="shared" ca="1" si="71"/>
        <v>1</v>
      </c>
      <c r="F2714" s="2" t="str" cm="1">
        <f t="array" aca="1" ref="F2714" ca="1">IF(G2714&lt;&gt;"",INDIRECT("'"&amp;G2714&amp;"'!"&amp;H2714),"")</f>
        <v/>
      </c>
      <c r="G2714" s="1533"/>
      <c r="I2714" s="4"/>
      <c r="J2714" s="4"/>
      <c r="K2714" s="4"/>
    </row>
    <row r="2715" spans="1:11" ht="14">
      <c r="A2715" s="1">
        <v>2710</v>
      </c>
      <c r="D2715" s="4"/>
      <c r="E2715" s="2" t="b">
        <f t="shared" ca="1" si="71"/>
        <v>1</v>
      </c>
      <c r="F2715" s="2" t="str" cm="1">
        <f t="array" aca="1" ref="F2715" ca="1">IF(G2715&lt;&gt;"",INDIRECT("'"&amp;G2715&amp;"'!"&amp;H2715),"")</f>
        <v/>
      </c>
      <c r="G2715" s="1533"/>
      <c r="I2715" s="4"/>
      <c r="J2715" s="4"/>
      <c r="K2715" s="4"/>
    </row>
    <row r="2716" spans="1:11" ht="14">
      <c r="A2716">
        <v>2711</v>
      </c>
      <c r="B2716" s="7">
        <f>'BudgetSum 2-4'!I30</f>
        <v>0</v>
      </c>
      <c r="C2716" s="3">
        <f t="shared" si="72"/>
        <v>2711</v>
      </c>
      <c r="E2716" s="2" t="b">
        <f t="shared" ca="1" si="71"/>
        <v>1</v>
      </c>
      <c r="F2716" s="2" cm="1">
        <f t="array" aca="1" ref="F2716" ca="1">IF(G2716&lt;&gt;"",INDIRECT("'"&amp;G2716&amp;"'!"&amp;H2716),"")</f>
        <v>0</v>
      </c>
      <c r="G2716" s="1533" t="s">
        <v>6773</v>
      </c>
      <c r="H2716" s="2" t="s">
        <v>4925</v>
      </c>
    </row>
    <row r="2717" spans="1:11" ht="14">
      <c r="A2717" s="1">
        <v>2712</v>
      </c>
      <c r="D2717" s="4"/>
      <c r="E2717" s="2" t="b">
        <f t="shared" ca="1" si="71"/>
        <v>1</v>
      </c>
      <c r="F2717" s="2" t="str" cm="1">
        <f t="array" aca="1" ref="F2717" ca="1">IF(G2717&lt;&gt;"",INDIRECT("'"&amp;G2717&amp;"'!"&amp;H2717),"")</f>
        <v/>
      </c>
      <c r="G2717" s="1533"/>
      <c r="I2717" s="4"/>
      <c r="J2717" s="4"/>
      <c r="K2717" s="4"/>
    </row>
    <row r="2718" spans="1:11" ht="14">
      <c r="A2718" s="1">
        <v>2713</v>
      </c>
      <c r="D2718" s="4"/>
      <c r="E2718" s="2" t="b">
        <f t="shared" ca="1" si="71"/>
        <v>1</v>
      </c>
      <c r="F2718" s="2" t="str" cm="1">
        <f t="array" aca="1" ref="F2718" ca="1">IF(G2718&lt;&gt;"",INDIRECT("'"&amp;G2718&amp;"'!"&amp;H2718),"")</f>
        <v/>
      </c>
      <c r="G2718" s="1533"/>
      <c r="I2718" s="4"/>
      <c r="J2718" s="4"/>
      <c r="K2718" s="4"/>
    </row>
    <row r="2719" spans="1:11" ht="14">
      <c r="A2719" s="1">
        <v>2714</v>
      </c>
      <c r="D2719" s="4"/>
      <c r="E2719" s="2" t="b">
        <f t="shared" ca="1" si="71"/>
        <v>1</v>
      </c>
      <c r="F2719" s="2" t="str" cm="1">
        <f t="array" aca="1" ref="F2719" ca="1">IF(G2719&lt;&gt;"",INDIRECT("'"&amp;G2719&amp;"'!"&amp;H2719),"")</f>
        <v/>
      </c>
      <c r="G2719" s="1533"/>
      <c r="I2719" s="4"/>
      <c r="J2719" s="4"/>
      <c r="K2719" s="4"/>
    </row>
    <row r="2720" spans="1:11" ht="14">
      <c r="A2720" s="1">
        <v>2715</v>
      </c>
      <c r="D2720" s="3" t="s">
        <v>299</v>
      </c>
      <c r="E2720" s="2" t="b">
        <f t="shared" ca="1" si="71"/>
        <v>1</v>
      </c>
      <c r="F2720" s="2" t="str" cm="1">
        <f t="array" aca="1" ref="F2720" ca="1">IF(G2720&lt;&gt;"",INDIRECT("'"&amp;G2720&amp;"'!"&amp;H2720),"")</f>
        <v/>
      </c>
      <c r="G2720" s="1533"/>
    </row>
    <row r="2721" spans="1:11" ht="14">
      <c r="A2721" s="1">
        <v>2716</v>
      </c>
      <c r="D2721" s="4"/>
      <c r="E2721" s="2" t="b">
        <f t="shared" ca="1" si="71"/>
        <v>1</v>
      </c>
      <c r="F2721" s="2" t="str" cm="1">
        <f t="array" aca="1" ref="F2721" ca="1">IF(G2721&lt;&gt;"",INDIRECT("'"&amp;G2721&amp;"'!"&amp;H2721),"")</f>
        <v/>
      </c>
      <c r="G2721" s="1533"/>
      <c r="I2721" s="4"/>
      <c r="J2721" s="4"/>
      <c r="K2721" s="4"/>
    </row>
    <row r="2722" spans="1:11" ht="14">
      <c r="A2722" s="1">
        <v>2717</v>
      </c>
      <c r="D2722" s="4"/>
      <c r="E2722" s="2" t="b">
        <f t="shared" ca="1" si="71"/>
        <v>1</v>
      </c>
      <c r="F2722" s="2" t="str" cm="1">
        <f t="array" aca="1" ref="F2722" ca="1">IF(G2722&lt;&gt;"",INDIRECT("'"&amp;G2722&amp;"'!"&amp;H2722),"")</f>
        <v/>
      </c>
      <c r="G2722" s="1533"/>
      <c r="I2722" s="4"/>
      <c r="J2722" s="4"/>
      <c r="K2722" s="4"/>
    </row>
    <row r="2723" spans="1:11" ht="14">
      <c r="A2723" s="1">
        <v>2718</v>
      </c>
      <c r="D2723" s="4"/>
      <c r="E2723" s="2" t="b">
        <f t="shared" ca="1" si="71"/>
        <v>1</v>
      </c>
      <c r="F2723" s="2" t="str" cm="1">
        <f t="array" aca="1" ref="F2723" ca="1">IF(G2723&lt;&gt;"",INDIRECT("'"&amp;G2723&amp;"'!"&amp;H2723),"")</f>
        <v/>
      </c>
      <c r="G2723" s="1533"/>
      <c r="I2723" s="4"/>
      <c r="J2723" s="4"/>
      <c r="K2723" s="4"/>
    </row>
    <row r="2724" spans="1:11" ht="14">
      <c r="A2724" s="1">
        <v>2719</v>
      </c>
      <c r="D2724" s="4"/>
      <c r="E2724" s="2" t="b">
        <f t="shared" ca="1" si="71"/>
        <v>1</v>
      </c>
      <c r="F2724" s="2" t="str" cm="1">
        <f t="array" aca="1" ref="F2724" ca="1">IF(G2724&lt;&gt;"",INDIRECT("'"&amp;G2724&amp;"'!"&amp;H2724),"")</f>
        <v/>
      </c>
      <c r="G2724" s="1533"/>
      <c r="I2724" s="4"/>
      <c r="J2724" s="4"/>
      <c r="K2724" s="4"/>
    </row>
    <row r="2725" spans="1:11" ht="14">
      <c r="A2725" s="1">
        <v>2720</v>
      </c>
      <c r="D2725" s="4"/>
      <c r="E2725" s="2" t="b">
        <f t="shared" ca="1" si="71"/>
        <v>1</v>
      </c>
      <c r="F2725" s="2" t="str" cm="1">
        <f t="array" aca="1" ref="F2725" ca="1">IF(G2725&lt;&gt;"",INDIRECT("'"&amp;G2725&amp;"'!"&amp;H2725),"")</f>
        <v/>
      </c>
      <c r="G2725" s="1533"/>
      <c r="I2725" s="4"/>
      <c r="J2725" s="4"/>
      <c r="K2725" s="4"/>
    </row>
    <row r="2726" spans="1:11" ht="14">
      <c r="A2726" s="1">
        <v>2721</v>
      </c>
      <c r="D2726" s="4"/>
      <c r="E2726" s="2" t="b">
        <f t="shared" ca="1" si="71"/>
        <v>1</v>
      </c>
      <c r="F2726" s="2" t="str" cm="1">
        <f t="array" aca="1" ref="F2726" ca="1">IF(G2726&lt;&gt;"",INDIRECT("'"&amp;G2726&amp;"'!"&amp;H2726),"")</f>
        <v/>
      </c>
      <c r="G2726" s="1533"/>
      <c r="I2726" s="4"/>
      <c r="J2726" s="4"/>
      <c r="K2726" s="4"/>
    </row>
    <row r="2727" spans="1:11" ht="14">
      <c r="A2727" s="1">
        <v>2722</v>
      </c>
      <c r="D2727" s="4"/>
      <c r="E2727" s="2" t="b">
        <f t="shared" ca="1" si="71"/>
        <v>1</v>
      </c>
      <c r="F2727" s="2" t="str" cm="1">
        <f t="array" aca="1" ref="F2727" ca="1">IF(G2727&lt;&gt;"",INDIRECT("'"&amp;G2727&amp;"'!"&amp;H2727),"")</f>
        <v/>
      </c>
      <c r="G2727" s="1533"/>
      <c r="I2727" s="4"/>
      <c r="J2727" s="4"/>
      <c r="K2727" s="4"/>
    </row>
    <row r="2728" spans="1:11" ht="14">
      <c r="A2728" s="1">
        <v>2723</v>
      </c>
      <c r="D2728" s="4"/>
      <c r="E2728" s="2" t="b">
        <f t="shared" ca="1" si="71"/>
        <v>1</v>
      </c>
      <c r="F2728" s="2" t="str" cm="1">
        <f t="array" aca="1" ref="F2728" ca="1">IF(G2728&lt;&gt;"",INDIRECT("'"&amp;G2728&amp;"'!"&amp;H2728),"")</f>
        <v/>
      </c>
      <c r="G2728" s="1533"/>
      <c r="I2728" s="4"/>
      <c r="J2728" s="4"/>
      <c r="K2728" s="4"/>
    </row>
    <row r="2729" spans="1:11" ht="14">
      <c r="A2729" s="1">
        <v>2724</v>
      </c>
      <c r="D2729" s="4"/>
      <c r="E2729" s="2" t="b">
        <f t="shared" ca="1" si="71"/>
        <v>1</v>
      </c>
      <c r="F2729" s="2" t="str" cm="1">
        <f t="array" aca="1" ref="F2729" ca="1">IF(G2729&lt;&gt;"",INDIRECT("'"&amp;G2729&amp;"'!"&amp;H2729),"")</f>
        <v/>
      </c>
      <c r="G2729" s="1533"/>
      <c r="I2729" s="4"/>
      <c r="J2729" s="4"/>
      <c r="K2729" s="4"/>
    </row>
    <row r="2730" spans="1:11" ht="14">
      <c r="A2730" s="1">
        <v>2725</v>
      </c>
      <c r="D2730" s="4"/>
      <c r="E2730" s="2" t="b">
        <f t="shared" ca="1" si="71"/>
        <v>1</v>
      </c>
      <c r="F2730" s="2" t="str" cm="1">
        <f t="array" aca="1" ref="F2730" ca="1">IF(G2730&lt;&gt;"",INDIRECT("'"&amp;G2730&amp;"'!"&amp;H2730),"")</f>
        <v/>
      </c>
      <c r="G2730" s="1533"/>
      <c r="I2730" s="4"/>
      <c r="J2730" s="4"/>
      <c r="K2730" s="4"/>
    </row>
    <row r="2731" spans="1:11" ht="14">
      <c r="A2731" s="1">
        <v>2726</v>
      </c>
      <c r="D2731" s="4"/>
      <c r="E2731" s="2" t="b">
        <f t="shared" ca="1" si="71"/>
        <v>1</v>
      </c>
      <c r="F2731" s="2" t="str" cm="1">
        <f t="array" aca="1" ref="F2731" ca="1">IF(G2731&lt;&gt;"",INDIRECT("'"&amp;G2731&amp;"'!"&amp;H2731),"")</f>
        <v/>
      </c>
      <c r="G2731" s="1533"/>
      <c r="I2731" s="4"/>
      <c r="J2731" s="4"/>
      <c r="K2731" s="4"/>
    </row>
    <row r="2732" spans="1:11" ht="14">
      <c r="A2732" s="1">
        <v>2727</v>
      </c>
      <c r="D2732" s="4"/>
      <c r="E2732" s="2" t="b">
        <f t="shared" ca="1" si="71"/>
        <v>1</v>
      </c>
      <c r="F2732" s="2" t="str" cm="1">
        <f t="array" aca="1" ref="F2732" ca="1">IF(G2732&lt;&gt;"",INDIRECT("'"&amp;G2732&amp;"'!"&amp;H2732),"")</f>
        <v/>
      </c>
      <c r="G2732" s="1533"/>
      <c r="I2732" s="4"/>
      <c r="J2732" s="4"/>
      <c r="K2732" s="4"/>
    </row>
    <row r="2733" spans="1:11" ht="14">
      <c r="A2733">
        <v>2728</v>
      </c>
      <c r="B2733" s="7">
        <f>'EstExp 12-20'!E86</f>
        <v>504000</v>
      </c>
      <c r="C2733" s="3">
        <f t="shared" si="72"/>
        <v>-501272</v>
      </c>
      <c r="E2733" s="2" t="b">
        <f t="shared" ca="1" si="71"/>
        <v>1</v>
      </c>
      <c r="F2733" s="2" cm="1">
        <f t="array" aca="1" ref="F2733" ca="1">IF(G2733&lt;&gt;"",INDIRECT("'"&amp;G2733&amp;"'!"&amp;H2733),"")</f>
        <v>504000</v>
      </c>
      <c r="G2733" s="1533" t="s">
        <v>6775</v>
      </c>
      <c r="H2733" s="2" t="s">
        <v>4926</v>
      </c>
    </row>
    <row r="2734" spans="1:11" ht="14">
      <c r="A2734">
        <v>2729</v>
      </c>
      <c r="B2734" s="7">
        <f>'EstExp 12-20'!E104</f>
        <v>504000</v>
      </c>
      <c r="C2734" s="3">
        <f t="shared" si="72"/>
        <v>-501271</v>
      </c>
      <c r="E2734" s="2" t="b">
        <f t="shared" ca="1" si="71"/>
        <v>1</v>
      </c>
      <c r="F2734" s="2" cm="1">
        <f t="array" aca="1" ref="F2734" ca="1">IF(G2734&lt;&gt;"",INDIRECT("'"&amp;G2734&amp;"'!"&amp;H2734),"")</f>
        <v>504000</v>
      </c>
      <c r="G2734" s="1533" t="s">
        <v>6775</v>
      </c>
      <c r="H2734" s="2" t="s">
        <v>4927</v>
      </c>
    </row>
    <row r="2735" spans="1:11" ht="14">
      <c r="A2735">
        <v>2730</v>
      </c>
      <c r="B2735" s="7">
        <f>'EstExp 12-20'!H109</f>
        <v>0</v>
      </c>
      <c r="C2735" s="3">
        <f t="shared" si="72"/>
        <v>2730</v>
      </c>
      <c r="E2735" s="2" t="b">
        <f t="shared" ca="1" si="71"/>
        <v>1</v>
      </c>
      <c r="F2735" s="2" cm="1">
        <f t="array" aca="1" ref="F2735" ca="1">IF(G2735&lt;&gt;"",INDIRECT("'"&amp;G2735&amp;"'!"&amp;H2735),"")</f>
        <v>0</v>
      </c>
      <c r="G2735" s="1533" t="s">
        <v>6775</v>
      </c>
      <c r="H2735" s="2" t="s">
        <v>4928</v>
      </c>
    </row>
    <row r="2736" spans="1:11" ht="14">
      <c r="A2736">
        <v>2731</v>
      </c>
      <c r="B2736" s="7">
        <f>'EstExp 12-20'!H110</f>
        <v>0</v>
      </c>
      <c r="C2736" s="3">
        <f t="shared" si="72"/>
        <v>2731</v>
      </c>
      <c r="E2736" s="2" t="b">
        <f t="shared" ca="1" si="71"/>
        <v>1</v>
      </c>
      <c r="F2736" s="2" cm="1">
        <f t="array" aca="1" ref="F2736" ca="1">IF(G2736&lt;&gt;"",INDIRECT("'"&amp;G2736&amp;"'!"&amp;H2736),"")</f>
        <v>0</v>
      </c>
      <c r="G2736" s="1533" t="s">
        <v>6775</v>
      </c>
      <c r="H2736" s="2" t="s">
        <v>4929</v>
      </c>
    </row>
    <row r="2737" spans="1:11" ht="14">
      <c r="A2737" s="1">
        <v>2732</v>
      </c>
      <c r="D2737" s="4"/>
      <c r="E2737" s="2" t="b">
        <f t="shared" ca="1" si="71"/>
        <v>1</v>
      </c>
      <c r="F2737" s="2" t="str" cm="1">
        <f t="array" aca="1" ref="F2737" ca="1">IF(G2737&lt;&gt;"",INDIRECT("'"&amp;G2737&amp;"'!"&amp;H2737),"")</f>
        <v/>
      </c>
      <c r="G2737" s="1533"/>
      <c r="I2737" s="4"/>
      <c r="J2737" s="4"/>
      <c r="K2737" s="4"/>
    </row>
    <row r="2738" spans="1:11" ht="14">
      <c r="A2738">
        <v>2733</v>
      </c>
      <c r="B2738" s="7">
        <f>'BudgetSum 2-4'!C53</f>
        <v>0</v>
      </c>
      <c r="C2738" s="3">
        <f t="shared" si="72"/>
        <v>2733</v>
      </c>
      <c r="E2738" s="2" t="b">
        <f t="shared" ca="1" si="71"/>
        <v>1</v>
      </c>
      <c r="F2738" s="2" cm="1">
        <f t="array" aca="1" ref="F2738" ca="1">IF(G2738&lt;&gt;"",INDIRECT("'"&amp;G2738&amp;"'!"&amp;H2738),"")</f>
        <v>0</v>
      </c>
      <c r="G2738" s="1533" t="s">
        <v>6773</v>
      </c>
      <c r="H2738" s="2" t="s">
        <v>4909</v>
      </c>
    </row>
    <row r="2739" spans="1:11" ht="14">
      <c r="A2739">
        <v>2734</v>
      </c>
      <c r="B2739" s="7">
        <f>'EstExp 12-20'!K109</f>
        <v>0</v>
      </c>
      <c r="C2739" s="3">
        <f t="shared" si="72"/>
        <v>2734</v>
      </c>
      <c r="E2739" s="2" t="b">
        <f t="shared" ca="1" si="71"/>
        <v>1</v>
      </c>
      <c r="F2739" s="2" cm="1">
        <f t="array" aca="1" ref="F2739" ca="1">IF(G2739&lt;&gt;"",INDIRECT("'"&amp;G2739&amp;"'!"&amp;H2739),"")</f>
        <v>0</v>
      </c>
      <c r="G2739" s="1533" t="s">
        <v>6775</v>
      </c>
      <c r="H2739" s="2" t="s">
        <v>4930</v>
      </c>
    </row>
    <row r="2740" spans="1:11" ht="14">
      <c r="A2740">
        <v>2735</v>
      </c>
      <c r="B2740" s="7">
        <f>'EstExp 12-20'!K110</f>
        <v>0</v>
      </c>
      <c r="C2740" s="3">
        <f t="shared" si="72"/>
        <v>2735</v>
      </c>
      <c r="E2740" s="2" t="b">
        <f t="shared" ca="1" si="71"/>
        <v>1</v>
      </c>
      <c r="F2740" s="2" cm="1">
        <f t="array" aca="1" ref="F2740" ca="1">IF(G2740&lt;&gt;"",INDIRECT("'"&amp;G2740&amp;"'!"&amp;H2740),"")</f>
        <v>0</v>
      </c>
      <c r="G2740" s="1533" t="s">
        <v>6775</v>
      </c>
      <c r="H2740" s="2" t="s">
        <v>4931</v>
      </c>
    </row>
    <row r="2741" spans="1:11" ht="14">
      <c r="A2741">
        <v>2736</v>
      </c>
      <c r="B2741" s="7">
        <f>'EstExp 12-20'!C134</f>
        <v>0</v>
      </c>
      <c r="C2741" s="3">
        <f t="shared" si="72"/>
        <v>2736</v>
      </c>
      <c r="E2741" s="2" t="b">
        <f t="shared" ca="1" si="71"/>
        <v>1</v>
      </c>
      <c r="F2741" s="2" cm="1">
        <f t="array" aca="1" ref="F2741" ca="1">IF(G2741&lt;&gt;"",INDIRECT("'"&amp;G2741&amp;"'!"&amp;H2741),"")</f>
        <v>0</v>
      </c>
      <c r="G2741" s="1533" t="s">
        <v>6775</v>
      </c>
      <c r="H2741" s="2" t="s">
        <v>4932</v>
      </c>
    </row>
    <row r="2742" spans="1:11" ht="14">
      <c r="A2742">
        <v>2737</v>
      </c>
      <c r="B2742" s="7">
        <f>'EstExp 12-20'!D134</f>
        <v>0</v>
      </c>
      <c r="C2742" s="3">
        <f t="shared" si="72"/>
        <v>2737</v>
      </c>
      <c r="E2742" s="2" t="b">
        <f t="shared" ca="1" si="71"/>
        <v>1</v>
      </c>
      <c r="F2742" s="2" cm="1">
        <f t="array" aca="1" ref="F2742" ca="1">IF(G2742&lt;&gt;"",INDIRECT("'"&amp;G2742&amp;"'!"&amp;H2742),"")</f>
        <v>0</v>
      </c>
      <c r="G2742" s="1533" t="s">
        <v>6775</v>
      </c>
      <c r="H2742" s="2" t="s">
        <v>4933</v>
      </c>
    </row>
    <row r="2743" spans="1:11" ht="14">
      <c r="A2743">
        <v>2738</v>
      </c>
      <c r="B2743" s="7">
        <f>'EstExp 12-20'!E134</f>
        <v>0</v>
      </c>
      <c r="C2743" s="3">
        <f t="shared" si="72"/>
        <v>2738</v>
      </c>
      <c r="E2743" s="2" t="b">
        <f t="shared" ca="1" si="71"/>
        <v>1</v>
      </c>
      <c r="F2743" s="2" cm="1">
        <f t="array" aca="1" ref="F2743" ca="1">IF(G2743&lt;&gt;"",INDIRECT("'"&amp;G2743&amp;"'!"&amp;H2743),"")</f>
        <v>0</v>
      </c>
      <c r="G2743" s="1533" t="s">
        <v>6775</v>
      </c>
      <c r="H2743" s="2" t="s">
        <v>4934</v>
      </c>
    </row>
    <row r="2744" spans="1:11" ht="14">
      <c r="A2744">
        <v>2739</v>
      </c>
      <c r="B2744" s="7">
        <f>'EstExp 12-20'!F134</f>
        <v>0</v>
      </c>
      <c r="C2744" s="3">
        <f t="shared" si="72"/>
        <v>2739</v>
      </c>
      <c r="E2744" s="2" t="b">
        <f t="shared" ca="1" si="71"/>
        <v>1</v>
      </c>
      <c r="F2744" s="2" cm="1">
        <f t="array" aca="1" ref="F2744" ca="1">IF(G2744&lt;&gt;"",INDIRECT("'"&amp;G2744&amp;"'!"&amp;H2744),"")</f>
        <v>0</v>
      </c>
      <c r="G2744" s="1533" t="s">
        <v>6775</v>
      </c>
      <c r="H2744" s="2" t="s">
        <v>4935</v>
      </c>
    </row>
    <row r="2745" spans="1:11" ht="14">
      <c r="A2745">
        <v>2740</v>
      </c>
      <c r="B2745" s="7">
        <f>'EstExp 12-20'!G134</f>
        <v>0</v>
      </c>
      <c r="C2745" s="3">
        <f t="shared" si="72"/>
        <v>2740</v>
      </c>
      <c r="E2745" s="2" t="b">
        <f t="shared" ca="1" si="71"/>
        <v>1</v>
      </c>
      <c r="F2745" s="2" cm="1">
        <f t="array" aca="1" ref="F2745" ca="1">IF(G2745&lt;&gt;"",INDIRECT("'"&amp;G2745&amp;"'!"&amp;H2745),"")</f>
        <v>0</v>
      </c>
      <c r="G2745" s="1533" t="s">
        <v>6775</v>
      </c>
      <c r="H2745" s="2" t="s">
        <v>4936</v>
      </c>
    </row>
    <row r="2746" spans="1:11" ht="14">
      <c r="A2746">
        <v>2741</v>
      </c>
      <c r="B2746" s="7">
        <f>'EstExp 12-20'!H134</f>
        <v>0</v>
      </c>
      <c r="C2746" s="3">
        <f t="shared" si="72"/>
        <v>2741</v>
      </c>
      <c r="E2746" s="2" t="b">
        <f t="shared" ca="1" si="71"/>
        <v>1</v>
      </c>
      <c r="F2746" s="2" cm="1">
        <f t="array" aca="1" ref="F2746" ca="1">IF(G2746&lt;&gt;"",INDIRECT("'"&amp;G2746&amp;"'!"&amp;H2746),"")</f>
        <v>0</v>
      </c>
      <c r="G2746" s="1533" t="s">
        <v>6775</v>
      </c>
      <c r="H2746" s="2" t="s">
        <v>4937</v>
      </c>
    </row>
    <row r="2747" spans="1:11" ht="14">
      <c r="A2747" s="1">
        <v>2742</v>
      </c>
      <c r="D2747" s="4"/>
      <c r="E2747" s="2" t="b">
        <f t="shared" ca="1" si="71"/>
        <v>1</v>
      </c>
      <c r="F2747" s="2" t="str" cm="1">
        <f t="array" aca="1" ref="F2747" ca="1">IF(G2747&lt;&gt;"",INDIRECT("'"&amp;G2747&amp;"'!"&amp;H2747),"")</f>
        <v/>
      </c>
      <c r="G2747" s="1533"/>
      <c r="I2747" s="4"/>
      <c r="J2747" s="4"/>
      <c r="K2747" s="4"/>
    </row>
    <row r="2748" spans="1:11" ht="14">
      <c r="A2748" s="1">
        <v>2743</v>
      </c>
      <c r="D2748" s="3" t="s">
        <v>299</v>
      </c>
      <c r="E2748" s="2" t="b">
        <f t="shared" ca="1" si="71"/>
        <v>1</v>
      </c>
      <c r="F2748" s="2" t="str" cm="1">
        <f t="array" aca="1" ref="F2748" ca="1">IF(G2748&lt;&gt;"",INDIRECT("'"&amp;G2748&amp;"'!"&amp;H2748),"")</f>
        <v/>
      </c>
      <c r="G2748" s="1533"/>
    </row>
    <row r="2749" spans="1:11" ht="14">
      <c r="A2749">
        <v>2744</v>
      </c>
      <c r="B2749" s="7">
        <f>'EstExp 12-20'!K134</f>
        <v>0</v>
      </c>
      <c r="C2749" s="3">
        <f t="shared" si="72"/>
        <v>2744</v>
      </c>
      <c r="E2749" s="2" t="b">
        <f t="shared" ca="1" si="71"/>
        <v>1</v>
      </c>
      <c r="F2749" s="2" cm="1">
        <f t="array" aca="1" ref="F2749" ca="1">IF(G2749&lt;&gt;"",INDIRECT("'"&amp;G2749&amp;"'!"&amp;H2749),"")</f>
        <v>0</v>
      </c>
      <c r="G2749" s="1533" t="s">
        <v>6775</v>
      </c>
      <c r="H2749" s="2" t="s">
        <v>4938</v>
      </c>
    </row>
    <row r="2750" spans="1:11" ht="14">
      <c r="A2750">
        <v>2745</v>
      </c>
      <c r="B2750" s="7">
        <f>'BudgetSum 2-4'!D53</f>
        <v>0</v>
      </c>
      <c r="C2750" s="3">
        <f t="shared" si="72"/>
        <v>2745</v>
      </c>
      <c r="E2750" s="2" t="b">
        <f t="shared" ca="1" si="71"/>
        <v>1</v>
      </c>
      <c r="F2750" s="2" cm="1">
        <f t="array" aca="1" ref="F2750" ca="1">IF(G2750&lt;&gt;"",INDIRECT("'"&amp;G2750&amp;"'!"&amp;H2750),"")</f>
        <v>0</v>
      </c>
      <c r="G2750" s="1533" t="s">
        <v>6773</v>
      </c>
      <c r="H2750" s="2" t="s">
        <v>4910</v>
      </c>
    </row>
    <row r="2751" spans="1:11" ht="14">
      <c r="A2751">
        <v>2746</v>
      </c>
      <c r="B2751" s="7">
        <f>'EstExp 12-20'!H148</f>
        <v>0</v>
      </c>
      <c r="C2751" s="3">
        <f t="shared" si="72"/>
        <v>2746</v>
      </c>
      <c r="E2751" s="2" t="b">
        <f t="shared" ca="1" si="71"/>
        <v>1</v>
      </c>
      <c r="F2751" s="2" cm="1">
        <f t="array" aca="1" ref="F2751" ca="1">IF(G2751&lt;&gt;"",INDIRECT("'"&amp;G2751&amp;"'!"&amp;H2751),"")</f>
        <v>0</v>
      </c>
      <c r="G2751" s="1533" t="s">
        <v>6775</v>
      </c>
      <c r="H2751" s="2" t="s">
        <v>4939</v>
      </c>
    </row>
    <row r="2752" spans="1:11" ht="14">
      <c r="A2752">
        <v>2747</v>
      </c>
      <c r="B2752" s="7">
        <f>'EstExp 12-20'!H149</f>
        <v>0</v>
      </c>
      <c r="C2752" s="3">
        <f t="shared" si="72"/>
        <v>2747</v>
      </c>
      <c r="E2752" s="2" t="b">
        <f t="shared" ca="1" si="71"/>
        <v>1</v>
      </c>
      <c r="F2752" s="2" cm="1">
        <f t="array" aca="1" ref="F2752" ca="1">IF(G2752&lt;&gt;"",INDIRECT("'"&amp;G2752&amp;"'!"&amp;H2752),"")</f>
        <v>0</v>
      </c>
      <c r="G2752" s="1533" t="s">
        <v>6775</v>
      </c>
      <c r="H2752" s="2" t="s">
        <v>4940</v>
      </c>
    </row>
    <row r="2753" spans="1:11" ht="14">
      <c r="A2753" s="1">
        <v>2748</v>
      </c>
      <c r="D2753" s="3" t="s">
        <v>299</v>
      </c>
      <c r="E2753" s="2" t="b">
        <f t="shared" ca="1" si="71"/>
        <v>1</v>
      </c>
      <c r="F2753" s="2" t="str" cm="1">
        <f t="array" aca="1" ref="F2753" ca="1">IF(G2753&lt;&gt;"",INDIRECT("'"&amp;G2753&amp;"'!"&amp;H2753),"")</f>
        <v/>
      </c>
      <c r="G2753" s="1533"/>
    </row>
    <row r="2754" spans="1:11" ht="14">
      <c r="A2754">
        <v>2749</v>
      </c>
      <c r="B2754" s="7">
        <f>'EstExp 12-20'!K148</f>
        <v>0</v>
      </c>
      <c r="C2754" s="3">
        <f t="shared" si="72"/>
        <v>2749</v>
      </c>
      <c r="E2754" s="2" t="b">
        <f t="shared" ref="E2754:E2817" ca="1" si="73">F2754=B2754</f>
        <v>1</v>
      </c>
      <c r="F2754" s="2" cm="1">
        <f t="array" aca="1" ref="F2754" ca="1">IF(G2754&lt;&gt;"",INDIRECT("'"&amp;G2754&amp;"'!"&amp;H2754),"")</f>
        <v>0</v>
      </c>
      <c r="G2754" s="1533" t="s">
        <v>6775</v>
      </c>
      <c r="H2754" s="2" t="s">
        <v>4941</v>
      </c>
    </row>
    <row r="2755" spans="1:11" ht="14">
      <c r="A2755">
        <v>2750</v>
      </c>
      <c r="B2755" s="7">
        <f>'EstExp 12-20'!K149</f>
        <v>0</v>
      </c>
      <c r="C2755" s="3">
        <f t="shared" si="72"/>
        <v>2750</v>
      </c>
      <c r="E2755" s="2" t="b">
        <f t="shared" ca="1" si="73"/>
        <v>1</v>
      </c>
      <c r="F2755" s="2" cm="1">
        <f t="array" aca="1" ref="F2755" ca="1">IF(G2755&lt;&gt;"",INDIRECT("'"&amp;G2755&amp;"'!"&amp;H2755),"")</f>
        <v>0</v>
      </c>
      <c r="G2755" s="1533" t="s">
        <v>6775</v>
      </c>
      <c r="H2755" s="2" t="s">
        <v>4942</v>
      </c>
    </row>
    <row r="2756" spans="1:11" ht="14">
      <c r="A2756">
        <v>2751</v>
      </c>
      <c r="B2756" s="7">
        <f>'EstExp 12-20'!H169</f>
        <v>0</v>
      </c>
      <c r="C2756" s="3">
        <f t="shared" si="72"/>
        <v>2751</v>
      </c>
      <c r="E2756" s="2" t="b">
        <f t="shared" ca="1" si="73"/>
        <v>1</v>
      </c>
      <c r="F2756" s="2" cm="1">
        <f t="array" aca="1" ref="F2756" ca="1">IF(G2756&lt;&gt;"",INDIRECT("'"&amp;G2756&amp;"'!"&amp;H2756),"")</f>
        <v>0</v>
      </c>
      <c r="G2756" s="1533" t="s">
        <v>6775</v>
      </c>
      <c r="H2756" s="2" t="s">
        <v>4943</v>
      </c>
    </row>
    <row r="2757" spans="1:11" ht="14">
      <c r="A2757">
        <v>2752</v>
      </c>
      <c r="B2757" s="7">
        <f>'EstExp 12-20'!H170</f>
        <v>0</v>
      </c>
      <c r="C2757" s="3">
        <f t="shared" si="72"/>
        <v>2752</v>
      </c>
      <c r="E2757" s="2" t="b">
        <f t="shared" ca="1" si="73"/>
        <v>1</v>
      </c>
      <c r="F2757" s="2" cm="1">
        <f t="array" aca="1" ref="F2757" ca="1">IF(G2757&lt;&gt;"",INDIRECT("'"&amp;G2757&amp;"'!"&amp;H2757),"")</f>
        <v>0</v>
      </c>
      <c r="G2757" s="1533" t="s">
        <v>6775</v>
      </c>
      <c r="H2757" s="2" t="s">
        <v>4944</v>
      </c>
    </row>
    <row r="2758" spans="1:11" ht="14">
      <c r="A2758" s="1">
        <v>2753</v>
      </c>
      <c r="D2758" s="3" t="s">
        <v>299</v>
      </c>
      <c r="E2758" s="2" t="b">
        <f t="shared" ca="1" si="73"/>
        <v>1</v>
      </c>
      <c r="F2758" s="2" t="str" cm="1">
        <f t="array" aca="1" ref="F2758" ca="1">IF(G2758&lt;&gt;"",INDIRECT("'"&amp;G2758&amp;"'!"&amp;H2758),"")</f>
        <v/>
      </c>
      <c r="G2758" s="1533"/>
    </row>
    <row r="2759" spans="1:11" ht="14">
      <c r="A2759" s="1">
        <v>2754</v>
      </c>
      <c r="D2759" s="4"/>
      <c r="E2759" s="2" t="b">
        <f t="shared" ca="1" si="73"/>
        <v>1</v>
      </c>
      <c r="F2759" s="2" t="str" cm="1">
        <f t="array" aca="1" ref="F2759" ca="1">IF(G2759&lt;&gt;"",INDIRECT("'"&amp;G2759&amp;"'!"&amp;H2759),"")</f>
        <v/>
      </c>
      <c r="G2759" s="1533"/>
      <c r="I2759" s="4"/>
      <c r="J2759" s="4"/>
      <c r="K2759" s="4"/>
    </row>
    <row r="2760" spans="1:11" ht="14">
      <c r="A2760" s="1">
        <v>2755</v>
      </c>
      <c r="D2760" s="3" t="s">
        <v>299</v>
      </c>
      <c r="E2760" s="2" t="b">
        <f t="shared" ca="1" si="73"/>
        <v>1</v>
      </c>
      <c r="F2760" s="2" t="str" cm="1">
        <f t="array" aca="1" ref="F2760" ca="1">IF(G2760&lt;&gt;"",INDIRECT("'"&amp;G2760&amp;"'!"&amp;H2760),"")</f>
        <v/>
      </c>
      <c r="G2760" s="1533"/>
    </row>
    <row r="2761" spans="1:11" ht="14">
      <c r="A2761">
        <v>2756</v>
      </c>
      <c r="B2761" s="7">
        <f>'BudgetSum 2-4'!E53</f>
        <v>0</v>
      </c>
      <c r="C2761" s="3">
        <f t="shared" ref="C2761:C2792" si="74">A2761-B2761</f>
        <v>2756</v>
      </c>
      <c r="E2761" s="2" t="b">
        <f t="shared" ca="1" si="73"/>
        <v>1</v>
      </c>
      <c r="F2761" s="2" cm="1">
        <f t="array" aca="1" ref="F2761" ca="1">IF(G2761&lt;&gt;"",INDIRECT("'"&amp;G2761&amp;"'!"&amp;H2761),"")</f>
        <v>0</v>
      </c>
      <c r="G2761" s="1533" t="s">
        <v>6773</v>
      </c>
      <c r="H2761" s="2" t="s">
        <v>4911</v>
      </c>
    </row>
    <row r="2762" spans="1:11" ht="14">
      <c r="A2762">
        <v>2757</v>
      </c>
      <c r="B2762" s="7">
        <f>'EstExp 12-20'!K169</f>
        <v>0</v>
      </c>
      <c r="C2762" s="3">
        <f t="shared" si="74"/>
        <v>2757</v>
      </c>
      <c r="E2762" s="2" t="b">
        <f t="shared" ca="1" si="73"/>
        <v>1</v>
      </c>
      <c r="F2762" s="2" cm="1">
        <f t="array" aca="1" ref="F2762" ca="1">IF(G2762&lt;&gt;"",INDIRECT("'"&amp;G2762&amp;"'!"&amp;H2762),"")</f>
        <v>0</v>
      </c>
      <c r="G2762" s="1533" t="s">
        <v>6775</v>
      </c>
      <c r="H2762" s="2" t="s">
        <v>4945</v>
      </c>
    </row>
    <row r="2763" spans="1:11" ht="14">
      <c r="A2763">
        <v>2758</v>
      </c>
      <c r="B2763" s="7">
        <f>'EstExp 12-20'!K170</f>
        <v>0</v>
      </c>
      <c r="C2763" s="3">
        <f t="shared" si="74"/>
        <v>2758</v>
      </c>
      <c r="E2763" s="2" t="b">
        <f t="shared" ca="1" si="73"/>
        <v>1</v>
      </c>
      <c r="F2763" s="2" cm="1">
        <f t="array" aca="1" ref="F2763" ca="1">IF(G2763&lt;&gt;"",INDIRECT("'"&amp;G2763&amp;"'!"&amp;H2763),"")</f>
        <v>0</v>
      </c>
      <c r="G2763" s="1533" t="s">
        <v>6775</v>
      </c>
      <c r="H2763" s="2" t="s">
        <v>4946</v>
      </c>
    </row>
    <row r="2764" spans="1:11" ht="14">
      <c r="A2764">
        <v>2759</v>
      </c>
      <c r="B2764" s="7">
        <f>'EstExp 12-20'!C189</f>
        <v>0</v>
      </c>
      <c r="C2764" s="3">
        <f t="shared" si="74"/>
        <v>2759</v>
      </c>
      <c r="E2764" s="2" t="b">
        <f t="shared" ca="1" si="73"/>
        <v>1</v>
      </c>
      <c r="F2764" s="2" cm="1">
        <f t="array" aca="1" ref="F2764" ca="1">IF(G2764&lt;&gt;"",INDIRECT("'"&amp;G2764&amp;"'!"&amp;H2764),"")</f>
        <v>0</v>
      </c>
      <c r="G2764" s="1533" t="s">
        <v>6775</v>
      </c>
      <c r="H2764" s="2" t="s">
        <v>4947</v>
      </c>
    </row>
    <row r="2765" spans="1:11" ht="14">
      <c r="A2765">
        <v>2760</v>
      </c>
      <c r="B2765" s="7">
        <f>'EstExp 12-20'!D189</f>
        <v>0</v>
      </c>
      <c r="C2765" s="3">
        <f t="shared" si="74"/>
        <v>2760</v>
      </c>
      <c r="E2765" s="2" t="b">
        <f t="shared" ca="1" si="73"/>
        <v>1</v>
      </c>
      <c r="F2765" s="2" cm="1">
        <f t="array" aca="1" ref="F2765" ca="1">IF(G2765&lt;&gt;"",INDIRECT("'"&amp;G2765&amp;"'!"&amp;H2765),"")</f>
        <v>0</v>
      </c>
      <c r="G2765" s="1533" t="s">
        <v>6775</v>
      </c>
      <c r="H2765" s="2" t="s">
        <v>4948</v>
      </c>
    </row>
    <row r="2766" spans="1:11" ht="14">
      <c r="A2766">
        <v>2761</v>
      </c>
      <c r="B2766" s="7">
        <f>'EstExp 12-20'!E189</f>
        <v>0</v>
      </c>
      <c r="C2766" s="3">
        <f t="shared" si="74"/>
        <v>2761</v>
      </c>
      <c r="E2766" s="2" t="b">
        <f t="shared" ca="1" si="73"/>
        <v>1</v>
      </c>
      <c r="F2766" s="2" cm="1">
        <f t="array" aca="1" ref="F2766" ca="1">IF(G2766&lt;&gt;"",INDIRECT("'"&amp;G2766&amp;"'!"&amp;H2766),"")</f>
        <v>0</v>
      </c>
      <c r="G2766" s="1533" t="s">
        <v>6775</v>
      </c>
      <c r="H2766" s="2" t="s">
        <v>4949</v>
      </c>
    </row>
    <row r="2767" spans="1:11" ht="14">
      <c r="A2767">
        <v>2762</v>
      </c>
      <c r="B2767" s="7">
        <f>'EstExp 12-20'!E198</f>
        <v>0</v>
      </c>
      <c r="C2767" s="3">
        <f t="shared" si="74"/>
        <v>2762</v>
      </c>
      <c r="E2767" s="2" t="b">
        <f t="shared" ca="1" si="73"/>
        <v>1</v>
      </c>
      <c r="F2767" s="2" cm="1">
        <f t="array" aca="1" ref="F2767" ca="1">IF(G2767&lt;&gt;"",INDIRECT("'"&amp;G2767&amp;"'!"&amp;H2767),"")</f>
        <v>0</v>
      </c>
      <c r="G2767" s="1533" t="s">
        <v>6775</v>
      </c>
      <c r="H2767" s="2" t="s">
        <v>4950</v>
      </c>
    </row>
    <row r="2768" spans="1:11" ht="14">
      <c r="A2768">
        <v>2763</v>
      </c>
      <c r="B2768" s="7">
        <f>'EstExp 12-20'!E199</f>
        <v>0</v>
      </c>
      <c r="C2768" s="3">
        <f t="shared" si="74"/>
        <v>2763</v>
      </c>
      <c r="E2768" s="2" t="b">
        <f t="shared" ca="1" si="73"/>
        <v>1</v>
      </c>
      <c r="F2768" s="2" cm="1">
        <f t="array" aca="1" ref="F2768" ca="1">IF(G2768&lt;&gt;"",INDIRECT("'"&amp;G2768&amp;"'!"&amp;H2768),"")</f>
        <v>0</v>
      </c>
      <c r="G2768" s="1533" t="s">
        <v>6775</v>
      </c>
      <c r="H2768" s="2" t="s">
        <v>4951</v>
      </c>
    </row>
    <row r="2769" spans="1:11" ht="14">
      <c r="A2769">
        <v>2764</v>
      </c>
      <c r="B2769" s="7">
        <f>'EstExp 12-20'!F189</f>
        <v>0</v>
      </c>
      <c r="C2769" s="3">
        <f t="shared" si="74"/>
        <v>2764</v>
      </c>
      <c r="E2769" s="2" t="b">
        <f t="shared" ca="1" si="73"/>
        <v>1</v>
      </c>
      <c r="F2769" s="2" cm="1">
        <f t="array" aca="1" ref="F2769" ca="1">IF(G2769&lt;&gt;"",INDIRECT("'"&amp;G2769&amp;"'!"&amp;H2769),"")</f>
        <v>0</v>
      </c>
      <c r="G2769" s="1533" t="s">
        <v>6775</v>
      </c>
      <c r="H2769" s="2" t="s">
        <v>4952</v>
      </c>
    </row>
    <row r="2770" spans="1:11" ht="14">
      <c r="A2770">
        <v>2765</v>
      </c>
      <c r="B2770" s="7">
        <f>'EstExp 12-20'!G189</f>
        <v>0</v>
      </c>
      <c r="C2770" s="3">
        <f t="shared" si="74"/>
        <v>2765</v>
      </c>
      <c r="E2770" s="2" t="b">
        <f t="shared" ca="1" si="73"/>
        <v>1</v>
      </c>
      <c r="F2770" s="2" cm="1">
        <f t="array" aca="1" ref="F2770" ca="1">IF(G2770&lt;&gt;"",INDIRECT("'"&amp;G2770&amp;"'!"&amp;H2770),"")</f>
        <v>0</v>
      </c>
      <c r="G2770" s="1533" t="s">
        <v>6775</v>
      </c>
      <c r="H2770" s="2" t="s">
        <v>4953</v>
      </c>
    </row>
    <row r="2771" spans="1:11" ht="14">
      <c r="A2771">
        <v>2766</v>
      </c>
      <c r="B2771" s="7">
        <f>'EstExp 12-20'!H189</f>
        <v>0</v>
      </c>
      <c r="C2771" s="3">
        <f t="shared" si="74"/>
        <v>2766</v>
      </c>
      <c r="E2771" s="2" t="b">
        <f t="shared" ca="1" si="73"/>
        <v>1</v>
      </c>
      <c r="F2771" s="2" cm="1">
        <f t="array" aca="1" ref="F2771" ca="1">IF(G2771&lt;&gt;"",INDIRECT("'"&amp;G2771&amp;"'!"&amp;H2771),"")</f>
        <v>0</v>
      </c>
      <c r="G2771" s="1533" t="s">
        <v>6775</v>
      </c>
      <c r="H2771" s="2" t="s">
        <v>4954</v>
      </c>
    </row>
    <row r="2772" spans="1:11" ht="14">
      <c r="A2772">
        <v>2767</v>
      </c>
      <c r="B2772" s="7">
        <f>'EstExp 12-20'!H198</f>
        <v>0</v>
      </c>
      <c r="C2772" s="3">
        <f t="shared" si="74"/>
        <v>2767</v>
      </c>
      <c r="E2772" s="2" t="b">
        <f t="shared" ca="1" si="73"/>
        <v>1</v>
      </c>
      <c r="F2772" s="2" cm="1">
        <f t="array" aca="1" ref="F2772" ca="1">IF(G2772&lt;&gt;"",INDIRECT("'"&amp;G2772&amp;"'!"&amp;H2772),"")</f>
        <v>0</v>
      </c>
      <c r="G2772" s="1533" t="s">
        <v>6775</v>
      </c>
      <c r="H2772" s="2" t="s">
        <v>4955</v>
      </c>
    </row>
    <row r="2773" spans="1:11" ht="14">
      <c r="A2773">
        <v>2768</v>
      </c>
      <c r="B2773" s="7">
        <f>'EstExp 12-20'!H199</f>
        <v>0</v>
      </c>
      <c r="C2773" s="3">
        <f t="shared" si="74"/>
        <v>2768</v>
      </c>
      <c r="E2773" s="2" t="b">
        <f t="shared" ca="1" si="73"/>
        <v>1</v>
      </c>
      <c r="F2773" s="2" cm="1">
        <f t="array" aca="1" ref="F2773" ca="1">IF(G2773&lt;&gt;"",INDIRECT("'"&amp;G2773&amp;"'!"&amp;H2773),"")</f>
        <v>0</v>
      </c>
      <c r="G2773" s="1533" t="s">
        <v>6775</v>
      </c>
      <c r="H2773" s="2" t="s">
        <v>4956</v>
      </c>
    </row>
    <row r="2774" spans="1:11" ht="14">
      <c r="A2774">
        <v>2769</v>
      </c>
      <c r="B2774" s="7">
        <f>'EstExp 12-20'!H200</f>
        <v>0</v>
      </c>
      <c r="C2774" s="3">
        <f t="shared" si="74"/>
        <v>2769</v>
      </c>
      <c r="E2774" s="2" t="b">
        <f t="shared" ca="1" si="73"/>
        <v>1</v>
      </c>
      <c r="F2774" s="2" cm="1">
        <f t="array" aca="1" ref="F2774" ca="1">IF(G2774&lt;&gt;"",INDIRECT("'"&amp;G2774&amp;"'!"&amp;H2774),"")</f>
        <v>0</v>
      </c>
      <c r="G2774" s="1533" t="s">
        <v>6775</v>
      </c>
      <c r="H2774" s="2" t="s">
        <v>4957</v>
      </c>
    </row>
    <row r="2775" spans="1:11" ht="14">
      <c r="A2775">
        <v>2770</v>
      </c>
      <c r="B2775" s="7">
        <f>'EstExp 12-20'!H205</f>
        <v>0</v>
      </c>
      <c r="C2775" s="3">
        <f t="shared" si="74"/>
        <v>2770</v>
      </c>
      <c r="E2775" s="2" t="b">
        <f t="shared" ca="1" si="73"/>
        <v>1</v>
      </c>
      <c r="F2775" s="2" cm="1">
        <f t="array" aca="1" ref="F2775" ca="1">IF(G2775&lt;&gt;"",INDIRECT("'"&amp;G2775&amp;"'!"&amp;H2775),"")</f>
        <v>0</v>
      </c>
      <c r="G2775" s="1533" t="s">
        <v>6775</v>
      </c>
      <c r="H2775" s="2" t="s">
        <v>4958</v>
      </c>
    </row>
    <row r="2776" spans="1:11" ht="14">
      <c r="A2776">
        <v>2771</v>
      </c>
      <c r="B2776" s="7">
        <f>'EstExp 12-20'!H206</f>
        <v>0</v>
      </c>
      <c r="C2776" s="3">
        <f t="shared" si="74"/>
        <v>2771</v>
      </c>
      <c r="E2776" s="2" t="b">
        <f t="shared" ca="1" si="73"/>
        <v>1</v>
      </c>
      <c r="F2776" s="2" cm="1">
        <f t="array" aca="1" ref="F2776" ca="1">IF(G2776&lt;&gt;"",INDIRECT("'"&amp;G2776&amp;"'!"&amp;H2776),"")</f>
        <v>0</v>
      </c>
      <c r="G2776" s="1533" t="s">
        <v>6775</v>
      </c>
      <c r="H2776" s="2" t="s">
        <v>4959</v>
      </c>
    </row>
    <row r="2777" spans="1:11" ht="14">
      <c r="A2777" s="1">
        <v>2772</v>
      </c>
      <c r="D2777" s="4" t="s">
        <v>299</v>
      </c>
      <c r="E2777" s="2" t="b">
        <f t="shared" ca="1" si="73"/>
        <v>1</v>
      </c>
      <c r="F2777" s="2" t="str" cm="1">
        <f t="array" aca="1" ref="F2777" ca="1">IF(G2777&lt;&gt;"",INDIRECT("'"&amp;G2777&amp;"'!"&amp;H2777),"")</f>
        <v/>
      </c>
      <c r="G2777" s="1533"/>
      <c r="I2777" s="4"/>
      <c r="J2777" s="4"/>
      <c r="K2777" s="4"/>
    </row>
    <row r="2778" spans="1:11" ht="14">
      <c r="A2778" s="1">
        <v>2773</v>
      </c>
      <c r="D2778" s="3" t="s">
        <v>299</v>
      </c>
      <c r="E2778" s="2" t="b">
        <f t="shared" ca="1" si="73"/>
        <v>1</v>
      </c>
      <c r="F2778" s="2" t="str" cm="1">
        <f t="array" aca="1" ref="F2778" ca="1">IF(G2778&lt;&gt;"",INDIRECT("'"&amp;G2778&amp;"'!"&amp;H2778),"")</f>
        <v/>
      </c>
      <c r="G2778" s="1533"/>
    </row>
    <row r="2779" spans="1:11" ht="14">
      <c r="A2779" s="1">
        <v>2774</v>
      </c>
      <c r="D2779" s="4"/>
      <c r="E2779" s="2" t="b">
        <f t="shared" ca="1" si="73"/>
        <v>1</v>
      </c>
      <c r="F2779" s="2" t="str" cm="1">
        <f t="array" aca="1" ref="F2779" ca="1">IF(G2779&lt;&gt;"",INDIRECT("'"&amp;G2779&amp;"'!"&amp;H2779),"")</f>
        <v/>
      </c>
      <c r="G2779" s="1533"/>
      <c r="I2779" s="4"/>
      <c r="J2779" s="4"/>
      <c r="K2779" s="4"/>
    </row>
    <row r="2780" spans="1:11" ht="14">
      <c r="A2780">
        <v>2775</v>
      </c>
      <c r="B2780" s="7">
        <f>'EstExp 12-20'!K189</f>
        <v>0</v>
      </c>
      <c r="C2780" s="3">
        <f t="shared" si="74"/>
        <v>2775</v>
      </c>
      <c r="E2780" s="2" t="b">
        <f t="shared" ca="1" si="73"/>
        <v>1</v>
      </c>
      <c r="F2780" s="2" cm="1">
        <f t="array" aca="1" ref="F2780" ca="1">IF(G2780&lt;&gt;"",INDIRECT("'"&amp;G2780&amp;"'!"&amp;H2780),"")</f>
        <v>0</v>
      </c>
      <c r="G2780" s="1533" t="s">
        <v>6775</v>
      </c>
      <c r="H2780" s="2" t="s">
        <v>4960</v>
      </c>
    </row>
    <row r="2781" spans="1:11" ht="14">
      <c r="A2781">
        <v>2776</v>
      </c>
      <c r="B2781" s="7">
        <f>'EstExp 12-20'!K198</f>
        <v>0</v>
      </c>
      <c r="C2781" s="3">
        <f t="shared" si="74"/>
        <v>2776</v>
      </c>
      <c r="E2781" s="2" t="b">
        <f t="shared" ca="1" si="73"/>
        <v>1</v>
      </c>
      <c r="F2781" s="2" cm="1">
        <f t="array" aca="1" ref="F2781" ca="1">IF(G2781&lt;&gt;"",INDIRECT("'"&amp;G2781&amp;"'!"&amp;H2781),"")</f>
        <v>0</v>
      </c>
      <c r="G2781" s="1533" t="s">
        <v>6775</v>
      </c>
      <c r="H2781" s="2" t="s">
        <v>4961</v>
      </c>
    </row>
    <row r="2782" spans="1:11" ht="14">
      <c r="A2782" s="1">
        <v>2777</v>
      </c>
      <c r="D2782" s="4"/>
      <c r="E2782" s="2" t="b">
        <f t="shared" ca="1" si="73"/>
        <v>1</v>
      </c>
      <c r="F2782" s="2" t="str" cm="1">
        <f t="array" aca="1" ref="F2782" ca="1">IF(G2782&lt;&gt;"",INDIRECT("'"&amp;G2782&amp;"'!"&amp;H2782),"")</f>
        <v/>
      </c>
      <c r="G2782" s="1533"/>
      <c r="I2782" s="4"/>
      <c r="J2782" s="4"/>
      <c r="K2782" s="4"/>
    </row>
    <row r="2783" spans="1:11" ht="14">
      <c r="A2783">
        <v>2778</v>
      </c>
      <c r="B2783" s="7">
        <f>'EstExp 12-20'!K199</f>
        <v>0</v>
      </c>
      <c r="C2783" s="3">
        <f t="shared" si="74"/>
        <v>2778</v>
      </c>
      <c r="E2783" s="2" t="b">
        <f t="shared" ca="1" si="73"/>
        <v>1</v>
      </c>
      <c r="F2783" s="2" cm="1">
        <f t="array" aca="1" ref="F2783" ca="1">IF(G2783&lt;&gt;"",INDIRECT("'"&amp;G2783&amp;"'!"&amp;H2783),"")</f>
        <v>0</v>
      </c>
      <c r="G2783" s="1533" t="s">
        <v>6775</v>
      </c>
      <c r="H2783" s="2" t="s">
        <v>4962</v>
      </c>
    </row>
    <row r="2784" spans="1:11" ht="14">
      <c r="A2784">
        <v>2779</v>
      </c>
      <c r="B2784" s="7">
        <f>'BudgetSum 2-4'!F53</f>
        <v>0</v>
      </c>
      <c r="C2784" s="3">
        <f t="shared" si="74"/>
        <v>2779</v>
      </c>
      <c r="E2784" s="2" t="b">
        <f t="shared" ca="1" si="73"/>
        <v>1</v>
      </c>
      <c r="F2784" s="2" cm="1">
        <f t="array" aca="1" ref="F2784" ca="1">IF(G2784&lt;&gt;"",INDIRECT("'"&amp;G2784&amp;"'!"&amp;H2784),"")</f>
        <v>0</v>
      </c>
      <c r="G2784" s="1533" t="s">
        <v>6773</v>
      </c>
      <c r="H2784" s="2" t="s">
        <v>4912</v>
      </c>
    </row>
    <row r="2785" spans="1:11" ht="14">
      <c r="A2785">
        <v>2780</v>
      </c>
      <c r="B2785" s="7">
        <f>'EstExp 12-20'!K205</f>
        <v>0</v>
      </c>
      <c r="C2785" s="3">
        <f t="shared" si="74"/>
        <v>2780</v>
      </c>
      <c r="E2785" s="2" t="b">
        <f t="shared" ca="1" si="73"/>
        <v>1</v>
      </c>
      <c r="F2785" s="2" cm="1">
        <f t="array" aca="1" ref="F2785" ca="1">IF(G2785&lt;&gt;"",INDIRECT("'"&amp;G2785&amp;"'!"&amp;H2785),"")</f>
        <v>0</v>
      </c>
      <c r="G2785" s="1533" t="s">
        <v>6775</v>
      </c>
      <c r="H2785" s="2" t="s">
        <v>4963</v>
      </c>
    </row>
    <row r="2786" spans="1:11" ht="14">
      <c r="A2786">
        <v>2781</v>
      </c>
      <c r="B2786" s="7">
        <f>'EstExp 12-20'!K206</f>
        <v>0</v>
      </c>
      <c r="C2786" s="3">
        <f t="shared" si="74"/>
        <v>2781</v>
      </c>
      <c r="E2786" s="2" t="b">
        <f t="shared" ca="1" si="73"/>
        <v>1</v>
      </c>
      <c r="F2786" s="2" cm="1">
        <f t="array" aca="1" ref="F2786" ca="1">IF(G2786&lt;&gt;"",INDIRECT("'"&amp;G2786&amp;"'!"&amp;H2786),"")</f>
        <v>0</v>
      </c>
      <c r="G2786" s="1533" t="s">
        <v>6775</v>
      </c>
      <c r="H2786" s="2" t="s">
        <v>4964</v>
      </c>
    </row>
    <row r="2787" spans="1:11" ht="14">
      <c r="A2787">
        <v>2782</v>
      </c>
      <c r="B2787" s="7">
        <f>'EstExp 12-20'!H287</f>
        <v>0</v>
      </c>
      <c r="C2787" s="3">
        <f t="shared" si="74"/>
        <v>2782</v>
      </c>
      <c r="E2787" s="2" t="b">
        <f t="shared" ca="1" si="73"/>
        <v>1</v>
      </c>
      <c r="F2787" s="2" cm="1">
        <f t="array" aca="1" ref="F2787" ca="1">IF(G2787&lt;&gt;"",INDIRECT("'"&amp;G2787&amp;"'!"&amp;H2787),"")</f>
        <v>0</v>
      </c>
      <c r="G2787" s="1533" t="s">
        <v>6775</v>
      </c>
      <c r="H2787" s="2" t="s">
        <v>4965</v>
      </c>
    </row>
    <row r="2788" spans="1:11" ht="14">
      <c r="A2788">
        <v>2783</v>
      </c>
      <c r="B2788" s="7">
        <f>'EstExp 12-20'!H288</f>
        <v>0</v>
      </c>
      <c r="C2788" s="3">
        <f t="shared" si="74"/>
        <v>2783</v>
      </c>
      <c r="E2788" s="2" t="b">
        <f t="shared" ca="1" si="73"/>
        <v>1</v>
      </c>
      <c r="F2788" s="2" cm="1">
        <f t="array" aca="1" ref="F2788" ca="1">IF(G2788&lt;&gt;"",INDIRECT("'"&amp;G2788&amp;"'!"&amp;H2788),"")</f>
        <v>0</v>
      </c>
      <c r="G2788" s="1533" t="s">
        <v>6775</v>
      </c>
      <c r="H2788" s="2" t="s">
        <v>4966</v>
      </c>
    </row>
    <row r="2789" spans="1:11" ht="14">
      <c r="A2789">
        <v>2784</v>
      </c>
      <c r="B2789" s="7">
        <f>'EstExp 12-20'!K287</f>
        <v>0</v>
      </c>
      <c r="C2789" s="3">
        <f t="shared" si="74"/>
        <v>2784</v>
      </c>
      <c r="E2789" s="2" t="b">
        <f t="shared" ca="1" si="73"/>
        <v>1</v>
      </c>
      <c r="F2789" s="2" cm="1">
        <f t="array" aca="1" ref="F2789" ca="1">IF(G2789&lt;&gt;"",INDIRECT("'"&amp;G2789&amp;"'!"&amp;H2789),"")</f>
        <v>0</v>
      </c>
      <c r="G2789" s="1533" t="s">
        <v>6775</v>
      </c>
      <c r="H2789" s="2" t="s">
        <v>4967</v>
      </c>
    </row>
    <row r="2790" spans="1:11" ht="14">
      <c r="A2790">
        <v>2785</v>
      </c>
      <c r="B2790" s="7">
        <f>'EstExp 12-20'!K288</f>
        <v>0</v>
      </c>
      <c r="C2790" s="3">
        <f t="shared" si="74"/>
        <v>2785</v>
      </c>
      <c r="E2790" s="2" t="b">
        <f t="shared" ca="1" si="73"/>
        <v>1</v>
      </c>
      <c r="F2790" s="2" cm="1">
        <f t="array" aca="1" ref="F2790" ca="1">IF(G2790&lt;&gt;"",INDIRECT("'"&amp;G2790&amp;"'!"&amp;H2790),"")</f>
        <v>0</v>
      </c>
      <c r="G2790" s="1533" t="s">
        <v>6775</v>
      </c>
      <c r="H2790" s="2" t="s">
        <v>4968</v>
      </c>
    </row>
    <row r="2791" spans="1:11" ht="14">
      <c r="A2791" s="1">
        <v>2786</v>
      </c>
      <c r="D2791" s="4"/>
      <c r="E2791" s="2" t="b">
        <f t="shared" ca="1" si="73"/>
        <v>1</v>
      </c>
      <c r="F2791" s="2" t="str" cm="1">
        <f t="array" aca="1" ref="F2791" ca="1">IF(G2791&lt;&gt;"",INDIRECT("'"&amp;G2791&amp;"'!"&amp;H2791),"")</f>
        <v/>
      </c>
      <c r="G2791" s="1533"/>
      <c r="I2791" s="4"/>
      <c r="J2791" s="4"/>
      <c r="K2791" s="4"/>
    </row>
    <row r="2792" spans="1:11" ht="14">
      <c r="A2792">
        <v>2787</v>
      </c>
      <c r="B2792" s="7">
        <f>'BudgetSum 2-4'!H53</f>
        <v>0</v>
      </c>
      <c r="C2792" s="3">
        <f t="shared" si="74"/>
        <v>2787</v>
      </c>
      <c r="E2792" s="2" t="b">
        <f t="shared" ca="1" si="73"/>
        <v>1</v>
      </c>
      <c r="F2792" s="2" cm="1">
        <f t="array" aca="1" ref="F2792" ca="1">IF(G2792&lt;&gt;"",INDIRECT("'"&amp;G2792&amp;"'!"&amp;H2792),"")</f>
        <v>0</v>
      </c>
      <c r="G2792" s="1533" t="s">
        <v>6773</v>
      </c>
      <c r="H2792" s="2" t="s">
        <v>4914</v>
      </c>
    </row>
    <row r="2793" spans="1:11" ht="14">
      <c r="A2793" s="1">
        <v>2788</v>
      </c>
      <c r="D2793" s="4"/>
      <c r="E2793" s="2" t="b">
        <f t="shared" ca="1" si="73"/>
        <v>1</v>
      </c>
      <c r="F2793" s="2" t="str" cm="1">
        <f t="array" aca="1" ref="F2793" ca="1">IF(G2793&lt;&gt;"",INDIRECT("'"&amp;G2793&amp;"'!"&amp;H2793),"")</f>
        <v/>
      </c>
      <c r="G2793" s="1533"/>
      <c r="I2793" s="4"/>
      <c r="J2793" s="4"/>
      <c r="K2793" s="4"/>
    </row>
    <row r="2794" spans="1:11" ht="14">
      <c r="A2794" s="1">
        <v>2789</v>
      </c>
      <c r="D2794" s="4"/>
      <c r="E2794" s="2" t="b">
        <f t="shared" ca="1" si="73"/>
        <v>1</v>
      </c>
      <c r="F2794" s="2" t="str" cm="1">
        <f t="array" aca="1" ref="F2794" ca="1">IF(G2794&lt;&gt;"",INDIRECT("'"&amp;G2794&amp;"'!"&amp;H2794),"")</f>
        <v/>
      </c>
      <c r="G2794" s="1533"/>
      <c r="I2794" s="4"/>
      <c r="J2794" s="4"/>
      <c r="K2794" s="4"/>
    </row>
    <row r="2795" spans="1:11" ht="14">
      <c r="A2795" s="1">
        <v>2790</v>
      </c>
      <c r="D2795" s="4"/>
      <c r="E2795" s="2" t="b">
        <f t="shared" ca="1" si="73"/>
        <v>1</v>
      </c>
      <c r="F2795" s="2" t="str" cm="1">
        <f t="array" aca="1" ref="F2795" ca="1">IF(G2795&lt;&gt;"",INDIRECT("'"&amp;G2795&amp;"'!"&amp;H2795),"")</f>
        <v/>
      </c>
      <c r="G2795" s="1533"/>
      <c r="I2795" s="4"/>
      <c r="J2795" s="4"/>
      <c r="K2795" s="4"/>
    </row>
    <row r="2796" spans="1:11" ht="14">
      <c r="A2796" s="1">
        <v>2791</v>
      </c>
      <c r="D2796" s="3" t="s">
        <v>299</v>
      </c>
      <c r="E2796" s="2" t="b">
        <f t="shared" ca="1" si="73"/>
        <v>1</v>
      </c>
      <c r="F2796" s="2" t="str" cm="1">
        <f t="array" aca="1" ref="F2796" ca="1">IF(G2796&lt;&gt;"",INDIRECT("'"&amp;G2796&amp;"'!"&amp;H2796),"")</f>
        <v/>
      </c>
      <c r="G2796" s="1533"/>
    </row>
    <row r="2797" spans="1:11" ht="14">
      <c r="A2797" s="1">
        <v>2792</v>
      </c>
      <c r="D2797" s="4"/>
      <c r="E2797" s="2" t="b">
        <f t="shared" ca="1" si="73"/>
        <v>1</v>
      </c>
      <c r="F2797" s="2" t="str" cm="1">
        <f t="array" aca="1" ref="F2797" ca="1">IF(G2797&lt;&gt;"",INDIRECT("'"&amp;G2797&amp;"'!"&amp;H2797),"")</f>
        <v/>
      </c>
      <c r="G2797" s="1533"/>
      <c r="I2797" s="4"/>
      <c r="J2797" s="4"/>
      <c r="K2797" s="4"/>
    </row>
    <row r="2798" spans="1:11" ht="14">
      <c r="A2798" s="1">
        <v>2793</v>
      </c>
      <c r="E2798" s="2" t="b">
        <f t="shared" ca="1" si="73"/>
        <v>1</v>
      </c>
      <c r="F2798" s="2" t="str" cm="1">
        <f t="array" aca="1" ref="F2798" ca="1">IF(G2798&lt;&gt;"",INDIRECT("'"&amp;G2798&amp;"'!"&amp;H2798),"")</f>
        <v/>
      </c>
      <c r="G2798" s="1533"/>
    </row>
    <row r="2799" spans="1:11" ht="14">
      <c r="A2799" s="1">
        <v>2794</v>
      </c>
      <c r="E2799" s="2" t="b">
        <f t="shared" ca="1" si="73"/>
        <v>1</v>
      </c>
      <c r="F2799" s="2" t="str" cm="1">
        <f t="array" aca="1" ref="F2799" ca="1">IF(G2799&lt;&gt;"",INDIRECT("'"&amp;G2799&amp;"'!"&amp;H2799),"")</f>
        <v/>
      </c>
      <c r="G2799" s="1533"/>
    </row>
    <row r="2800" spans="1:11" ht="14">
      <c r="A2800" s="1">
        <v>2795</v>
      </c>
      <c r="E2800" s="2" t="b">
        <f t="shared" ca="1" si="73"/>
        <v>1</v>
      </c>
      <c r="F2800" s="2" t="str" cm="1">
        <f t="array" aca="1" ref="F2800" ca="1">IF(G2800&lt;&gt;"",INDIRECT("'"&amp;G2800&amp;"'!"&amp;H2800),"")</f>
        <v/>
      </c>
      <c r="G2800" s="1533"/>
    </row>
    <row r="2801" spans="1:11" ht="14">
      <c r="A2801" s="1">
        <v>2796</v>
      </c>
      <c r="D2801" s="4"/>
      <c r="E2801" s="2" t="b">
        <f t="shared" ca="1" si="73"/>
        <v>1</v>
      </c>
      <c r="F2801" s="2" t="str" cm="1">
        <f t="array" aca="1" ref="F2801" ca="1">IF(G2801&lt;&gt;"",INDIRECT("'"&amp;G2801&amp;"'!"&amp;H2801),"")</f>
        <v/>
      </c>
      <c r="G2801" s="1533"/>
      <c r="I2801" s="4"/>
      <c r="J2801" s="4"/>
      <c r="K2801" s="4"/>
    </row>
    <row r="2802" spans="1:11" ht="14">
      <c r="A2802" s="1">
        <v>2797</v>
      </c>
      <c r="E2802" s="2" t="b">
        <f t="shared" ca="1" si="73"/>
        <v>1</v>
      </c>
      <c r="F2802" s="2" t="str" cm="1">
        <f t="array" aca="1" ref="F2802" ca="1">IF(G2802&lt;&gt;"",INDIRECT("'"&amp;G2802&amp;"'!"&amp;H2802),"")</f>
        <v/>
      </c>
      <c r="G2802" s="1533"/>
    </row>
    <row r="2803" spans="1:11" ht="14">
      <c r="A2803" s="1">
        <v>2798</v>
      </c>
      <c r="D2803" s="4"/>
      <c r="E2803" s="2" t="b">
        <f t="shared" ca="1" si="73"/>
        <v>1</v>
      </c>
      <c r="F2803" s="2" t="str" cm="1">
        <f t="array" aca="1" ref="F2803" ca="1">IF(G2803&lt;&gt;"",INDIRECT("'"&amp;G2803&amp;"'!"&amp;H2803),"")</f>
        <v/>
      </c>
      <c r="G2803" s="1533"/>
      <c r="I2803" s="4"/>
      <c r="J2803" s="4"/>
      <c r="K2803" s="4"/>
    </row>
    <row r="2804" spans="1:11" ht="14">
      <c r="A2804" s="1">
        <v>2799</v>
      </c>
      <c r="E2804" s="2" t="b">
        <f t="shared" ca="1" si="73"/>
        <v>1</v>
      </c>
      <c r="F2804" s="2" t="str" cm="1">
        <f t="array" aca="1" ref="F2804" ca="1">IF(G2804&lt;&gt;"",INDIRECT("'"&amp;G2804&amp;"'!"&amp;H2804),"")</f>
        <v/>
      </c>
      <c r="G2804" s="1533"/>
    </row>
    <row r="2805" spans="1:11" ht="14">
      <c r="A2805" s="1">
        <v>2800</v>
      </c>
      <c r="D2805" s="4"/>
      <c r="E2805" s="2" t="b">
        <f t="shared" ca="1" si="73"/>
        <v>1</v>
      </c>
      <c r="F2805" s="2" t="str" cm="1">
        <f t="array" aca="1" ref="F2805" ca="1">IF(G2805&lt;&gt;"",INDIRECT("'"&amp;G2805&amp;"'!"&amp;H2805),"")</f>
        <v/>
      </c>
      <c r="G2805" s="1533"/>
      <c r="I2805" s="4"/>
      <c r="J2805" s="4"/>
      <c r="K2805" s="4"/>
    </row>
    <row r="2806" spans="1:11" ht="14">
      <c r="A2806" s="1">
        <v>2801</v>
      </c>
      <c r="E2806" s="2" t="b">
        <f t="shared" ca="1" si="73"/>
        <v>1</v>
      </c>
      <c r="F2806" s="2" t="str" cm="1">
        <f t="array" aca="1" ref="F2806" ca="1">IF(G2806&lt;&gt;"",INDIRECT("'"&amp;G2806&amp;"'!"&amp;H2806),"")</f>
        <v/>
      </c>
      <c r="G2806" s="1533"/>
    </row>
    <row r="2807" spans="1:11" ht="14">
      <c r="A2807" s="1">
        <v>2802</v>
      </c>
      <c r="D2807" s="4"/>
      <c r="E2807" s="2" t="b">
        <f t="shared" ca="1" si="73"/>
        <v>1</v>
      </c>
      <c r="F2807" s="2" t="str" cm="1">
        <f t="array" aca="1" ref="F2807" ca="1">IF(G2807&lt;&gt;"",INDIRECT("'"&amp;G2807&amp;"'!"&amp;H2807),"")</f>
        <v/>
      </c>
      <c r="G2807" s="1533"/>
      <c r="I2807" s="4"/>
      <c r="J2807" s="4"/>
      <c r="K2807" s="4"/>
    </row>
    <row r="2808" spans="1:11" ht="14">
      <c r="A2808" s="1">
        <v>2803</v>
      </c>
      <c r="E2808" s="2" t="b">
        <f t="shared" ca="1" si="73"/>
        <v>1</v>
      </c>
      <c r="F2808" s="2" t="str" cm="1">
        <f t="array" aca="1" ref="F2808" ca="1">IF(G2808&lt;&gt;"",INDIRECT("'"&amp;G2808&amp;"'!"&amp;H2808),"")</f>
        <v/>
      </c>
      <c r="G2808" s="1533"/>
    </row>
    <row r="2809" spans="1:11" ht="14">
      <c r="A2809" s="1">
        <v>2804</v>
      </c>
      <c r="D2809" s="4"/>
      <c r="E2809" s="2" t="b">
        <f t="shared" ca="1" si="73"/>
        <v>1</v>
      </c>
      <c r="F2809" s="2" t="str" cm="1">
        <f t="array" aca="1" ref="F2809" ca="1">IF(G2809&lt;&gt;"",INDIRECT("'"&amp;G2809&amp;"'!"&amp;H2809),"")</f>
        <v/>
      </c>
      <c r="G2809" s="1533"/>
      <c r="I2809" s="4"/>
      <c r="J2809" s="4"/>
      <c r="K2809" s="4"/>
    </row>
    <row r="2810" spans="1:11" ht="14">
      <c r="A2810" s="1">
        <v>2805</v>
      </c>
      <c r="D2810" s="4"/>
      <c r="E2810" s="2" t="b">
        <f t="shared" ca="1" si="73"/>
        <v>1</v>
      </c>
      <c r="F2810" s="2" t="str" cm="1">
        <f t="array" aca="1" ref="F2810" ca="1">IF(G2810&lt;&gt;"",INDIRECT("'"&amp;G2810&amp;"'!"&amp;H2810),"")</f>
        <v/>
      </c>
      <c r="G2810" s="1533"/>
      <c r="I2810" s="4"/>
      <c r="J2810" s="4"/>
      <c r="K2810" s="4"/>
    </row>
    <row r="2811" spans="1:11" ht="14">
      <c r="A2811" s="1">
        <v>2806</v>
      </c>
      <c r="D2811" s="4"/>
      <c r="E2811" s="2" t="b">
        <f t="shared" ca="1" si="73"/>
        <v>1</v>
      </c>
      <c r="F2811" s="2" t="str" cm="1">
        <f t="array" aca="1" ref="F2811" ca="1">IF(G2811&lt;&gt;"",INDIRECT("'"&amp;G2811&amp;"'!"&amp;H2811),"")</f>
        <v/>
      </c>
      <c r="G2811" s="1533"/>
      <c r="I2811" s="4"/>
      <c r="J2811" s="4"/>
      <c r="K2811" s="4"/>
    </row>
    <row r="2812" spans="1:11" ht="14">
      <c r="A2812" s="1">
        <v>2807</v>
      </c>
      <c r="D2812" s="4"/>
      <c r="E2812" s="2" t="b">
        <f t="shared" ca="1" si="73"/>
        <v>1</v>
      </c>
      <c r="F2812" s="2" t="str" cm="1">
        <f t="array" aca="1" ref="F2812" ca="1">IF(G2812&lt;&gt;"",INDIRECT("'"&amp;G2812&amp;"'!"&amp;H2812),"")</f>
        <v/>
      </c>
      <c r="G2812" s="1533"/>
      <c r="I2812" s="4"/>
      <c r="J2812" s="4"/>
      <c r="K2812" s="4"/>
    </row>
    <row r="2813" spans="1:11" ht="14">
      <c r="A2813" s="1">
        <v>2808</v>
      </c>
      <c r="D2813" s="4"/>
      <c r="E2813" s="2" t="b">
        <f t="shared" ca="1" si="73"/>
        <v>1</v>
      </c>
      <c r="F2813" s="2" t="str" cm="1">
        <f t="array" aca="1" ref="F2813" ca="1">IF(G2813&lt;&gt;"",INDIRECT("'"&amp;G2813&amp;"'!"&amp;H2813),"")</f>
        <v/>
      </c>
      <c r="G2813" s="1533"/>
      <c r="I2813" s="4"/>
      <c r="J2813" s="4"/>
      <c r="K2813" s="4"/>
    </row>
    <row r="2814" spans="1:11" ht="14">
      <c r="A2814" s="1">
        <v>2809</v>
      </c>
      <c r="D2814" s="4"/>
      <c r="E2814" s="2" t="b">
        <f t="shared" ca="1" si="73"/>
        <v>1</v>
      </c>
      <c r="F2814" s="2" t="str" cm="1">
        <f t="array" aca="1" ref="F2814" ca="1">IF(G2814&lt;&gt;"",INDIRECT("'"&amp;G2814&amp;"'!"&amp;H2814),"")</f>
        <v/>
      </c>
      <c r="G2814" s="1533"/>
      <c r="I2814" s="4"/>
      <c r="J2814" s="4"/>
      <c r="K2814" s="4"/>
    </row>
    <row r="2815" spans="1:11" ht="14">
      <c r="A2815" s="1">
        <v>2810</v>
      </c>
      <c r="D2815" s="4"/>
      <c r="E2815" s="2" t="b">
        <f t="shared" ca="1" si="73"/>
        <v>1</v>
      </c>
      <c r="F2815" s="2" t="str" cm="1">
        <f t="array" aca="1" ref="F2815" ca="1">IF(G2815&lt;&gt;"",INDIRECT("'"&amp;G2815&amp;"'!"&amp;H2815),"")</f>
        <v/>
      </c>
      <c r="G2815" s="1533"/>
      <c r="I2815" s="4"/>
      <c r="J2815" s="4"/>
      <c r="K2815" s="4"/>
    </row>
    <row r="2816" spans="1:11" ht="14">
      <c r="A2816" s="1">
        <v>2811</v>
      </c>
      <c r="D2816" s="4"/>
      <c r="E2816" s="2" t="b">
        <f t="shared" ca="1" si="73"/>
        <v>1</v>
      </c>
      <c r="F2816" s="2" t="str" cm="1">
        <f t="array" aca="1" ref="F2816" ca="1">IF(G2816&lt;&gt;"",INDIRECT("'"&amp;G2816&amp;"'!"&amp;H2816),"")</f>
        <v/>
      </c>
      <c r="G2816" s="1533"/>
      <c r="I2816" s="4"/>
      <c r="J2816" s="4"/>
      <c r="K2816" s="4"/>
    </row>
    <row r="2817" spans="1:11" ht="14">
      <c r="A2817" s="1">
        <v>2812</v>
      </c>
      <c r="D2817" s="4"/>
      <c r="E2817" s="2" t="b">
        <f t="shared" ca="1" si="73"/>
        <v>1</v>
      </c>
      <c r="F2817" s="2" t="str" cm="1">
        <f t="array" aca="1" ref="F2817" ca="1">IF(G2817&lt;&gt;"",INDIRECT("'"&amp;G2817&amp;"'!"&amp;H2817),"")</f>
        <v/>
      </c>
      <c r="G2817" s="1533"/>
      <c r="I2817" s="4"/>
      <c r="J2817" s="4"/>
      <c r="K2817" s="4"/>
    </row>
    <row r="2818" spans="1:11" ht="14">
      <c r="A2818" s="1">
        <v>2813</v>
      </c>
      <c r="D2818" s="4"/>
      <c r="E2818" s="2" t="b">
        <f t="shared" ref="E2818:E2881" ca="1" si="75">F2818=B2818</f>
        <v>1</v>
      </c>
      <c r="F2818" s="2" t="str" cm="1">
        <f t="array" aca="1" ref="F2818" ca="1">IF(G2818&lt;&gt;"",INDIRECT("'"&amp;G2818&amp;"'!"&amp;H2818),"")</f>
        <v/>
      </c>
      <c r="G2818" s="1533"/>
      <c r="I2818" s="4"/>
      <c r="J2818" s="4"/>
      <c r="K2818" s="4"/>
    </row>
    <row r="2819" spans="1:11" ht="14">
      <c r="A2819" s="1">
        <v>2814</v>
      </c>
      <c r="D2819" s="4"/>
      <c r="E2819" s="2" t="b">
        <f t="shared" ca="1" si="75"/>
        <v>1</v>
      </c>
      <c r="F2819" s="2" t="str" cm="1">
        <f t="array" aca="1" ref="F2819" ca="1">IF(G2819&lt;&gt;"",INDIRECT("'"&amp;G2819&amp;"'!"&amp;H2819),"")</f>
        <v/>
      </c>
      <c r="G2819" s="1533"/>
      <c r="I2819" s="4"/>
      <c r="J2819" s="4"/>
      <c r="K2819" s="4"/>
    </row>
    <row r="2820" spans="1:11" ht="14">
      <c r="A2820" s="1">
        <v>2815</v>
      </c>
      <c r="D2820" s="4"/>
      <c r="E2820" s="2" t="b">
        <f t="shared" ca="1" si="75"/>
        <v>1</v>
      </c>
      <c r="F2820" s="2" t="str" cm="1">
        <f t="array" aca="1" ref="F2820" ca="1">IF(G2820&lt;&gt;"",INDIRECT("'"&amp;G2820&amp;"'!"&amp;H2820),"")</f>
        <v/>
      </c>
      <c r="G2820" s="1533"/>
      <c r="I2820" s="4"/>
      <c r="J2820" s="4"/>
      <c r="K2820" s="4"/>
    </row>
    <row r="2821" spans="1:11" ht="14">
      <c r="A2821" s="1">
        <v>2816</v>
      </c>
      <c r="D2821" s="4"/>
      <c r="E2821" s="2" t="b">
        <f t="shared" ca="1" si="75"/>
        <v>1</v>
      </c>
      <c r="F2821" s="2" t="str" cm="1">
        <f t="array" aca="1" ref="F2821" ca="1">IF(G2821&lt;&gt;"",INDIRECT("'"&amp;G2821&amp;"'!"&amp;H2821),"")</f>
        <v/>
      </c>
      <c r="G2821" s="1533"/>
      <c r="I2821" s="4"/>
      <c r="J2821" s="4"/>
      <c r="K2821" s="4"/>
    </row>
    <row r="2822" spans="1:11" ht="14">
      <c r="A2822" s="1">
        <v>2817</v>
      </c>
      <c r="D2822" s="4"/>
      <c r="E2822" s="2" t="b">
        <f t="shared" ca="1" si="75"/>
        <v>1</v>
      </c>
      <c r="F2822" s="2" t="str" cm="1">
        <f t="array" aca="1" ref="F2822" ca="1">IF(G2822&lt;&gt;"",INDIRECT("'"&amp;G2822&amp;"'!"&amp;H2822),"")</f>
        <v/>
      </c>
      <c r="G2822" s="1533"/>
      <c r="I2822" s="4"/>
      <c r="J2822" s="4"/>
      <c r="K2822" s="4"/>
    </row>
    <row r="2823" spans="1:11" ht="14">
      <c r="A2823" s="1">
        <v>2818</v>
      </c>
      <c r="D2823" s="4"/>
      <c r="E2823" s="2" t="b">
        <f t="shared" ca="1" si="75"/>
        <v>1</v>
      </c>
      <c r="F2823" s="2" t="str" cm="1">
        <f t="array" aca="1" ref="F2823" ca="1">IF(G2823&lt;&gt;"",INDIRECT("'"&amp;G2823&amp;"'!"&amp;H2823),"")</f>
        <v/>
      </c>
      <c r="G2823" s="1533"/>
      <c r="I2823" s="4"/>
      <c r="J2823" s="4"/>
      <c r="K2823" s="4"/>
    </row>
    <row r="2824" spans="1:11" ht="14">
      <c r="A2824" s="1">
        <v>2819</v>
      </c>
      <c r="E2824" s="2" t="b">
        <f t="shared" ca="1" si="75"/>
        <v>1</v>
      </c>
      <c r="F2824" s="2" t="str" cm="1">
        <f t="array" aca="1" ref="F2824" ca="1">IF(G2824&lt;&gt;"",INDIRECT("'"&amp;G2824&amp;"'!"&amp;H2824),"")</f>
        <v/>
      </c>
      <c r="G2824" s="1533"/>
    </row>
    <row r="2825" spans="1:11" ht="14">
      <c r="A2825" s="1">
        <v>2820</v>
      </c>
      <c r="E2825" s="2" t="b">
        <f t="shared" ca="1" si="75"/>
        <v>1</v>
      </c>
      <c r="F2825" s="2" t="str" cm="1">
        <f t="array" aca="1" ref="F2825" ca="1">IF(G2825&lt;&gt;"",INDIRECT("'"&amp;G2825&amp;"'!"&amp;H2825),"")</f>
        <v/>
      </c>
      <c r="G2825" s="1533"/>
    </row>
    <row r="2826" spans="1:11" ht="14">
      <c r="A2826" s="1">
        <v>2821</v>
      </c>
      <c r="E2826" s="2" t="b">
        <f t="shared" ca="1" si="75"/>
        <v>1</v>
      </c>
      <c r="F2826" s="2" t="str" cm="1">
        <f t="array" aca="1" ref="F2826" ca="1">IF(G2826&lt;&gt;"",INDIRECT("'"&amp;G2826&amp;"'!"&amp;H2826),"")</f>
        <v/>
      </c>
      <c r="G2826" s="1533"/>
    </row>
    <row r="2827" spans="1:11" ht="14">
      <c r="A2827" s="1">
        <v>2822</v>
      </c>
      <c r="E2827" s="2" t="b">
        <f t="shared" ca="1" si="75"/>
        <v>1</v>
      </c>
      <c r="F2827" s="2" t="str" cm="1">
        <f t="array" aca="1" ref="F2827" ca="1">IF(G2827&lt;&gt;"",INDIRECT("'"&amp;G2827&amp;"'!"&amp;H2827),"")</f>
        <v/>
      </c>
      <c r="G2827" s="1533"/>
    </row>
    <row r="2828" spans="1:11" ht="14">
      <c r="A2828" s="1">
        <v>2823</v>
      </c>
      <c r="D2828" s="4"/>
      <c r="E2828" s="2" t="b">
        <f t="shared" ca="1" si="75"/>
        <v>1</v>
      </c>
      <c r="F2828" s="2" t="str" cm="1">
        <f t="array" aca="1" ref="F2828" ca="1">IF(G2828&lt;&gt;"",INDIRECT("'"&amp;G2828&amp;"'!"&amp;H2828),"")</f>
        <v/>
      </c>
      <c r="G2828" s="1533"/>
      <c r="I2828" s="4"/>
      <c r="J2828" s="4"/>
      <c r="K2828" s="4"/>
    </row>
    <row r="2829" spans="1:11" ht="14">
      <c r="A2829" s="1">
        <v>2824</v>
      </c>
      <c r="E2829" s="2" t="b">
        <f t="shared" ca="1" si="75"/>
        <v>1</v>
      </c>
      <c r="F2829" s="2" t="str" cm="1">
        <f t="array" aca="1" ref="F2829" ca="1">IF(G2829&lt;&gt;"",INDIRECT("'"&amp;G2829&amp;"'!"&amp;H2829),"")</f>
        <v/>
      </c>
      <c r="G2829" s="1533"/>
    </row>
    <row r="2830" spans="1:11" ht="14">
      <c r="A2830" s="1">
        <v>2825</v>
      </c>
      <c r="D2830" s="4"/>
      <c r="E2830" s="2" t="b">
        <f t="shared" ca="1" si="75"/>
        <v>1</v>
      </c>
      <c r="F2830" s="2" t="str" cm="1">
        <f t="array" aca="1" ref="F2830" ca="1">IF(G2830&lt;&gt;"",INDIRECT("'"&amp;G2830&amp;"'!"&amp;H2830),"")</f>
        <v/>
      </c>
      <c r="G2830" s="1533"/>
      <c r="I2830" s="4"/>
      <c r="J2830" s="4"/>
      <c r="K2830" s="4"/>
    </row>
    <row r="2831" spans="1:11" ht="14">
      <c r="A2831" s="1">
        <v>2826</v>
      </c>
      <c r="E2831" s="2" t="b">
        <f t="shared" ca="1" si="75"/>
        <v>1</v>
      </c>
      <c r="F2831" s="2" t="str" cm="1">
        <f t="array" aca="1" ref="F2831" ca="1">IF(G2831&lt;&gt;"",INDIRECT("'"&amp;G2831&amp;"'!"&amp;H2831),"")</f>
        <v/>
      </c>
      <c r="G2831" s="1533"/>
    </row>
    <row r="2832" spans="1:11" ht="14">
      <c r="A2832" s="1">
        <v>2827</v>
      </c>
      <c r="E2832" s="2" t="b">
        <f t="shared" ca="1" si="75"/>
        <v>1</v>
      </c>
      <c r="F2832" s="2" t="str" cm="1">
        <f t="array" aca="1" ref="F2832" ca="1">IF(G2832&lt;&gt;"",INDIRECT("'"&amp;G2832&amp;"'!"&amp;H2832),"")</f>
        <v/>
      </c>
      <c r="G2832" s="1533"/>
    </row>
    <row r="2833" spans="1:11" ht="14">
      <c r="A2833" s="1">
        <v>2828</v>
      </c>
      <c r="D2833" s="4"/>
      <c r="E2833" s="2" t="b">
        <f t="shared" ca="1" si="75"/>
        <v>1</v>
      </c>
      <c r="F2833" s="2" t="str" cm="1">
        <f t="array" aca="1" ref="F2833" ca="1">IF(G2833&lt;&gt;"",INDIRECT("'"&amp;G2833&amp;"'!"&amp;H2833),"")</f>
        <v/>
      </c>
      <c r="G2833" s="1533"/>
      <c r="I2833" s="4"/>
      <c r="J2833" s="4"/>
      <c r="K2833" s="4"/>
    </row>
    <row r="2834" spans="1:11" ht="14">
      <c r="A2834" s="1">
        <v>2829</v>
      </c>
      <c r="D2834" s="4"/>
      <c r="E2834" s="2" t="b">
        <f t="shared" ca="1" si="75"/>
        <v>1</v>
      </c>
      <c r="F2834" s="2" t="str" cm="1">
        <f t="array" aca="1" ref="F2834" ca="1">IF(G2834&lt;&gt;"",INDIRECT("'"&amp;G2834&amp;"'!"&amp;H2834),"")</f>
        <v/>
      </c>
      <c r="G2834" s="1533"/>
      <c r="I2834" s="4"/>
      <c r="J2834" s="4"/>
      <c r="K2834" s="4"/>
    </row>
    <row r="2835" spans="1:11" ht="14">
      <c r="A2835" s="1">
        <v>2830</v>
      </c>
      <c r="E2835" s="2" t="b">
        <f t="shared" ca="1" si="75"/>
        <v>1</v>
      </c>
      <c r="F2835" s="2" t="str" cm="1">
        <f t="array" aca="1" ref="F2835" ca="1">IF(G2835&lt;&gt;"",INDIRECT("'"&amp;G2835&amp;"'!"&amp;H2835),"")</f>
        <v/>
      </c>
      <c r="G2835" s="1533"/>
    </row>
    <row r="2836" spans="1:11" ht="14">
      <c r="A2836" s="1">
        <v>2831</v>
      </c>
      <c r="E2836" s="2" t="b">
        <f t="shared" ca="1" si="75"/>
        <v>1</v>
      </c>
      <c r="F2836" s="2" t="str" cm="1">
        <f t="array" aca="1" ref="F2836" ca="1">IF(G2836&lt;&gt;"",INDIRECT("'"&amp;G2836&amp;"'!"&amp;H2836),"")</f>
        <v/>
      </c>
      <c r="G2836" s="1533"/>
    </row>
    <row r="2837" spans="1:11" ht="14">
      <c r="A2837" s="1">
        <v>2832</v>
      </c>
      <c r="D2837" s="4"/>
      <c r="E2837" s="2" t="b">
        <f t="shared" ca="1" si="75"/>
        <v>1</v>
      </c>
      <c r="F2837" s="2" t="str" cm="1">
        <f t="array" aca="1" ref="F2837" ca="1">IF(G2837&lt;&gt;"",INDIRECT("'"&amp;G2837&amp;"'!"&amp;H2837),"")</f>
        <v/>
      </c>
      <c r="G2837" s="1533"/>
      <c r="I2837" s="4"/>
      <c r="J2837" s="4"/>
      <c r="K2837" s="4"/>
    </row>
    <row r="2838" spans="1:11" ht="14">
      <c r="A2838" s="1">
        <v>2833</v>
      </c>
      <c r="E2838" s="2" t="b">
        <f t="shared" ca="1" si="75"/>
        <v>1</v>
      </c>
      <c r="F2838" s="2" t="str" cm="1">
        <f t="array" aca="1" ref="F2838" ca="1">IF(G2838&lt;&gt;"",INDIRECT("'"&amp;G2838&amp;"'!"&amp;H2838),"")</f>
        <v/>
      </c>
      <c r="G2838" s="1533"/>
    </row>
    <row r="2839" spans="1:11" ht="14">
      <c r="A2839" s="1">
        <v>2834</v>
      </c>
      <c r="E2839" s="2" t="b">
        <f t="shared" ca="1" si="75"/>
        <v>1</v>
      </c>
      <c r="F2839" s="2" t="str" cm="1">
        <f t="array" aca="1" ref="F2839" ca="1">IF(G2839&lt;&gt;"",INDIRECT("'"&amp;G2839&amp;"'!"&amp;H2839),"")</f>
        <v/>
      </c>
      <c r="G2839" s="1533"/>
    </row>
    <row r="2840" spans="1:11" ht="14">
      <c r="A2840" s="1">
        <v>2835</v>
      </c>
      <c r="D2840" s="4"/>
      <c r="E2840" s="2" t="b">
        <f t="shared" ca="1" si="75"/>
        <v>1</v>
      </c>
      <c r="F2840" s="2" t="str" cm="1">
        <f t="array" aca="1" ref="F2840" ca="1">IF(G2840&lt;&gt;"",INDIRECT("'"&amp;G2840&amp;"'!"&amp;H2840),"")</f>
        <v/>
      </c>
      <c r="G2840" s="1533"/>
      <c r="I2840" s="4"/>
      <c r="J2840" s="4"/>
      <c r="K2840" s="4"/>
    </row>
    <row r="2841" spans="1:11" ht="14">
      <c r="A2841" s="1">
        <v>2836</v>
      </c>
      <c r="D2841" s="4"/>
      <c r="E2841" s="2" t="b">
        <f t="shared" ca="1" si="75"/>
        <v>1</v>
      </c>
      <c r="F2841" s="2" t="str" cm="1">
        <f t="array" aca="1" ref="F2841" ca="1">IF(G2841&lt;&gt;"",INDIRECT("'"&amp;G2841&amp;"'!"&amp;H2841),"")</f>
        <v/>
      </c>
      <c r="G2841" s="1533"/>
      <c r="I2841" s="4"/>
      <c r="J2841" s="4"/>
      <c r="K2841" s="4"/>
    </row>
    <row r="2842" spans="1:11" ht="14">
      <c r="A2842" s="1">
        <v>2837</v>
      </c>
      <c r="D2842" s="4"/>
      <c r="E2842" s="2" t="b">
        <f t="shared" ca="1" si="75"/>
        <v>1</v>
      </c>
      <c r="F2842" s="2" t="str" cm="1">
        <f t="array" aca="1" ref="F2842" ca="1">IF(G2842&lt;&gt;"",INDIRECT("'"&amp;G2842&amp;"'!"&amp;H2842),"")</f>
        <v/>
      </c>
      <c r="G2842" s="1533"/>
      <c r="I2842" s="4"/>
      <c r="J2842" s="4"/>
      <c r="K2842" s="4"/>
    </row>
    <row r="2843" spans="1:11" ht="14">
      <c r="A2843" s="1">
        <v>2838</v>
      </c>
      <c r="D2843" s="4"/>
      <c r="E2843" s="2" t="b">
        <f t="shared" ca="1" si="75"/>
        <v>1</v>
      </c>
      <c r="F2843" s="2" t="str" cm="1">
        <f t="array" aca="1" ref="F2843" ca="1">IF(G2843&lt;&gt;"",INDIRECT("'"&amp;G2843&amp;"'!"&amp;H2843),"")</f>
        <v/>
      </c>
      <c r="G2843" s="1533"/>
      <c r="I2843" s="4"/>
      <c r="J2843" s="4"/>
      <c r="K2843" s="4"/>
    </row>
    <row r="2844" spans="1:11" ht="14">
      <c r="A2844" s="1">
        <v>2839</v>
      </c>
      <c r="D2844" s="4"/>
      <c r="E2844" s="2" t="b">
        <f t="shared" ca="1" si="75"/>
        <v>1</v>
      </c>
      <c r="F2844" s="2" t="str" cm="1">
        <f t="array" aca="1" ref="F2844" ca="1">IF(G2844&lt;&gt;"",INDIRECT("'"&amp;G2844&amp;"'!"&amp;H2844),"")</f>
        <v/>
      </c>
      <c r="G2844" s="1533"/>
      <c r="I2844" s="4"/>
      <c r="J2844" s="4"/>
      <c r="K2844" s="4"/>
    </row>
    <row r="2845" spans="1:11" ht="14">
      <c r="A2845" s="1">
        <v>2840</v>
      </c>
      <c r="D2845" s="4"/>
      <c r="E2845" s="2" t="b">
        <f t="shared" ca="1" si="75"/>
        <v>1</v>
      </c>
      <c r="F2845" s="2" t="str" cm="1">
        <f t="array" aca="1" ref="F2845" ca="1">IF(G2845&lt;&gt;"",INDIRECT("'"&amp;G2845&amp;"'!"&amp;H2845),"")</f>
        <v/>
      </c>
      <c r="G2845" s="1533"/>
      <c r="I2845" s="4"/>
      <c r="J2845" s="4"/>
      <c r="K2845" s="4"/>
    </row>
    <row r="2846" spans="1:11" ht="14">
      <c r="A2846" s="1">
        <v>2841</v>
      </c>
      <c r="D2846" s="4"/>
      <c r="E2846" s="2" t="b">
        <f t="shared" ca="1" si="75"/>
        <v>1</v>
      </c>
      <c r="F2846" s="2" t="str" cm="1">
        <f t="array" aca="1" ref="F2846" ca="1">IF(G2846&lt;&gt;"",INDIRECT("'"&amp;G2846&amp;"'!"&amp;H2846),"")</f>
        <v/>
      </c>
      <c r="G2846" s="1533"/>
      <c r="I2846" s="4"/>
      <c r="J2846" s="4"/>
      <c r="K2846" s="4"/>
    </row>
    <row r="2847" spans="1:11" ht="14">
      <c r="A2847" s="1">
        <v>2842</v>
      </c>
      <c r="D2847" s="4"/>
      <c r="E2847" s="2" t="b">
        <f t="shared" ca="1" si="75"/>
        <v>1</v>
      </c>
      <c r="F2847" s="2" t="str" cm="1">
        <f t="array" aca="1" ref="F2847" ca="1">IF(G2847&lt;&gt;"",INDIRECT("'"&amp;G2847&amp;"'!"&amp;H2847),"")</f>
        <v/>
      </c>
      <c r="G2847" s="1533"/>
      <c r="I2847" s="4"/>
      <c r="J2847" s="4"/>
      <c r="K2847" s="4"/>
    </row>
    <row r="2848" spans="1:11" ht="14">
      <c r="A2848" s="1">
        <v>2843</v>
      </c>
      <c r="D2848" s="4"/>
      <c r="E2848" s="2" t="b">
        <f t="shared" ca="1" si="75"/>
        <v>1</v>
      </c>
      <c r="F2848" s="2" t="str" cm="1">
        <f t="array" aca="1" ref="F2848" ca="1">IF(G2848&lt;&gt;"",INDIRECT("'"&amp;G2848&amp;"'!"&amp;H2848),"")</f>
        <v/>
      </c>
      <c r="G2848" s="1533"/>
      <c r="I2848" s="4"/>
      <c r="J2848" s="4"/>
      <c r="K2848" s="4"/>
    </row>
    <row r="2849" spans="1:11" ht="14">
      <c r="A2849" s="1">
        <v>2844</v>
      </c>
      <c r="D2849" s="4"/>
      <c r="E2849" s="2" t="b">
        <f t="shared" ca="1" si="75"/>
        <v>1</v>
      </c>
      <c r="F2849" s="2" t="str" cm="1">
        <f t="array" aca="1" ref="F2849" ca="1">IF(G2849&lt;&gt;"",INDIRECT("'"&amp;G2849&amp;"'!"&amp;H2849),"")</f>
        <v/>
      </c>
      <c r="G2849" s="1533"/>
      <c r="I2849" s="4"/>
      <c r="J2849" s="4"/>
      <c r="K2849" s="4"/>
    </row>
    <row r="2850" spans="1:11" ht="14">
      <c r="A2850" s="1">
        <v>2845</v>
      </c>
      <c r="D2850" s="4"/>
      <c r="E2850" s="2" t="b">
        <f t="shared" ca="1" si="75"/>
        <v>1</v>
      </c>
      <c r="F2850" s="2" t="str" cm="1">
        <f t="array" aca="1" ref="F2850" ca="1">IF(G2850&lt;&gt;"",INDIRECT("'"&amp;G2850&amp;"'!"&amp;H2850),"")</f>
        <v/>
      </c>
      <c r="G2850" s="1533"/>
      <c r="I2850" s="4"/>
      <c r="J2850" s="4"/>
      <c r="K2850" s="4"/>
    </row>
    <row r="2851" spans="1:11" ht="14">
      <c r="A2851" s="1">
        <v>2846</v>
      </c>
      <c r="D2851" s="4"/>
      <c r="E2851" s="2" t="b">
        <f t="shared" ca="1" si="75"/>
        <v>1</v>
      </c>
      <c r="F2851" s="2" t="str" cm="1">
        <f t="array" aca="1" ref="F2851" ca="1">IF(G2851&lt;&gt;"",INDIRECT("'"&amp;G2851&amp;"'!"&amp;H2851),"")</f>
        <v/>
      </c>
      <c r="G2851" s="1533"/>
      <c r="I2851" s="4"/>
      <c r="J2851" s="4"/>
      <c r="K2851" s="4"/>
    </row>
    <row r="2852" spans="1:11" ht="14">
      <c r="A2852" s="1">
        <v>2847</v>
      </c>
      <c r="E2852" s="2" t="b">
        <f t="shared" ca="1" si="75"/>
        <v>1</v>
      </c>
      <c r="F2852" s="2" t="str" cm="1">
        <f t="array" aca="1" ref="F2852" ca="1">IF(G2852&lt;&gt;"",INDIRECT("'"&amp;G2852&amp;"'!"&amp;H2852),"")</f>
        <v/>
      </c>
      <c r="G2852" s="1533"/>
    </row>
    <row r="2853" spans="1:11" ht="14">
      <c r="A2853" s="1">
        <v>2848</v>
      </c>
      <c r="D2853" s="3" t="s">
        <v>299</v>
      </c>
      <c r="E2853" s="2" t="b">
        <f t="shared" ca="1" si="75"/>
        <v>1</v>
      </c>
      <c r="F2853" s="2" t="str" cm="1">
        <f t="array" aca="1" ref="F2853" ca="1">IF(G2853&lt;&gt;"",INDIRECT("'"&amp;G2853&amp;"'!"&amp;H2853),"")</f>
        <v/>
      </c>
      <c r="G2853" s="1533"/>
    </row>
    <row r="2854" spans="1:11" ht="14">
      <c r="A2854" s="1">
        <v>2849</v>
      </c>
      <c r="E2854" s="2" t="b">
        <f t="shared" ca="1" si="75"/>
        <v>1</v>
      </c>
      <c r="F2854" s="2" t="str" cm="1">
        <f t="array" aca="1" ref="F2854" ca="1">IF(G2854&lt;&gt;"",INDIRECT("'"&amp;G2854&amp;"'!"&amp;H2854),"")</f>
        <v/>
      </c>
      <c r="G2854" s="1533"/>
    </row>
    <row r="2855" spans="1:11" ht="14">
      <c r="A2855" s="1">
        <v>2850</v>
      </c>
      <c r="E2855" s="2" t="b">
        <f t="shared" ca="1" si="75"/>
        <v>1</v>
      </c>
      <c r="F2855" s="2" t="str" cm="1">
        <f t="array" aca="1" ref="F2855" ca="1">IF(G2855&lt;&gt;"",INDIRECT("'"&amp;G2855&amp;"'!"&amp;H2855),"")</f>
        <v/>
      </c>
      <c r="G2855" s="1533"/>
    </row>
    <row r="2856" spans="1:11" ht="14">
      <c r="A2856" s="1">
        <v>2851</v>
      </c>
      <c r="E2856" s="2" t="b">
        <f t="shared" ca="1" si="75"/>
        <v>1</v>
      </c>
      <c r="F2856" s="2" t="str" cm="1">
        <f t="array" aca="1" ref="F2856" ca="1">IF(G2856&lt;&gt;"",INDIRECT("'"&amp;G2856&amp;"'!"&amp;H2856),"")</f>
        <v/>
      </c>
      <c r="G2856" s="1533"/>
    </row>
    <row r="2857" spans="1:11" ht="14">
      <c r="A2857" s="1">
        <v>2852</v>
      </c>
      <c r="E2857" s="2" t="b">
        <f t="shared" ca="1" si="75"/>
        <v>1</v>
      </c>
      <c r="F2857" s="2" t="str" cm="1">
        <f t="array" aca="1" ref="F2857" ca="1">IF(G2857&lt;&gt;"",INDIRECT("'"&amp;G2857&amp;"'!"&amp;H2857),"")</f>
        <v/>
      </c>
      <c r="G2857" s="1533"/>
    </row>
    <row r="2858" spans="1:11" ht="14">
      <c r="A2858" s="1">
        <v>2853</v>
      </c>
      <c r="E2858" s="2" t="b">
        <f t="shared" ca="1" si="75"/>
        <v>1</v>
      </c>
      <c r="F2858" s="2" t="str" cm="1">
        <f t="array" aca="1" ref="F2858" ca="1">IF(G2858&lt;&gt;"",INDIRECT("'"&amp;G2858&amp;"'!"&amp;H2858),"")</f>
        <v/>
      </c>
      <c r="G2858" s="1533"/>
    </row>
    <row r="2859" spans="1:11" ht="14">
      <c r="A2859" s="1">
        <v>2854</v>
      </c>
      <c r="E2859" s="2" t="b">
        <f t="shared" ca="1" si="75"/>
        <v>1</v>
      </c>
      <c r="F2859" s="2" t="str" cm="1">
        <f t="array" aca="1" ref="F2859" ca="1">IF(G2859&lt;&gt;"",INDIRECT("'"&amp;G2859&amp;"'!"&amp;H2859),"")</f>
        <v/>
      </c>
      <c r="G2859" s="1533"/>
    </row>
    <row r="2860" spans="1:11" ht="14">
      <c r="A2860" s="1">
        <v>2855</v>
      </c>
      <c r="E2860" s="2" t="b">
        <f t="shared" ca="1" si="75"/>
        <v>1</v>
      </c>
      <c r="F2860" s="2" t="str" cm="1">
        <f t="array" aca="1" ref="F2860" ca="1">IF(G2860&lt;&gt;"",INDIRECT("'"&amp;G2860&amp;"'!"&amp;H2860),"")</f>
        <v/>
      </c>
      <c r="G2860" s="1533"/>
    </row>
    <row r="2861" spans="1:11" ht="14">
      <c r="A2861" s="1">
        <v>2856</v>
      </c>
      <c r="E2861" s="2" t="b">
        <f t="shared" ca="1" si="75"/>
        <v>1</v>
      </c>
      <c r="F2861" s="2" t="str" cm="1">
        <f t="array" aca="1" ref="F2861" ca="1">IF(G2861&lt;&gt;"",INDIRECT("'"&amp;G2861&amp;"'!"&amp;H2861),"")</f>
        <v/>
      </c>
      <c r="G2861" s="1533"/>
    </row>
    <row r="2862" spans="1:11" ht="14">
      <c r="A2862" s="1">
        <v>2857</v>
      </c>
      <c r="D2862" s="4"/>
      <c r="E2862" s="2" t="b">
        <f t="shared" ca="1" si="75"/>
        <v>1</v>
      </c>
      <c r="F2862" s="2" t="str" cm="1">
        <f t="array" aca="1" ref="F2862" ca="1">IF(G2862&lt;&gt;"",INDIRECT("'"&amp;G2862&amp;"'!"&amp;H2862),"")</f>
        <v/>
      </c>
      <c r="G2862" s="1533"/>
      <c r="I2862" s="4"/>
      <c r="J2862" s="4"/>
      <c r="K2862" s="4"/>
    </row>
    <row r="2863" spans="1:11" ht="14">
      <c r="A2863" s="1">
        <v>2858</v>
      </c>
      <c r="D2863" s="4"/>
      <c r="E2863" s="2" t="b">
        <f t="shared" ca="1" si="75"/>
        <v>1</v>
      </c>
      <c r="F2863" s="2" t="str" cm="1">
        <f t="array" aca="1" ref="F2863" ca="1">IF(G2863&lt;&gt;"",INDIRECT("'"&amp;G2863&amp;"'!"&amp;H2863),"")</f>
        <v/>
      </c>
      <c r="G2863" s="1533"/>
      <c r="I2863" s="4"/>
      <c r="J2863" s="4"/>
      <c r="K2863" s="4"/>
    </row>
    <row r="2864" spans="1:11" ht="14">
      <c r="A2864" s="1">
        <v>2859</v>
      </c>
      <c r="D2864" s="4"/>
      <c r="E2864" s="2" t="b">
        <f t="shared" ca="1" si="75"/>
        <v>1</v>
      </c>
      <c r="F2864" s="2" t="str" cm="1">
        <f t="array" aca="1" ref="F2864" ca="1">IF(G2864&lt;&gt;"",INDIRECT("'"&amp;G2864&amp;"'!"&amp;H2864),"")</f>
        <v/>
      </c>
      <c r="G2864" s="1533"/>
      <c r="I2864" s="4"/>
      <c r="J2864" s="4"/>
      <c r="K2864" s="4"/>
    </row>
    <row r="2865" spans="1:11" ht="14">
      <c r="A2865" s="1">
        <v>2860</v>
      </c>
      <c r="D2865" s="4"/>
      <c r="E2865" s="2" t="b">
        <f t="shared" ca="1" si="75"/>
        <v>1</v>
      </c>
      <c r="F2865" s="2" t="str" cm="1">
        <f t="array" aca="1" ref="F2865" ca="1">IF(G2865&lt;&gt;"",INDIRECT("'"&amp;G2865&amp;"'!"&amp;H2865),"")</f>
        <v/>
      </c>
      <c r="G2865" s="1533"/>
      <c r="I2865" s="4"/>
      <c r="J2865" s="4"/>
      <c r="K2865" s="4"/>
    </row>
    <row r="2866" spans="1:11" ht="14">
      <c r="A2866" s="1">
        <v>2861</v>
      </c>
      <c r="D2866" s="4"/>
      <c r="E2866" s="2" t="b">
        <f t="shared" ca="1" si="75"/>
        <v>1</v>
      </c>
      <c r="F2866" s="2" t="str" cm="1">
        <f t="array" aca="1" ref="F2866" ca="1">IF(G2866&lt;&gt;"",INDIRECT("'"&amp;G2866&amp;"'!"&amp;H2866),"")</f>
        <v/>
      </c>
      <c r="G2866" s="1533"/>
      <c r="I2866" s="4"/>
      <c r="J2866" s="4"/>
      <c r="K2866" s="4"/>
    </row>
    <row r="2867" spans="1:11" ht="14">
      <c r="A2867" s="1">
        <v>2862</v>
      </c>
      <c r="D2867" s="4"/>
      <c r="E2867" s="2" t="b">
        <f t="shared" ca="1" si="75"/>
        <v>1</v>
      </c>
      <c r="F2867" s="2" t="str" cm="1">
        <f t="array" aca="1" ref="F2867" ca="1">IF(G2867&lt;&gt;"",INDIRECT("'"&amp;G2867&amp;"'!"&amp;H2867),"")</f>
        <v/>
      </c>
      <c r="G2867" s="1533"/>
      <c r="I2867" s="4"/>
      <c r="J2867" s="4"/>
      <c r="K2867" s="4"/>
    </row>
    <row r="2868" spans="1:11" ht="14">
      <c r="A2868" s="1">
        <v>2863</v>
      </c>
      <c r="D2868" s="4"/>
      <c r="E2868" s="2" t="b">
        <f t="shared" ca="1" si="75"/>
        <v>1</v>
      </c>
      <c r="F2868" s="2" t="str" cm="1">
        <f t="array" aca="1" ref="F2868" ca="1">IF(G2868&lt;&gt;"",INDIRECT("'"&amp;G2868&amp;"'!"&amp;H2868),"")</f>
        <v/>
      </c>
      <c r="G2868" s="1533"/>
      <c r="I2868" s="4"/>
      <c r="J2868" s="4"/>
      <c r="K2868" s="4"/>
    </row>
    <row r="2869" spans="1:11" ht="14">
      <c r="A2869" s="1">
        <v>2864</v>
      </c>
      <c r="D2869" s="4"/>
      <c r="E2869" s="2" t="b">
        <f t="shared" ca="1" si="75"/>
        <v>1</v>
      </c>
      <c r="F2869" s="2" t="str" cm="1">
        <f t="array" aca="1" ref="F2869" ca="1">IF(G2869&lt;&gt;"",INDIRECT("'"&amp;G2869&amp;"'!"&amp;H2869),"")</f>
        <v/>
      </c>
      <c r="G2869" s="1533"/>
      <c r="I2869" s="4"/>
      <c r="J2869" s="4"/>
      <c r="K2869" s="4"/>
    </row>
    <row r="2870" spans="1:11" ht="14">
      <c r="A2870" s="1">
        <v>2865</v>
      </c>
      <c r="D2870" s="4"/>
      <c r="E2870" s="2" t="b">
        <f t="shared" ca="1" si="75"/>
        <v>1</v>
      </c>
      <c r="F2870" s="2" t="str" cm="1">
        <f t="array" aca="1" ref="F2870" ca="1">IF(G2870&lt;&gt;"",INDIRECT("'"&amp;G2870&amp;"'!"&amp;H2870),"")</f>
        <v/>
      </c>
      <c r="G2870" s="1533"/>
      <c r="I2870" s="4"/>
      <c r="J2870" s="4"/>
      <c r="K2870" s="4"/>
    </row>
    <row r="2871" spans="1:11" ht="14">
      <c r="A2871" s="1">
        <v>2866</v>
      </c>
      <c r="D2871" s="4"/>
      <c r="E2871" s="2" t="b">
        <f t="shared" ca="1" si="75"/>
        <v>1</v>
      </c>
      <c r="F2871" s="2" t="str" cm="1">
        <f t="array" aca="1" ref="F2871" ca="1">IF(G2871&lt;&gt;"",INDIRECT("'"&amp;G2871&amp;"'!"&amp;H2871),"")</f>
        <v/>
      </c>
      <c r="G2871" s="1533"/>
      <c r="I2871" s="4"/>
      <c r="J2871" s="4"/>
      <c r="K2871" s="4"/>
    </row>
    <row r="2872" spans="1:11" ht="14">
      <c r="A2872" s="1">
        <v>2867</v>
      </c>
      <c r="D2872" s="4"/>
      <c r="E2872" s="2" t="b">
        <f t="shared" ca="1" si="75"/>
        <v>1</v>
      </c>
      <c r="F2872" s="2" t="str" cm="1">
        <f t="array" aca="1" ref="F2872" ca="1">IF(G2872&lt;&gt;"",INDIRECT("'"&amp;G2872&amp;"'!"&amp;H2872),"")</f>
        <v/>
      </c>
      <c r="G2872" s="1533"/>
      <c r="I2872" s="4"/>
      <c r="J2872" s="4"/>
      <c r="K2872" s="4"/>
    </row>
    <row r="2873" spans="1:11" ht="14">
      <c r="A2873" s="1">
        <v>2868</v>
      </c>
      <c r="D2873" s="4"/>
      <c r="E2873" s="2" t="b">
        <f t="shared" ca="1" si="75"/>
        <v>1</v>
      </c>
      <c r="F2873" s="2" t="str" cm="1">
        <f t="array" aca="1" ref="F2873" ca="1">IF(G2873&lt;&gt;"",INDIRECT("'"&amp;G2873&amp;"'!"&amp;H2873),"")</f>
        <v/>
      </c>
      <c r="G2873" s="1533"/>
      <c r="I2873" s="4"/>
      <c r="J2873" s="4"/>
      <c r="K2873" s="4"/>
    </row>
    <row r="2874" spans="1:11" ht="14">
      <c r="A2874" s="1">
        <v>2869</v>
      </c>
      <c r="D2874" s="4"/>
      <c r="E2874" s="2" t="b">
        <f t="shared" ca="1" si="75"/>
        <v>1</v>
      </c>
      <c r="F2874" s="2" t="str" cm="1">
        <f t="array" aca="1" ref="F2874" ca="1">IF(G2874&lt;&gt;"",INDIRECT("'"&amp;G2874&amp;"'!"&amp;H2874),"")</f>
        <v/>
      </c>
      <c r="G2874" s="1533"/>
      <c r="I2874" s="4"/>
      <c r="J2874" s="4"/>
      <c r="K2874" s="4"/>
    </row>
    <row r="2875" spans="1:11" ht="14">
      <c r="A2875" s="1">
        <v>2870</v>
      </c>
      <c r="D2875" s="4"/>
      <c r="E2875" s="2" t="b">
        <f t="shared" ca="1" si="75"/>
        <v>1</v>
      </c>
      <c r="F2875" s="2" t="str" cm="1">
        <f t="array" aca="1" ref="F2875" ca="1">IF(G2875&lt;&gt;"",INDIRECT("'"&amp;G2875&amp;"'!"&amp;H2875),"")</f>
        <v/>
      </c>
      <c r="G2875" s="1533"/>
      <c r="I2875" s="4"/>
      <c r="J2875" s="4"/>
      <c r="K2875" s="4"/>
    </row>
    <row r="2876" spans="1:11" ht="14">
      <c r="A2876" s="1">
        <v>2871</v>
      </c>
      <c r="D2876" s="4"/>
      <c r="E2876" s="2" t="b">
        <f t="shared" ca="1" si="75"/>
        <v>1</v>
      </c>
      <c r="F2876" s="2" t="str" cm="1">
        <f t="array" aca="1" ref="F2876" ca="1">IF(G2876&lt;&gt;"",INDIRECT("'"&amp;G2876&amp;"'!"&amp;H2876),"")</f>
        <v/>
      </c>
      <c r="G2876" s="1533"/>
      <c r="I2876" s="4"/>
      <c r="J2876" s="4"/>
      <c r="K2876" s="4"/>
    </row>
    <row r="2877" spans="1:11" ht="14">
      <c r="A2877" s="1">
        <v>2872</v>
      </c>
      <c r="D2877" s="4"/>
      <c r="E2877" s="2" t="b">
        <f t="shared" ca="1" si="75"/>
        <v>1</v>
      </c>
      <c r="F2877" s="2" t="str" cm="1">
        <f t="array" aca="1" ref="F2877" ca="1">IF(G2877&lt;&gt;"",INDIRECT("'"&amp;G2877&amp;"'!"&amp;H2877),"")</f>
        <v/>
      </c>
      <c r="G2877" s="1533"/>
      <c r="I2877" s="4"/>
      <c r="J2877" s="4"/>
      <c r="K2877" s="4"/>
    </row>
    <row r="2878" spans="1:11" ht="14">
      <c r="A2878" s="1">
        <v>2873</v>
      </c>
      <c r="D2878" s="4"/>
      <c r="E2878" s="2" t="b">
        <f t="shared" ca="1" si="75"/>
        <v>1</v>
      </c>
      <c r="F2878" s="2" t="str" cm="1">
        <f t="array" aca="1" ref="F2878" ca="1">IF(G2878&lt;&gt;"",INDIRECT("'"&amp;G2878&amp;"'!"&amp;H2878),"")</f>
        <v/>
      </c>
      <c r="G2878" s="1533"/>
      <c r="I2878" s="4"/>
      <c r="J2878" s="4"/>
      <c r="K2878" s="4"/>
    </row>
    <row r="2879" spans="1:11" ht="14">
      <c r="A2879" s="1">
        <v>2874</v>
      </c>
      <c r="D2879" s="4"/>
      <c r="E2879" s="2" t="b">
        <f t="shared" ca="1" si="75"/>
        <v>1</v>
      </c>
      <c r="F2879" s="2" t="str" cm="1">
        <f t="array" aca="1" ref="F2879" ca="1">IF(G2879&lt;&gt;"",INDIRECT("'"&amp;G2879&amp;"'!"&amp;H2879),"")</f>
        <v/>
      </c>
      <c r="G2879" s="1533"/>
      <c r="I2879" s="4"/>
      <c r="J2879" s="4"/>
      <c r="K2879" s="4"/>
    </row>
    <row r="2880" spans="1:11" ht="14">
      <c r="A2880" s="1">
        <v>2875</v>
      </c>
      <c r="D2880" s="4"/>
      <c r="E2880" s="2" t="b">
        <f t="shared" ca="1" si="75"/>
        <v>1</v>
      </c>
      <c r="F2880" s="2" t="str" cm="1">
        <f t="array" aca="1" ref="F2880" ca="1">IF(G2880&lt;&gt;"",INDIRECT("'"&amp;G2880&amp;"'!"&amp;H2880),"")</f>
        <v/>
      </c>
      <c r="G2880" s="1533"/>
      <c r="I2880" s="4"/>
      <c r="J2880" s="4"/>
      <c r="K2880" s="4"/>
    </row>
    <row r="2881" spans="1:11" ht="14">
      <c r="A2881" s="1">
        <v>2876</v>
      </c>
      <c r="D2881" s="4"/>
      <c r="E2881" s="2" t="b">
        <f t="shared" ca="1" si="75"/>
        <v>1</v>
      </c>
      <c r="F2881" s="2" t="str" cm="1">
        <f t="array" aca="1" ref="F2881" ca="1">IF(G2881&lt;&gt;"",INDIRECT("'"&amp;G2881&amp;"'!"&amp;H2881),"")</f>
        <v/>
      </c>
      <c r="G2881" s="1533"/>
      <c r="I2881" s="4"/>
      <c r="J2881" s="4"/>
      <c r="K2881" s="4"/>
    </row>
    <row r="2882" spans="1:11" ht="14">
      <c r="A2882" s="1">
        <v>2877</v>
      </c>
      <c r="D2882" s="4"/>
      <c r="E2882" s="2" t="b">
        <f t="shared" ref="E2882:E2945" ca="1" si="76">F2882=B2882</f>
        <v>1</v>
      </c>
      <c r="F2882" s="2" t="str" cm="1">
        <f t="array" aca="1" ref="F2882" ca="1">IF(G2882&lt;&gt;"",INDIRECT("'"&amp;G2882&amp;"'!"&amp;H2882),"")</f>
        <v/>
      </c>
      <c r="G2882" s="1533"/>
      <c r="I2882" s="4"/>
      <c r="J2882" s="4"/>
      <c r="K2882" s="4"/>
    </row>
    <row r="2883" spans="1:11" ht="14">
      <c r="A2883" s="1">
        <v>2878</v>
      </c>
      <c r="D2883" s="4"/>
      <c r="E2883" s="2" t="b">
        <f t="shared" ca="1" si="76"/>
        <v>1</v>
      </c>
      <c r="F2883" s="2" t="str" cm="1">
        <f t="array" aca="1" ref="F2883" ca="1">IF(G2883&lt;&gt;"",INDIRECT("'"&amp;G2883&amp;"'!"&amp;H2883),"")</f>
        <v/>
      </c>
      <c r="G2883" s="1533"/>
      <c r="I2883" s="4"/>
      <c r="J2883" s="4"/>
      <c r="K2883" s="4"/>
    </row>
    <row r="2884" spans="1:11" ht="14">
      <c r="A2884" s="1">
        <v>2879</v>
      </c>
      <c r="D2884" s="4"/>
      <c r="E2884" s="2" t="b">
        <f t="shared" ca="1" si="76"/>
        <v>1</v>
      </c>
      <c r="F2884" s="2" t="str" cm="1">
        <f t="array" aca="1" ref="F2884" ca="1">IF(G2884&lt;&gt;"",INDIRECT("'"&amp;G2884&amp;"'!"&amp;H2884),"")</f>
        <v/>
      </c>
      <c r="G2884" s="1533"/>
      <c r="I2884" s="4"/>
      <c r="J2884" s="4"/>
      <c r="K2884" s="4"/>
    </row>
    <row r="2885" spans="1:11" ht="14">
      <c r="A2885" s="1">
        <v>2880</v>
      </c>
      <c r="D2885" s="4"/>
      <c r="E2885" s="2" t="b">
        <f t="shared" ca="1" si="76"/>
        <v>1</v>
      </c>
      <c r="F2885" s="2" t="str" cm="1">
        <f t="array" aca="1" ref="F2885" ca="1">IF(G2885&lt;&gt;"",INDIRECT("'"&amp;G2885&amp;"'!"&amp;H2885),"")</f>
        <v/>
      </c>
      <c r="G2885" s="1533"/>
      <c r="I2885" s="4"/>
      <c r="J2885" s="4"/>
      <c r="K2885" s="4"/>
    </row>
    <row r="2886" spans="1:11" ht="14">
      <c r="A2886" s="1">
        <v>2881</v>
      </c>
      <c r="D2886" s="4"/>
      <c r="E2886" s="2" t="b">
        <f t="shared" ca="1" si="76"/>
        <v>1</v>
      </c>
      <c r="F2886" s="2" t="str" cm="1">
        <f t="array" aca="1" ref="F2886" ca="1">IF(G2886&lt;&gt;"",INDIRECT("'"&amp;G2886&amp;"'!"&amp;H2886),"")</f>
        <v/>
      </c>
      <c r="G2886" s="1533"/>
      <c r="I2886" s="4"/>
      <c r="J2886" s="4"/>
      <c r="K2886" s="4"/>
    </row>
    <row r="2887" spans="1:11" ht="14">
      <c r="A2887" s="1">
        <v>2882</v>
      </c>
      <c r="D2887" s="4"/>
      <c r="E2887" s="2" t="b">
        <f t="shared" ca="1" si="76"/>
        <v>1</v>
      </c>
      <c r="F2887" s="2" t="str" cm="1">
        <f t="array" aca="1" ref="F2887" ca="1">IF(G2887&lt;&gt;"",INDIRECT("'"&amp;G2887&amp;"'!"&amp;H2887),"")</f>
        <v/>
      </c>
      <c r="G2887" s="1533"/>
      <c r="I2887" s="4"/>
      <c r="J2887" s="4"/>
      <c r="K2887" s="4"/>
    </row>
    <row r="2888" spans="1:11" ht="14">
      <c r="A2888" s="1">
        <v>2883</v>
      </c>
      <c r="D2888" s="4"/>
      <c r="E2888" s="2" t="b">
        <f t="shared" ca="1" si="76"/>
        <v>1</v>
      </c>
      <c r="F2888" s="2" t="str" cm="1">
        <f t="array" aca="1" ref="F2888" ca="1">IF(G2888&lt;&gt;"",INDIRECT("'"&amp;G2888&amp;"'!"&amp;H2888),"")</f>
        <v/>
      </c>
      <c r="G2888" s="1533"/>
      <c r="I2888" s="4"/>
      <c r="J2888" s="4"/>
      <c r="K2888" s="4"/>
    </row>
    <row r="2889" spans="1:11" ht="14">
      <c r="A2889" s="1">
        <v>2884</v>
      </c>
      <c r="D2889" s="4"/>
      <c r="E2889" s="2" t="b">
        <f t="shared" ca="1" si="76"/>
        <v>1</v>
      </c>
      <c r="F2889" s="2" t="str" cm="1">
        <f t="array" aca="1" ref="F2889" ca="1">IF(G2889&lt;&gt;"",INDIRECT("'"&amp;G2889&amp;"'!"&amp;H2889),"")</f>
        <v/>
      </c>
      <c r="G2889" s="1533"/>
      <c r="I2889" s="4"/>
      <c r="J2889" s="4"/>
      <c r="K2889" s="4"/>
    </row>
    <row r="2890" spans="1:11" ht="14">
      <c r="A2890" s="1">
        <v>2885</v>
      </c>
      <c r="D2890" s="4"/>
      <c r="E2890" s="2" t="b">
        <f t="shared" ca="1" si="76"/>
        <v>1</v>
      </c>
      <c r="F2890" s="2" t="str" cm="1">
        <f t="array" aca="1" ref="F2890" ca="1">IF(G2890&lt;&gt;"",INDIRECT("'"&amp;G2890&amp;"'!"&amp;H2890),"")</f>
        <v/>
      </c>
      <c r="G2890" s="1533"/>
      <c r="I2890" s="4"/>
      <c r="J2890" s="4"/>
      <c r="K2890" s="4"/>
    </row>
    <row r="2891" spans="1:11" ht="14">
      <c r="A2891">
        <v>2886</v>
      </c>
      <c r="B2891" s="7">
        <f>'EstExp 12-20'!E103</f>
        <v>0</v>
      </c>
      <c r="C2891" s="3">
        <f t="shared" ref="C2891:C2951" si="77">A2891-B2891</f>
        <v>2886</v>
      </c>
      <c r="E2891" s="2" t="b">
        <f t="shared" ca="1" si="76"/>
        <v>1</v>
      </c>
      <c r="F2891" s="2" cm="1">
        <f t="array" aca="1" ref="F2891" ca="1">IF(G2891&lt;&gt;"",INDIRECT("'"&amp;G2891&amp;"'!"&amp;H2891),"")</f>
        <v>0</v>
      </c>
      <c r="G2891" s="1533" t="s">
        <v>6775</v>
      </c>
      <c r="H2891" s="2" t="s">
        <v>4969</v>
      </c>
    </row>
    <row r="2892" spans="1:11" ht="14">
      <c r="A2892" s="1">
        <v>2887</v>
      </c>
      <c r="D2892" s="4"/>
      <c r="E2892" s="2" t="b">
        <f t="shared" ca="1" si="76"/>
        <v>1</v>
      </c>
      <c r="F2892" s="2" t="str" cm="1">
        <f t="array" aca="1" ref="F2892" ca="1">IF(G2892&lt;&gt;"",INDIRECT("'"&amp;G2892&amp;"'!"&amp;H2892),"")</f>
        <v/>
      </c>
      <c r="G2892" s="1533"/>
      <c r="I2892" s="4"/>
      <c r="J2892" s="4"/>
      <c r="K2892" s="4"/>
    </row>
    <row r="2893" spans="1:11" ht="14">
      <c r="A2893">
        <v>2888</v>
      </c>
      <c r="B2893" s="7">
        <f>'EstExp 12-20'!E80</f>
        <v>0</v>
      </c>
      <c r="C2893" s="3">
        <f t="shared" si="77"/>
        <v>2888</v>
      </c>
      <c r="E2893" s="2" t="b">
        <f t="shared" ca="1" si="76"/>
        <v>1</v>
      </c>
      <c r="F2893" s="2" cm="1">
        <f t="array" aca="1" ref="F2893" ca="1">IF(G2893&lt;&gt;"",INDIRECT("'"&amp;G2893&amp;"'!"&amp;H2893),"")</f>
        <v>0</v>
      </c>
      <c r="G2893" s="1533" t="s">
        <v>6775</v>
      </c>
      <c r="H2893" s="2" t="s">
        <v>4970</v>
      </c>
    </row>
    <row r="2894" spans="1:11" ht="14">
      <c r="A2894">
        <v>2889</v>
      </c>
      <c r="B2894" s="7">
        <f>'EstExp 12-20'!E81</f>
        <v>0</v>
      </c>
      <c r="C2894" s="3">
        <f t="shared" si="77"/>
        <v>2889</v>
      </c>
      <c r="E2894" s="2" t="b">
        <f t="shared" ca="1" si="76"/>
        <v>1</v>
      </c>
      <c r="F2894" s="2" cm="1">
        <f t="array" aca="1" ref="F2894" ca="1">IF(G2894&lt;&gt;"",INDIRECT("'"&amp;G2894&amp;"'!"&amp;H2894),"")</f>
        <v>0</v>
      </c>
      <c r="G2894" s="1533" t="s">
        <v>6775</v>
      </c>
      <c r="H2894" s="2" t="s">
        <v>4871</v>
      </c>
    </row>
    <row r="2895" spans="1:11" ht="14">
      <c r="A2895">
        <v>2890</v>
      </c>
      <c r="B2895" s="7">
        <f>'EstExp 12-20'!E82</f>
        <v>0</v>
      </c>
      <c r="C2895" s="3">
        <f t="shared" si="77"/>
        <v>2890</v>
      </c>
      <c r="E2895" s="2" t="b">
        <f t="shared" ca="1" si="76"/>
        <v>1</v>
      </c>
      <c r="F2895" s="2" cm="1">
        <f t="array" aca="1" ref="F2895" ca="1">IF(G2895&lt;&gt;"",INDIRECT("'"&amp;G2895&amp;"'!"&amp;H2895),"")</f>
        <v>0</v>
      </c>
      <c r="G2895" s="1533" t="s">
        <v>6775</v>
      </c>
      <c r="H2895" s="2" t="s">
        <v>4971</v>
      </c>
    </row>
    <row r="2896" spans="1:11" ht="14">
      <c r="A2896">
        <v>2891</v>
      </c>
      <c r="B2896" s="7">
        <f>'EstExp 12-20'!E83</f>
        <v>0</v>
      </c>
      <c r="C2896" s="3">
        <f t="shared" si="77"/>
        <v>2891</v>
      </c>
      <c r="E2896" s="2" t="b">
        <f t="shared" ca="1" si="76"/>
        <v>1</v>
      </c>
      <c r="F2896" s="2" cm="1">
        <f t="array" aca="1" ref="F2896" ca="1">IF(G2896&lt;&gt;"",INDIRECT("'"&amp;G2896&amp;"'!"&amp;H2896),"")</f>
        <v>0</v>
      </c>
      <c r="G2896" s="1533" t="s">
        <v>6775</v>
      </c>
      <c r="H2896" s="2" t="s">
        <v>4972</v>
      </c>
    </row>
    <row r="2897" spans="1:8" ht="14">
      <c r="A2897">
        <v>2892</v>
      </c>
      <c r="B2897" s="7">
        <f>'EstExp 12-20'!E84</f>
        <v>0</v>
      </c>
      <c r="C2897" s="3">
        <f t="shared" si="77"/>
        <v>2892</v>
      </c>
      <c r="E2897" s="2" t="b">
        <f t="shared" ca="1" si="76"/>
        <v>1</v>
      </c>
      <c r="F2897" s="2" cm="1">
        <f t="array" aca="1" ref="F2897" ca="1">IF(G2897&lt;&gt;"",INDIRECT("'"&amp;G2897&amp;"'!"&amp;H2897),"")</f>
        <v>0</v>
      </c>
      <c r="G2897" s="1533" t="s">
        <v>6775</v>
      </c>
      <c r="H2897" s="2" t="s">
        <v>4973</v>
      </c>
    </row>
    <row r="2898" spans="1:8" ht="14">
      <c r="A2898">
        <v>2893</v>
      </c>
      <c r="B2898" s="7">
        <f>'EstExp 12-20'!E85</f>
        <v>504000</v>
      </c>
      <c r="C2898" s="3">
        <f t="shared" si="77"/>
        <v>-501107</v>
      </c>
      <c r="E2898" s="2" t="b">
        <f t="shared" ca="1" si="76"/>
        <v>1</v>
      </c>
      <c r="F2898" s="2" cm="1">
        <f t="array" aca="1" ref="F2898" ca="1">IF(G2898&lt;&gt;"",INDIRECT("'"&amp;G2898&amp;"'!"&amp;H2898),"")</f>
        <v>504000</v>
      </c>
      <c r="G2898" s="1533" t="s">
        <v>6775</v>
      </c>
      <c r="H2898" s="2" t="s">
        <v>4974</v>
      </c>
    </row>
    <row r="2899" spans="1:8" ht="14">
      <c r="A2899">
        <v>2894</v>
      </c>
      <c r="B2899" s="7">
        <f>'EstExp 12-20'!H80</f>
        <v>0</v>
      </c>
      <c r="C2899" s="3">
        <f t="shared" si="77"/>
        <v>2894</v>
      </c>
      <c r="E2899" s="2" t="b">
        <f t="shared" ca="1" si="76"/>
        <v>1</v>
      </c>
      <c r="F2899" s="2" cm="1">
        <f t="array" aca="1" ref="F2899" ca="1">IF(G2899&lt;&gt;"",INDIRECT("'"&amp;G2899&amp;"'!"&amp;H2899),"")</f>
        <v>0</v>
      </c>
      <c r="G2899" s="1533" t="s">
        <v>6775</v>
      </c>
      <c r="H2899" s="2" t="s">
        <v>4975</v>
      </c>
    </row>
    <row r="2900" spans="1:8" ht="14">
      <c r="A2900">
        <v>2895</v>
      </c>
      <c r="B2900" s="7">
        <f>'EstExp 12-20'!H81</f>
        <v>0</v>
      </c>
      <c r="C2900" s="3">
        <f t="shared" si="77"/>
        <v>2895</v>
      </c>
      <c r="E2900" s="2" t="b">
        <f t="shared" ca="1" si="76"/>
        <v>1</v>
      </c>
      <c r="F2900" s="2" cm="1">
        <f t="array" aca="1" ref="F2900" ca="1">IF(G2900&lt;&gt;"",INDIRECT("'"&amp;G2900&amp;"'!"&amp;H2900),"")</f>
        <v>0</v>
      </c>
      <c r="G2900" s="1533" t="s">
        <v>6775</v>
      </c>
      <c r="H2900" s="2" t="s">
        <v>4877</v>
      </c>
    </row>
    <row r="2901" spans="1:8" ht="14">
      <c r="A2901">
        <v>2896</v>
      </c>
      <c r="B2901" s="7">
        <f>'EstExp 12-20'!H82</f>
        <v>0</v>
      </c>
      <c r="C2901" s="3">
        <f t="shared" si="77"/>
        <v>2896</v>
      </c>
      <c r="E2901" s="2" t="b">
        <f t="shared" ca="1" si="76"/>
        <v>1</v>
      </c>
      <c r="F2901" s="2" cm="1">
        <f t="array" aca="1" ref="F2901" ca="1">IF(G2901&lt;&gt;"",INDIRECT("'"&amp;G2901&amp;"'!"&amp;H2901),"")</f>
        <v>0</v>
      </c>
      <c r="G2901" s="1533" t="s">
        <v>6775</v>
      </c>
      <c r="H2901" s="2" t="s">
        <v>4976</v>
      </c>
    </row>
    <row r="2902" spans="1:8" ht="14">
      <c r="A2902">
        <v>2897</v>
      </c>
      <c r="B2902" s="7">
        <f>'EstExp 12-20'!H83</f>
        <v>0</v>
      </c>
      <c r="C2902" s="3">
        <f t="shared" si="77"/>
        <v>2897</v>
      </c>
      <c r="E2902" s="2" t="b">
        <f t="shared" ca="1" si="76"/>
        <v>1</v>
      </c>
      <c r="F2902" s="2" cm="1">
        <f t="array" aca="1" ref="F2902" ca="1">IF(G2902&lt;&gt;"",INDIRECT("'"&amp;G2902&amp;"'!"&amp;H2902),"")</f>
        <v>0</v>
      </c>
      <c r="G2902" s="1533" t="s">
        <v>6775</v>
      </c>
      <c r="H2902" s="2" t="s">
        <v>4977</v>
      </c>
    </row>
    <row r="2903" spans="1:8" ht="14">
      <c r="A2903">
        <v>2898</v>
      </c>
      <c r="B2903" s="7">
        <f>'EstExp 12-20'!H84</f>
        <v>0</v>
      </c>
      <c r="C2903" s="3">
        <f t="shared" si="77"/>
        <v>2898</v>
      </c>
      <c r="E2903" s="2" t="b">
        <f t="shared" ca="1" si="76"/>
        <v>1</v>
      </c>
      <c r="F2903" s="2" cm="1">
        <f t="array" aca="1" ref="F2903" ca="1">IF(G2903&lt;&gt;"",INDIRECT("'"&amp;G2903&amp;"'!"&amp;H2903),"")</f>
        <v>0</v>
      </c>
      <c r="G2903" s="1533" t="s">
        <v>6775</v>
      </c>
      <c r="H2903" s="2" t="s">
        <v>4978</v>
      </c>
    </row>
    <row r="2904" spans="1:8" ht="14">
      <c r="A2904">
        <v>2899</v>
      </c>
      <c r="B2904" s="7">
        <f>'EstExp 12-20'!H85</f>
        <v>0</v>
      </c>
      <c r="C2904" s="3">
        <f t="shared" si="77"/>
        <v>2899</v>
      </c>
      <c r="E2904" s="2" t="b">
        <f t="shared" ca="1" si="76"/>
        <v>1</v>
      </c>
      <c r="F2904" s="2" cm="1">
        <f t="array" aca="1" ref="F2904" ca="1">IF(G2904&lt;&gt;"",INDIRECT("'"&amp;G2904&amp;"'!"&amp;H2904),"")</f>
        <v>0</v>
      </c>
      <c r="G2904" s="1533" t="s">
        <v>6775</v>
      </c>
      <c r="H2904" s="2" t="s">
        <v>4979</v>
      </c>
    </row>
    <row r="2905" spans="1:8" ht="14">
      <c r="A2905" s="1">
        <v>2900</v>
      </c>
      <c r="D2905" s="3" t="s">
        <v>299</v>
      </c>
      <c r="E2905" s="2" t="b">
        <f t="shared" ca="1" si="76"/>
        <v>1</v>
      </c>
      <c r="F2905" s="2" t="str" cm="1">
        <f t="array" aca="1" ref="F2905" ca="1">IF(G2905&lt;&gt;"",INDIRECT("'"&amp;G2905&amp;"'!"&amp;H2905),"")</f>
        <v/>
      </c>
      <c r="G2905" s="1533"/>
    </row>
    <row r="2906" spans="1:8" ht="14">
      <c r="A2906" s="1">
        <v>2901</v>
      </c>
      <c r="D2906" s="3" t="s">
        <v>299</v>
      </c>
      <c r="E2906" s="2" t="b">
        <f t="shared" ca="1" si="76"/>
        <v>1</v>
      </c>
      <c r="F2906" s="2" t="str" cm="1">
        <f t="array" aca="1" ref="F2906" ca="1">IF(G2906&lt;&gt;"",INDIRECT("'"&amp;G2906&amp;"'!"&amp;H2906),"")</f>
        <v/>
      </c>
      <c r="G2906" s="1533"/>
    </row>
    <row r="2907" spans="1:8" ht="14">
      <c r="A2907" s="1">
        <v>2902</v>
      </c>
      <c r="D2907" s="3" t="s">
        <v>299</v>
      </c>
      <c r="E2907" s="2" t="b">
        <f t="shared" ca="1" si="76"/>
        <v>1</v>
      </c>
      <c r="F2907" s="2" t="str" cm="1">
        <f t="array" aca="1" ref="F2907" ca="1">IF(G2907&lt;&gt;"",INDIRECT("'"&amp;G2907&amp;"'!"&amp;H2907),"")</f>
        <v/>
      </c>
      <c r="G2907" s="1533"/>
    </row>
    <row r="2908" spans="1:8" ht="14">
      <c r="A2908" s="1">
        <v>2903</v>
      </c>
      <c r="D2908" s="3" t="s">
        <v>299</v>
      </c>
      <c r="E2908" s="2" t="b">
        <f t="shared" ca="1" si="76"/>
        <v>1</v>
      </c>
      <c r="F2908" s="2" t="str" cm="1">
        <f t="array" aca="1" ref="F2908" ca="1">IF(G2908&lt;&gt;"",INDIRECT("'"&amp;G2908&amp;"'!"&amp;H2908),"")</f>
        <v/>
      </c>
      <c r="G2908" s="1533"/>
    </row>
    <row r="2909" spans="1:8" ht="14">
      <c r="A2909" s="1">
        <v>2904</v>
      </c>
      <c r="D2909" s="3" t="s">
        <v>299</v>
      </c>
      <c r="E2909" s="2" t="b">
        <f t="shared" ca="1" si="76"/>
        <v>1</v>
      </c>
      <c r="F2909" s="2" t="str" cm="1">
        <f t="array" aca="1" ref="F2909" ca="1">IF(G2909&lt;&gt;"",INDIRECT("'"&amp;G2909&amp;"'!"&amp;H2909),"")</f>
        <v/>
      </c>
      <c r="G2909" s="1533"/>
    </row>
    <row r="2910" spans="1:8" ht="14">
      <c r="A2910" s="1">
        <v>2905</v>
      </c>
      <c r="D2910" s="3" t="s">
        <v>299</v>
      </c>
      <c r="E2910" s="2" t="b">
        <f t="shared" ca="1" si="76"/>
        <v>1</v>
      </c>
      <c r="F2910" s="2" t="str" cm="1">
        <f t="array" aca="1" ref="F2910" ca="1">IF(G2910&lt;&gt;"",INDIRECT("'"&amp;G2910&amp;"'!"&amp;H2910),"")</f>
        <v/>
      </c>
      <c r="G2910" s="1533"/>
    </row>
    <row r="2911" spans="1:8" ht="14">
      <c r="A2911" s="1">
        <v>2906</v>
      </c>
      <c r="D2911" s="3" t="s">
        <v>299</v>
      </c>
      <c r="E2911" s="2" t="b">
        <f t="shared" ca="1" si="76"/>
        <v>1</v>
      </c>
      <c r="F2911" s="2" t="str" cm="1">
        <f t="array" aca="1" ref="F2911" ca="1">IF(G2911&lt;&gt;"",INDIRECT("'"&amp;G2911&amp;"'!"&amp;H2911),"")</f>
        <v/>
      </c>
      <c r="G2911" s="1533"/>
    </row>
    <row r="2912" spans="1:8" ht="14">
      <c r="A2912" s="1">
        <v>2907</v>
      </c>
      <c r="D2912" s="3" t="s">
        <v>299</v>
      </c>
      <c r="E2912" s="2" t="b">
        <f t="shared" ca="1" si="76"/>
        <v>1</v>
      </c>
      <c r="F2912" s="2" t="str" cm="1">
        <f t="array" aca="1" ref="F2912" ca="1">IF(G2912&lt;&gt;"",INDIRECT("'"&amp;G2912&amp;"'!"&amp;H2912),"")</f>
        <v/>
      </c>
      <c r="G2912" s="1533"/>
    </row>
    <row r="2913" spans="1:8" ht="14">
      <c r="A2913" s="1">
        <v>2908</v>
      </c>
      <c r="D2913" s="3" t="s">
        <v>299</v>
      </c>
      <c r="E2913" s="2" t="b">
        <f t="shared" ca="1" si="76"/>
        <v>1</v>
      </c>
      <c r="F2913" s="2" t="str" cm="1">
        <f t="array" aca="1" ref="F2913" ca="1">IF(G2913&lt;&gt;"",INDIRECT("'"&amp;G2913&amp;"'!"&amp;H2913),"")</f>
        <v/>
      </c>
      <c r="G2913" s="1533"/>
    </row>
    <row r="2914" spans="1:8" ht="14">
      <c r="A2914" s="1">
        <v>2909</v>
      </c>
      <c r="D2914" s="3" t="s">
        <v>299</v>
      </c>
      <c r="E2914" s="2" t="b">
        <f t="shared" ca="1" si="76"/>
        <v>1</v>
      </c>
      <c r="F2914" s="2" t="str" cm="1">
        <f t="array" aca="1" ref="F2914" ca="1">IF(G2914&lt;&gt;"",INDIRECT("'"&amp;G2914&amp;"'!"&amp;H2914),"")</f>
        <v/>
      </c>
      <c r="G2914" s="1533"/>
    </row>
    <row r="2915" spans="1:8" ht="14">
      <c r="A2915" s="1">
        <v>2910</v>
      </c>
      <c r="D2915" s="3" t="s">
        <v>299</v>
      </c>
      <c r="E2915" s="2" t="b">
        <f t="shared" ca="1" si="76"/>
        <v>1</v>
      </c>
      <c r="F2915" s="2" t="str" cm="1">
        <f t="array" aca="1" ref="F2915" ca="1">IF(G2915&lt;&gt;"",INDIRECT("'"&amp;G2915&amp;"'!"&amp;H2915),"")</f>
        <v/>
      </c>
      <c r="G2915" s="1533"/>
    </row>
    <row r="2916" spans="1:8" ht="14">
      <c r="A2916" s="1">
        <v>2911</v>
      </c>
      <c r="D2916" s="3" t="s">
        <v>299</v>
      </c>
      <c r="E2916" s="2" t="b">
        <f t="shared" ca="1" si="76"/>
        <v>1</v>
      </c>
      <c r="F2916" s="2" t="str" cm="1">
        <f t="array" aca="1" ref="F2916" ca="1">IF(G2916&lt;&gt;"",INDIRECT("'"&amp;G2916&amp;"'!"&amp;H2916),"")</f>
        <v/>
      </c>
      <c r="G2916" s="1533"/>
    </row>
    <row r="2917" spans="1:8" ht="14">
      <c r="A2917">
        <v>2912</v>
      </c>
      <c r="B2917" s="7">
        <f>'EstExp 12-20'!K80</f>
        <v>0</v>
      </c>
      <c r="C2917" s="3">
        <f t="shared" si="77"/>
        <v>2912</v>
      </c>
      <c r="E2917" s="2" t="b">
        <f t="shared" ca="1" si="76"/>
        <v>1</v>
      </c>
      <c r="F2917" s="2" cm="1">
        <f t="array" aca="1" ref="F2917" ca="1">IF(G2917&lt;&gt;"",INDIRECT("'"&amp;G2917&amp;"'!"&amp;H2917),"")</f>
        <v>0</v>
      </c>
      <c r="G2917" s="1533" t="s">
        <v>6775</v>
      </c>
      <c r="H2917" s="2" t="s">
        <v>4980</v>
      </c>
    </row>
    <row r="2918" spans="1:8" ht="14">
      <c r="A2918">
        <v>2913</v>
      </c>
      <c r="B2918" s="7">
        <f>'EstExp 12-20'!K81</f>
        <v>0</v>
      </c>
      <c r="C2918" s="3">
        <f t="shared" si="77"/>
        <v>2913</v>
      </c>
      <c r="E2918" s="2" t="b">
        <f t="shared" ca="1" si="76"/>
        <v>1</v>
      </c>
      <c r="F2918" s="2" cm="1">
        <f t="array" aca="1" ref="F2918" ca="1">IF(G2918&lt;&gt;"",INDIRECT("'"&amp;G2918&amp;"'!"&amp;H2918),"")</f>
        <v>0</v>
      </c>
      <c r="G2918" s="1533" t="s">
        <v>6775</v>
      </c>
      <c r="H2918" s="2" t="s">
        <v>4981</v>
      </c>
    </row>
    <row r="2919" spans="1:8" ht="14">
      <c r="A2919">
        <v>2914</v>
      </c>
      <c r="B2919" s="7">
        <f>'EstExp 12-20'!K82</f>
        <v>0</v>
      </c>
      <c r="C2919" s="3">
        <f t="shared" si="77"/>
        <v>2914</v>
      </c>
      <c r="E2919" s="2" t="b">
        <f t="shared" ca="1" si="76"/>
        <v>1</v>
      </c>
      <c r="F2919" s="2" cm="1">
        <f t="array" aca="1" ref="F2919" ca="1">IF(G2919&lt;&gt;"",INDIRECT("'"&amp;G2919&amp;"'!"&amp;H2919),"")</f>
        <v>0</v>
      </c>
      <c r="G2919" s="1533" t="s">
        <v>6775</v>
      </c>
      <c r="H2919" s="2" t="s">
        <v>4982</v>
      </c>
    </row>
    <row r="2920" spans="1:8" ht="14">
      <c r="A2920">
        <v>2915</v>
      </c>
      <c r="B2920" s="7">
        <f>'EstExp 12-20'!K83</f>
        <v>0</v>
      </c>
      <c r="C2920" s="3">
        <f t="shared" si="77"/>
        <v>2915</v>
      </c>
      <c r="E2920" s="2" t="b">
        <f t="shared" ca="1" si="76"/>
        <v>1</v>
      </c>
      <c r="F2920" s="2" cm="1">
        <f t="array" aca="1" ref="F2920" ca="1">IF(G2920&lt;&gt;"",INDIRECT("'"&amp;G2920&amp;"'!"&amp;H2920),"")</f>
        <v>0</v>
      </c>
      <c r="G2920" s="1533" t="s">
        <v>6775</v>
      </c>
      <c r="H2920" s="2" t="s">
        <v>4983</v>
      </c>
    </row>
    <row r="2921" spans="1:8" ht="14">
      <c r="A2921">
        <v>2916</v>
      </c>
      <c r="B2921" s="7">
        <f>'EstExp 12-20'!K84</f>
        <v>0</v>
      </c>
      <c r="C2921" s="3">
        <f t="shared" si="77"/>
        <v>2916</v>
      </c>
      <c r="E2921" s="2" t="b">
        <f t="shared" ca="1" si="76"/>
        <v>1</v>
      </c>
      <c r="F2921" s="2" cm="1">
        <f t="array" aca="1" ref="F2921" ca="1">IF(G2921&lt;&gt;"",INDIRECT("'"&amp;G2921&amp;"'!"&amp;H2921),"")</f>
        <v>0</v>
      </c>
      <c r="G2921" s="1533" t="s">
        <v>6775</v>
      </c>
      <c r="H2921" s="2" t="s">
        <v>4984</v>
      </c>
    </row>
    <row r="2922" spans="1:8" ht="14">
      <c r="A2922">
        <v>2917</v>
      </c>
      <c r="B2922" s="7">
        <f>'EstExp 12-20'!K85</f>
        <v>504000</v>
      </c>
      <c r="C2922" s="3">
        <f t="shared" si="77"/>
        <v>-501083</v>
      </c>
      <c r="E2922" s="2" t="b">
        <f t="shared" ca="1" si="76"/>
        <v>1</v>
      </c>
      <c r="F2922" s="2" cm="1">
        <f t="array" aca="1" ref="F2922" ca="1">IF(G2922&lt;&gt;"",INDIRECT("'"&amp;G2922&amp;"'!"&amp;H2922),"")</f>
        <v>504000</v>
      </c>
      <c r="G2922" s="1533" t="s">
        <v>6775</v>
      </c>
      <c r="H2922" s="2" t="s">
        <v>4985</v>
      </c>
    </row>
    <row r="2923" spans="1:8" ht="14">
      <c r="A2923">
        <v>2918</v>
      </c>
      <c r="B2923" s="7">
        <f>'EstExp 12-20'!H138</f>
        <v>0</v>
      </c>
      <c r="C2923" s="3">
        <f t="shared" si="77"/>
        <v>2918</v>
      </c>
      <c r="E2923" s="2" t="b">
        <f t="shared" ca="1" si="76"/>
        <v>1</v>
      </c>
      <c r="F2923" s="2" cm="1">
        <f t="array" aca="1" ref="F2923" ca="1">IF(G2923&lt;&gt;"",INDIRECT("'"&amp;G2923&amp;"'!"&amp;H2923),"")</f>
        <v>0</v>
      </c>
      <c r="G2923" s="1533" t="s">
        <v>6775</v>
      </c>
      <c r="H2923" s="2" t="s">
        <v>4986</v>
      </c>
    </row>
    <row r="2924" spans="1:8" ht="14">
      <c r="A2924">
        <v>2919</v>
      </c>
      <c r="B2924" s="7">
        <f>'EstExp 12-20'!H139</f>
        <v>0</v>
      </c>
      <c r="C2924" s="3">
        <f t="shared" si="77"/>
        <v>2919</v>
      </c>
      <c r="E2924" s="2" t="b">
        <f t="shared" ca="1" si="76"/>
        <v>1</v>
      </c>
      <c r="F2924" s="2" cm="1">
        <f t="array" aca="1" ref="F2924" ca="1">IF(G2924&lt;&gt;"",INDIRECT("'"&amp;G2924&amp;"'!"&amp;H2924),"")</f>
        <v>0</v>
      </c>
      <c r="G2924" s="1533" t="s">
        <v>6775</v>
      </c>
      <c r="H2924" s="2" t="s">
        <v>4987</v>
      </c>
    </row>
    <row r="2925" spans="1:8" ht="14">
      <c r="A2925">
        <v>2920</v>
      </c>
      <c r="B2925" s="7">
        <f>'EstExp 12-20'!H140</f>
        <v>0</v>
      </c>
      <c r="C2925" s="3">
        <f t="shared" si="77"/>
        <v>2920</v>
      </c>
      <c r="E2925" s="2" t="b">
        <f t="shared" ca="1" si="76"/>
        <v>1</v>
      </c>
      <c r="F2925" s="2" cm="1">
        <f t="array" aca="1" ref="F2925" ca="1">IF(G2925&lt;&gt;"",INDIRECT("'"&amp;G2925&amp;"'!"&amp;H2925),"")</f>
        <v>0</v>
      </c>
      <c r="G2925" s="1533" t="s">
        <v>6775</v>
      </c>
      <c r="H2925" s="2" t="s">
        <v>4988</v>
      </c>
    </row>
    <row r="2926" spans="1:8" ht="14">
      <c r="A2926" s="1">
        <v>2921</v>
      </c>
      <c r="D2926" s="3" t="s">
        <v>299</v>
      </c>
      <c r="E2926" s="2" t="b">
        <f t="shared" ca="1" si="76"/>
        <v>1</v>
      </c>
      <c r="F2926" s="2" t="str" cm="1">
        <f t="array" aca="1" ref="F2926" ca="1">IF(G2926&lt;&gt;"",INDIRECT("'"&amp;G2926&amp;"'!"&amp;H2926),"")</f>
        <v/>
      </c>
      <c r="G2926" s="1533"/>
    </row>
    <row r="2927" spans="1:8" ht="14">
      <c r="A2927" s="1">
        <v>2922</v>
      </c>
      <c r="D2927" s="3" t="s">
        <v>299</v>
      </c>
      <c r="E2927" s="2" t="b">
        <f t="shared" ca="1" si="76"/>
        <v>1</v>
      </c>
      <c r="F2927" s="2" t="str" cm="1">
        <f t="array" aca="1" ref="F2927" ca="1">IF(G2927&lt;&gt;"",INDIRECT("'"&amp;G2927&amp;"'!"&amp;H2927),"")</f>
        <v/>
      </c>
      <c r="G2927" s="1533"/>
    </row>
    <row r="2928" spans="1:8" ht="14">
      <c r="A2928" s="1">
        <v>2923</v>
      </c>
      <c r="D2928" s="3" t="s">
        <v>299</v>
      </c>
      <c r="E2928" s="2" t="b">
        <f t="shared" ca="1" si="76"/>
        <v>1</v>
      </c>
      <c r="F2928" s="2" t="str" cm="1">
        <f t="array" aca="1" ref="F2928" ca="1">IF(G2928&lt;&gt;"",INDIRECT("'"&amp;G2928&amp;"'!"&amp;H2928),"")</f>
        <v/>
      </c>
      <c r="G2928" s="1533"/>
    </row>
    <row r="2929" spans="1:8" ht="14">
      <c r="A2929" s="1">
        <v>2924</v>
      </c>
      <c r="D2929" s="3" t="s">
        <v>299</v>
      </c>
      <c r="E2929" s="2" t="b">
        <f t="shared" ca="1" si="76"/>
        <v>1</v>
      </c>
      <c r="F2929" s="2" t="str" cm="1">
        <f t="array" aca="1" ref="F2929" ca="1">IF(G2929&lt;&gt;"",INDIRECT("'"&amp;G2929&amp;"'!"&amp;H2929),"")</f>
        <v/>
      </c>
      <c r="G2929" s="1533"/>
    </row>
    <row r="2930" spans="1:8" ht="14">
      <c r="A2930">
        <v>2925</v>
      </c>
      <c r="B2930" s="7">
        <f>'EstExp 12-20'!K138</f>
        <v>0</v>
      </c>
      <c r="C2930" s="3">
        <f t="shared" si="77"/>
        <v>2925</v>
      </c>
      <c r="E2930" s="2" t="b">
        <f t="shared" ca="1" si="76"/>
        <v>1</v>
      </c>
      <c r="F2930" s="2" cm="1">
        <f t="array" aca="1" ref="F2930" ca="1">IF(G2930&lt;&gt;"",INDIRECT("'"&amp;G2930&amp;"'!"&amp;H2930),"")</f>
        <v>0</v>
      </c>
      <c r="G2930" s="1533" t="s">
        <v>6775</v>
      </c>
      <c r="H2930" s="2" t="s">
        <v>4989</v>
      </c>
    </row>
    <row r="2931" spans="1:8" ht="14">
      <c r="A2931">
        <v>2926</v>
      </c>
      <c r="B2931" s="7">
        <f>'EstExp 12-20'!K139</f>
        <v>0</v>
      </c>
      <c r="C2931" s="3">
        <f t="shared" si="77"/>
        <v>2926</v>
      </c>
      <c r="E2931" s="2" t="b">
        <f t="shared" ca="1" si="76"/>
        <v>1</v>
      </c>
      <c r="F2931" s="2" cm="1">
        <f t="array" aca="1" ref="F2931" ca="1">IF(G2931&lt;&gt;"",INDIRECT("'"&amp;G2931&amp;"'!"&amp;H2931),"")</f>
        <v>0</v>
      </c>
      <c r="G2931" s="1533" t="s">
        <v>6775</v>
      </c>
      <c r="H2931" s="2" t="s">
        <v>4990</v>
      </c>
    </row>
    <row r="2932" spans="1:8" ht="14">
      <c r="A2932">
        <v>2927</v>
      </c>
      <c r="B2932" s="7">
        <f>'EstExp 12-20'!K140</f>
        <v>0</v>
      </c>
      <c r="C2932" s="3">
        <f t="shared" si="77"/>
        <v>2927</v>
      </c>
      <c r="E2932" s="2" t="b">
        <f t="shared" ca="1" si="76"/>
        <v>1</v>
      </c>
      <c r="F2932" s="2" cm="1">
        <f t="array" aca="1" ref="F2932" ca="1">IF(G2932&lt;&gt;"",INDIRECT("'"&amp;G2932&amp;"'!"&amp;H2932),"")</f>
        <v>0</v>
      </c>
      <c r="G2932" s="1533" t="s">
        <v>6775</v>
      </c>
      <c r="H2932" s="2" t="s">
        <v>4991</v>
      </c>
    </row>
    <row r="2933" spans="1:8" ht="14">
      <c r="A2933">
        <v>2928</v>
      </c>
      <c r="B2933" s="7">
        <f>'EstExp 12-20'!E192</f>
        <v>0</v>
      </c>
      <c r="C2933" s="3">
        <f t="shared" si="77"/>
        <v>2928</v>
      </c>
      <c r="E2933" s="2" t="b">
        <f t="shared" ca="1" si="76"/>
        <v>1</v>
      </c>
      <c r="F2933" s="2" cm="1">
        <f t="array" aca="1" ref="F2933" ca="1">IF(G2933&lt;&gt;"",INDIRECT("'"&amp;G2933&amp;"'!"&amp;H2933),"")</f>
        <v>0</v>
      </c>
      <c r="G2933" s="1533" t="s">
        <v>6775</v>
      </c>
      <c r="H2933" s="2" t="s">
        <v>4992</v>
      </c>
    </row>
    <row r="2934" spans="1:8" ht="14">
      <c r="A2934">
        <v>2929</v>
      </c>
      <c r="B2934" s="7">
        <f>'EstExp 12-20'!E193</f>
        <v>0</v>
      </c>
      <c r="C2934" s="3">
        <f t="shared" si="77"/>
        <v>2929</v>
      </c>
      <c r="E2934" s="2" t="b">
        <f t="shared" ca="1" si="76"/>
        <v>1</v>
      </c>
      <c r="F2934" s="2" cm="1">
        <f t="array" aca="1" ref="F2934" ca="1">IF(G2934&lt;&gt;"",INDIRECT("'"&amp;G2934&amp;"'!"&amp;H2934),"")</f>
        <v>0</v>
      </c>
      <c r="G2934" s="1533" t="s">
        <v>6775</v>
      </c>
      <c r="H2934" s="2" t="s">
        <v>4993</v>
      </c>
    </row>
    <row r="2935" spans="1:8" ht="14">
      <c r="A2935">
        <v>2930</v>
      </c>
      <c r="B2935" s="7">
        <f>'EstExp 12-20'!E194</f>
        <v>0</v>
      </c>
      <c r="C2935" s="3">
        <f t="shared" si="77"/>
        <v>2930</v>
      </c>
      <c r="E2935" s="2" t="b">
        <f t="shared" ca="1" si="76"/>
        <v>1</v>
      </c>
      <c r="F2935" s="2" cm="1">
        <f t="array" aca="1" ref="F2935" ca="1">IF(G2935&lt;&gt;"",INDIRECT("'"&amp;G2935&amp;"'!"&amp;H2935),"")</f>
        <v>0</v>
      </c>
      <c r="G2935" s="1533" t="s">
        <v>6775</v>
      </c>
      <c r="H2935" s="2" t="s">
        <v>4994</v>
      </c>
    </row>
    <row r="2936" spans="1:8" ht="14">
      <c r="A2936">
        <v>2931</v>
      </c>
      <c r="B2936" s="7">
        <f>'EstExp 12-20'!E195</f>
        <v>0</v>
      </c>
      <c r="C2936" s="3">
        <f t="shared" si="77"/>
        <v>2931</v>
      </c>
      <c r="E2936" s="2" t="b">
        <f t="shared" ca="1" si="76"/>
        <v>1</v>
      </c>
      <c r="F2936" s="2" cm="1">
        <f t="array" aca="1" ref="F2936" ca="1">IF(G2936&lt;&gt;"",INDIRECT("'"&amp;G2936&amp;"'!"&amp;H2936),"")</f>
        <v>0</v>
      </c>
      <c r="G2936" s="1533" t="s">
        <v>6775</v>
      </c>
      <c r="H2936" s="2" t="s">
        <v>4995</v>
      </c>
    </row>
    <row r="2937" spans="1:8" ht="14">
      <c r="A2937">
        <v>2932</v>
      </c>
      <c r="B2937" s="7">
        <f>'EstExp 12-20'!E196</f>
        <v>0</v>
      </c>
      <c r="C2937" s="3">
        <f t="shared" si="77"/>
        <v>2932</v>
      </c>
      <c r="E2937" s="2" t="b">
        <f t="shared" ca="1" si="76"/>
        <v>1</v>
      </c>
      <c r="F2937" s="2" cm="1">
        <f t="array" aca="1" ref="F2937" ca="1">IF(G2937&lt;&gt;"",INDIRECT("'"&amp;G2937&amp;"'!"&amp;H2937),"")</f>
        <v>0</v>
      </c>
      <c r="G2937" s="1533" t="s">
        <v>6775</v>
      </c>
      <c r="H2937" s="2" t="s">
        <v>4996</v>
      </c>
    </row>
    <row r="2938" spans="1:8" ht="14">
      <c r="A2938">
        <v>2933</v>
      </c>
      <c r="B2938" s="7">
        <f>'EstExp 12-20'!E197</f>
        <v>0</v>
      </c>
      <c r="C2938" s="3">
        <f t="shared" si="77"/>
        <v>2933</v>
      </c>
      <c r="E2938" s="2" t="b">
        <f t="shared" ca="1" si="76"/>
        <v>1</v>
      </c>
      <c r="F2938" s="2" cm="1">
        <f t="array" aca="1" ref="F2938" ca="1">IF(G2938&lt;&gt;"",INDIRECT("'"&amp;G2938&amp;"'!"&amp;H2938),"")</f>
        <v>0</v>
      </c>
      <c r="G2938" s="1533" t="s">
        <v>6775</v>
      </c>
      <c r="H2938" s="2" t="s">
        <v>4997</v>
      </c>
    </row>
    <row r="2939" spans="1:8" ht="14">
      <c r="A2939">
        <v>2934</v>
      </c>
      <c r="B2939" s="7">
        <f>'EstExp 12-20'!H192</f>
        <v>0</v>
      </c>
      <c r="C2939" s="3">
        <f t="shared" si="77"/>
        <v>2934</v>
      </c>
      <c r="E2939" s="2" t="b">
        <f t="shared" ca="1" si="76"/>
        <v>1</v>
      </c>
      <c r="F2939" s="2" cm="1">
        <f t="array" aca="1" ref="F2939" ca="1">IF(G2939&lt;&gt;"",INDIRECT("'"&amp;G2939&amp;"'!"&amp;H2939),"")</f>
        <v>0</v>
      </c>
      <c r="G2939" s="1533" t="s">
        <v>6775</v>
      </c>
      <c r="H2939" s="2" t="s">
        <v>4998</v>
      </c>
    </row>
    <row r="2940" spans="1:8" ht="14">
      <c r="A2940">
        <v>2935</v>
      </c>
      <c r="B2940" s="7">
        <f>'EstExp 12-20'!H193</f>
        <v>0</v>
      </c>
      <c r="C2940" s="3">
        <f t="shared" si="77"/>
        <v>2935</v>
      </c>
      <c r="E2940" s="2" t="b">
        <f t="shared" ca="1" si="76"/>
        <v>1</v>
      </c>
      <c r="F2940" s="2" cm="1">
        <f t="array" aca="1" ref="F2940" ca="1">IF(G2940&lt;&gt;"",INDIRECT("'"&amp;G2940&amp;"'!"&amp;H2940),"")</f>
        <v>0</v>
      </c>
      <c r="G2940" s="1533" t="s">
        <v>6775</v>
      </c>
      <c r="H2940" s="2" t="s">
        <v>4999</v>
      </c>
    </row>
    <row r="2941" spans="1:8" ht="14">
      <c r="A2941">
        <v>2936</v>
      </c>
      <c r="B2941" s="7">
        <f>'EstExp 12-20'!H194</f>
        <v>0</v>
      </c>
      <c r="C2941" s="3">
        <f t="shared" si="77"/>
        <v>2936</v>
      </c>
      <c r="E2941" s="2" t="b">
        <f t="shared" ca="1" si="76"/>
        <v>1</v>
      </c>
      <c r="F2941" s="2" cm="1">
        <f t="array" aca="1" ref="F2941" ca="1">IF(G2941&lt;&gt;"",INDIRECT("'"&amp;G2941&amp;"'!"&amp;H2941),"")</f>
        <v>0</v>
      </c>
      <c r="G2941" s="1533" t="s">
        <v>6775</v>
      </c>
      <c r="H2941" s="2" t="s">
        <v>5000</v>
      </c>
    </row>
    <row r="2942" spans="1:8" ht="14">
      <c r="A2942">
        <v>2937</v>
      </c>
      <c r="B2942" s="7">
        <f>'EstExp 12-20'!H195</f>
        <v>0</v>
      </c>
      <c r="C2942" s="3">
        <f t="shared" si="77"/>
        <v>2937</v>
      </c>
      <c r="E2942" s="2" t="b">
        <f t="shared" ca="1" si="76"/>
        <v>1</v>
      </c>
      <c r="F2942" s="2" cm="1">
        <f t="array" aca="1" ref="F2942" ca="1">IF(G2942&lt;&gt;"",INDIRECT("'"&amp;G2942&amp;"'!"&amp;H2942),"")</f>
        <v>0</v>
      </c>
      <c r="G2942" s="1533" t="s">
        <v>6775</v>
      </c>
      <c r="H2942" s="2" t="s">
        <v>5001</v>
      </c>
    </row>
    <row r="2943" spans="1:8" ht="14">
      <c r="A2943">
        <v>2938</v>
      </c>
      <c r="B2943" s="7">
        <f>'EstExp 12-20'!H196</f>
        <v>0</v>
      </c>
      <c r="C2943" s="3">
        <f t="shared" si="77"/>
        <v>2938</v>
      </c>
      <c r="E2943" s="2" t="b">
        <f t="shared" ca="1" si="76"/>
        <v>1</v>
      </c>
      <c r="F2943" s="2" cm="1">
        <f t="array" aca="1" ref="F2943" ca="1">IF(G2943&lt;&gt;"",INDIRECT("'"&amp;G2943&amp;"'!"&amp;H2943),"")</f>
        <v>0</v>
      </c>
      <c r="G2943" s="1533" t="s">
        <v>6775</v>
      </c>
      <c r="H2943" s="2" t="s">
        <v>5002</v>
      </c>
    </row>
    <row r="2944" spans="1:8" ht="14">
      <c r="A2944">
        <v>2939</v>
      </c>
      <c r="B2944" s="7">
        <f>'EstExp 12-20'!H197</f>
        <v>0</v>
      </c>
      <c r="C2944" s="3">
        <f t="shared" si="77"/>
        <v>2939</v>
      </c>
      <c r="E2944" s="2" t="b">
        <f t="shared" ca="1" si="76"/>
        <v>1</v>
      </c>
      <c r="F2944" s="2" cm="1">
        <f t="array" aca="1" ref="F2944" ca="1">IF(G2944&lt;&gt;"",INDIRECT("'"&amp;G2944&amp;"'!"&amp;H2944),"")</f>
        <v>0</v>
      </c>
      <c r="G2944" s="1533" t="s">
        <v>6775</v>
      </c>
      <c r="H2944" s="2" t="s">
        <v>5003</v>
      </c>
    </row>
    <row r="2945" spans="1:11" ht="14">
      <c r="A2945" s="1">
        <v>2940</v>
      </c>
      <c r="D2945" s="4"/>
      <c r="E2945" s="2" t="b">
        <f t="shared" ca="1" si="76"/>
        <v>1</v>
      </c>
      <c r="F2945" s="2" t="str" cm="1">
        <f t="array" aca="1" ref="F2945" ca="1">IF(G2945&lt;&gt;"",INDIRECT("'"&amp;G2945&amp;"'!"&amp;H2945),"")</f>
        <v/>
      </c>
      <c r="G2945" s="1533"/>
      <c r="I2945" s="4"/>
      <c r="J2945" s="4"/>
      <c r="K2945" s="4"/>
    </row>
    <row r="2946" spans="1:11" ht="14">
      <c r="A2946" s="1">
        <v>2941</v>
      </c>
      <c r="D2946" s="4"/>
      <c r="E2946" s="2" t="b">
        <f t="shared" ref="E2946:E3009" ca="1" si="78">F2946=B2946</f>
        <v>1</v>
      </c>
      <c r="F2946" s="2" t="str" cm="1">
        <f t="array" aca="1" ref="F2946" ca="1">IF(G2946&lt;&gt;"",INDIRECT("'"&amp;G2946&amp;"'!"&amp;H2946),"")</f>
        <v/>
      </c>
      <c r="G2946" s="1533"/>
      <c r="I2946" s="4"/>
      <c r="J2946" s="4"/>
      <c r="K2946" s="4"/>
    </row>
    <row r="2947" spans="1:11" ht="14">
      <c r="A2947" s="1">
        <v>2942</v>
      </c>
      <c r="D2947" s="4"/>
      <c r="E2947" s="2" t="b">
        <f t="shared" ca="1" si="78"/>
        <v>1</v>
      </c>
      <c r="F2947" s="2" t="str" cm="1">
        <f t="array" aca="1" ref="F2947" ca="1">IF(G2947&lt;&gt;"",INDIRECT("'"&amp;G2947&amp;"'!"&amp;H2947),"")</f>
        <v/>
      </c>
      <c r="G2947" s="1533"/>
      <c r="I2947" s="4"/>
      <c r="J2947" s="4"/>
      <c r="K2947" s="4"/>
    </row>
    <row r="2948" spans="1:11" ht="14">
      <c r="A2948" s="1">
        <v>2943</v>
      </c>
      <c r="D2948" s="4"/>
      <c r="E2948" s="2" t="b">
        <f t="shared" ca="1" si="78"/>
        <v>1</v>
      </c>
      <c r="F2948" s="2" t="str" cm="1">
        <f t="array" aca="1" ref="F2948" ca="1">IF(G2948&lt;&gt;"",INDIRECT("'"&amp;G2948&amp;"'!"&amp;H2948),"")</f>
        <v/>
      </c>
      <c r="G2948" s="1533"/>
      <c r="I2948" s="4"/>
      <c r="J2948" s="4"/>
      <c r="K2948" s="4"/>
    </row>
    <row r="2949" spans="1:11" ht="14">
      <c r="A2949" s="1">
        <v>2944</v>
      </c>
      <c r="D2949" s="4"/>
      <c r="E2949" s="2" t="b">
        <f t="shared" ca="1" si="78"/>
        <v>1</v>
      </c>
      <c r="F2949" s="2" t="str" cm="1">
        <f t="array" aca="1" ref="F2949" ca="1">IF(G2949&lt;&gt;"",INDIRECT("'"&amp;G2949&amp;"'!"&amp;H2949),"")</f>
        <v/>
      </c>
      <c r="G2949" s="1533"/>
      <c r="I2949" s="4"/>
      <c r="J2949" s="4"/>
      <c r="K2949" s="4"/>
    </row>
    <row r="2950" spans="1:11" ht="14">
      <c r="A2950" s="1">
        <v>2945</v>
      </c>
      <c r="D2950" s="4"/>
      <c r="E2950" s="2" t="b">
        <f t="shared" ca="1" si="78"/>
        <v>1</v>
      </c>
      <c r="F2950" s="2" t="str" cm="1">
        <f t="array" aca="1" ref="F2950" ca="1">IF(G2950&lt;&gt;"",INDIRECT("'"&amp;G2950&amp;"'!"&amp;H2950),"")</f>
        <v/>
      </c>
      <c r="G2950" s="1533"/>
      <c r="I2950" s="4"/>
      <c r="J2950" s="4"/>
      <c r="K2950" s="4"/>
    </row>
    <row r="2951" spans="1:11" ht="14">
      <c r="A2951">
        <v>2946</v>
      </c>
      <c r="B2951" s="7">
        <f>'EstExp 12-20'!K192</f>
        <v>0</v>
      </c>
      <c r="C2951" s="3">
        <f t="shared" si="77"/>
        <v>2946</v>
      </c>
      <c r="E2951" s="2" t="b">
        <f t="shared" ca="1" si="78"/>
        <v>1</v>
      </c>
      <c r="F2951" s="2" cm="1">
        <f t="array" aca="1" ref="F2951" ca="1">IF(G2951&lt;&gt;"",INDIRECT("'"&amp;G2951&amp;"'!"&amp;H2951),"")</f>
        <v>0</v>
      </c>
      <c r="G2951" s="1533" t="s">
        <v>6775</v>
      </c>
      <c r="H2951" s="2" t="s">
        <v>5004</v>
      </c>
    </row>
    <row r="2952" spans="1:11" ht="14">
      <c r="A2952">
        <v>2947</v>
      </c>
      <c r="B2952" s="7">
        <f>'EstExp 12-20'!K193</f>
        <v>0</v>
      </c>
      <c r="C2952" s="3">
        <f t="shared" ref="C2952:C3009" si="79">A2952-B2952</f>
        <v>2947</v>
      </c>
      <c r="E2952" s="2" t="b">
        <f t="shared" ca="1" si="78"/>
        <v>1</v>
      </c>
      <c r="F2952" s="2" cm="1">
        <f t="array" aca="1" ref="F2952" ca="1">IF(G2952&lt;&gt;"",INDIRECT("'"&amp;G2952&amp;"'!"&amp;H2952),"")</f>
        <v>0</v>
      </c>
      <c r="G2952" s="1533" t="s">
        <v>6775</v>
      </c>
      <c r="H2952" s="2" t="s">
        <v>5005</v>
      </c>
    </row>
    <row r="2953" spans="1:11" ht="14">
      <c r="A2953">
        <v>2948</v>
      </c>
      <c r="B2953" s="7">
        <f>'EstExp 12-20'!K194</f>
        <v>0</v>
      </c>
      <c r="C2953" s="3">
        <f t="shared" si="79"/>
        <v>2948</v>
      </c>
      <c r="E2953" s="2" t="b">
        <f t="shared" ca="1" si="78"/>
        <v>1</v>
      </c>
      <c r="F2953" s="2" cm="1">
        <f t="array" aca="1" ref="F2953" ca="1">IF(G2953&lt;&gt;"",INDIRECT("'"&amp;G2953&amp;"'!"&amp;H2953),"")</f>
        <v>0</v>
      </c>
      <c r="G2953" s="1533" t="s">
        <v>6775</v>
      </c>
      <c r="H2953" s="2" t="s">
        <v>5006</v>
      </c>
    </row>
    <row r="2954" spans="1:11" ht="14">
      <c r="A2954">
        <v>2949</v>
      </c>
      <c r="B2954" s="7">
        <f>'EstExp 12-20'!K195</f>
        <v>0</v>
      </c>
      <c r="C2954" s="3">
        <f t="shared" si="79"/>
        <v>2949</v>
      </c>
      <c r="E2954" s="2" t="b">
        <f t="shared" ca="1" si="78"/>
        <v>1</v>
      </c>
      <c r="F2954" s="2" cm="1">
        <f t="array" aca="1" ref="F2954" ca="1">IF(G2954&lt;&gt;"",INDIRECT("'"&amp;G2954&amp;"'!"&amp;H2954),"")</f>
        <v>0</v>
      </c>
      <c r="G2954" s="1533" t="s">
        <v>6775</v>
      </c>
      <c r="H2954" s="2" t="s">
        <v>5007</v>
      </c>
    </row>
    <row r="2955" spans="1:11" ht="14">
      <c r="A2955">
        <v>2950</v>
      </c>
      <c r="B2955" s="7">
        <f>'EstExp 12-20'!K196</f>
        <v>0</v>
      </c>
      <c r="C2955" s="3">
        <f t="shared" si="79"/>
        <v>2950</v>
      </c>
      <c r="E2955" s="2" t="b">
        <f t="shared" ca="1" si="78"/>
        <v>1</v>
      </c>
      <c r="F2955" s="2" cm="1">
        <f t="array" aca="1" ref="F2955" ca="1">IF(G2955&lt;&gt;"",INDIRECT("'"&amp;G2955&amp;"'!"&amp;H2955),"")</f>
        <v>0</v>
      </c>
      <c r="G2955" s="1533" t="s">
        <v>6775</v>
      </c>
      <c r="H2955" s="2" t="s">
        <v>5008</v>
      </c>
    </row>
    <row r="2956" spans="1:11" ht="14">
      <c r="A2956">
        <v>2951</v>
      </c>
      <c r="B2956" s="7">
        <f>'EstExp 12-20'!K197</f>
        <v>0</v>
      </c>
      <c r="C2956" s="3">
        <f t="shared" si="79"/>
        <v>2951</v>
      </c>
      <c r="E2956" s="2" t="b">
        <f t="shared" ca="1" si="78"/>
        <v>1</v>
      </c>
      <c r="F2956" s="2" cm="1">
        <f t="array" aca="1" ref="F2956" ca="1">IF(G2956&lt;&gt;"",INDIRECT("'"&amp;G2956&amp;"'!"&amp;H2956),"")</f>
        <v>0</v>
      </c>
      <c r="G2956" s="1533" t="s">
        <v>6775</v>
      </c>
      <c r="H2956" s="2" t="s">
        <v>5009</v>
      </c>
    </row>
    <row r="2957" spans="1:11" ht="14">
      <c r="A2957" s="1">
        <v>2952</v>
      </c>
      <c r="E2957" s="2" t="b">
        <f t="shared" ca="1" si="78"/>
        <v>1</v>
      </c>
      <c r="F2957" s="2" t="str" cm="1">
        <f t="array" aca="1" ref="F2957" ca="1">IF(G2957&lt;&gt;"",INDIRECT("'"&amp;G2957&amp;"'!"&amp;H2957),"")</f>
        <v/>
      </c>
      <c r="G2957" s="1533"/>
    </row>
    <row r="2958" spans="1:11" ht="14">
      <c r="A2958" s="1">
        <v>2953</v>
      </c>
      <c r="D2958" s="4"/>
      <c r="E2958" s="2" t="b">
        <f t="shared" ca="1" si="78"/>
        <v>1</v>
      </c>
      <c r="F2958" s="2" t="str" cm="1">
        <f t="array" aca="1" ref="F2958" ca="1">IF(G2958&lt;&gt;"",INDIRECT("'"&amp;G2958&amp;"'!"&amp;H2958),"")</f>
        <v/>
      </c>
      <c r="G2958" s="1533"/>
      <c r="I2958" s="4"/>
      <c r="J2958" s="4"/>
      <c r="K2958" s="4"/>
    </row>
    <row r="2959" spans="1:11" ht="14">
      <c r="A2959" s="1">
        <v>2954</v>
      </c>
      <c r="D2959" s="4"/>
      <c r="E2959" s="2" t="b">
        <f t="shared" ca="1" si="78"/>
        <v>1</v>
      </c>
      <c r="F2959" s="2" t="str" cm="1">
        <f t="array" aca="1" ref="F2959" ca="1">IF(G2959&lt;&gt;"",INDIRECT("'"&amp;G2959&amp;"'!"&amp;H2959),"")</f>
        <v/>
      </c>
      <c r="G2959" s="1533"/>
      <c r="I2959" s="4"/>
      <c r="J2959" s="4"/>
      <c r="K2959" s="4"/>
    </row>
    <row r="2960" spans="1:11" ht="14">
      <c r="A2960" s="1">
        <v>2955</v>
      </c>
      <c r="D2960" s="4"/>
      <c r="E2960" s="2" t="b">
        <f t="shared" ca="1" si="78"/>
        <v>1</v>
      </c>
      <c r="F2960" s="2" t="str" cm="1">
        <f t="array" aca="1" ref="F2960" ca="1">IF(G2960&lt;&gt;"",INDIRECT("'"&amp;G2960&amp;"'!"&amp;H2960),"")</f>
        <v/>
      </c>
      <c r="G2960" s="1533"/>
      <c r="I2960" s="4"/>
      <c r="J2960" s="4"/>
      <c r="K2960" s="4"/>
    </row>
    <row r="2961" spans="1:11" ht="14">
      <c r="A2961" s="1">
        <v>2956</v>
      </c>
      <c r="D2961" s="4"/>
      <c r="E2961" s="2" t="b">
        <f t="shared" ca="1" si="78"/>
        <v>1</v>
      </c>
      <c r="F2961" s="2" t="str" cm="1">
        <f t="array" aca="1" ref="F2961" ca="1">IF(G2961&lt;&gt;"",INDIRECT("'"&amp;G2961&amp;"'!"&amp;H2961),"")</f>
        <v/>
      </c>
      <c r="G2961" s="1533"/>
      <c r="I2961" s="4"/>
      <c r="J2961" s="4"/>
      <c r="K2961" s="4"/>
    </row>
    <row r="2962" spans="1:11" ht="14">
      <c r="A2962" s="1">
        <v>2957</v>
      </c>
      <c r="D2962" s="4"/>
      <c r="E2962" s="2" t="b">
        <f t="shared" ca="1" si="78"/>
        <v>1</v>
      </c>
      <c r="F2962" s="2" t="str" cm="1">
        <f t="array" aca="1" ref="F2962" ca="1">IF(G2962&lt;&gt;"",INDIRECT("'"&amp;G2962&amp;"'!"&amp;H2962),"")</f>
        <v/>
      </c>
      <c r="G2962" s="1533"/>
      <c r="I2962" s="4"/>
      <c r="J2962" s="4"/>
      <c r="K2962" s="4"/>
    </row>
    <row r="2963" spans="1:11" ht="14">
      <c r="A2963" s="1">
        <v>2958</v>
      </c>
      <c r="D2963" s="4"/>
      <c r="E2963" s="2" t="b">
        <f t="shared" ca="1" si="78"/>
        <v>1</v>
      </c>
      <c r="F2963" s="2" t="str" cm="1">
        <f t="array" aca="1" ref="F2963" ca="1">IF(G2963&lt;&gt;"",INDIRECT("'"&amp;G2963&amp;"'!"&amp;H2963),"")</f>
        <v/>
      </c>
      <c r="G2963" s="1533"/>
      <c r="I2963" s="4"/>
      <c r="J2963" s="4"/>
      <c r="K2963" s="4"/>
    </row>
    <row r="2964" spans="1:11" ht="14">
      <c r="A2964" s="1">
        <v>2959</v>
      </c>
      <c r="D2964" s="4"/>
      <c r="E2964" s="2" t="b">
        <f t="shared" ca="1" si="78"/>
        <v>1</v>
      </c>
      <c r="F2964" s="2" t="str" cm="1">
        <f t="array" aca="1" ref="F2964" ca="1">IF(G2964&lt;&gt;"",INDIRECT("'"&amp;G2964&amp;"'!"&amp;H2964),"")</f>
        <v/>
      </c>
      <c r="G2964" s="1533"/>
      <c r="I2964" s="4"/>
      <c r="J2964" s="4"/>
      <c r="K2964" s="4"/>
    </row>
    <row r="2965" spans="1:11" ht="14">
      <c r="A2965" s="1">
        <v>2960</v>
      </c>
      <c r="D2965" s="4"/>
      <c r="E2965" s="2" t="b">
        <f t="shared" ca="1" si="78"/>
        <v>1</v>
      </c>
      <c r="F2965" s="2" t="str" cm="1">
        <f t="array" aca="1" ref="F2965" ca="1">IF(G2965&lt;&gt;"",INDIRECT("'"&amp;G2965&amp;"'!"&amp;H2965),"")</f>
        <v/>
      </c>
      <c r="G2965" s="1533"/>
      <c r="I2965" s="4"/>
      <c r="J2965" s="4"/>
      <c r="K2965" s="4"/>
    </row>
    <row r="2966" spans="1:11" ht="14">
      <c r="A2966" s="1">
        <v>2961</v>
      </c>
      <c r="D2966" s="4"/>
      <c r="E2966" s="2" t="b">
        <f t="shared" ca="1" si="78"/>
        <v>1</v>
      </c>
      <c r="F2966" s="2" t="str" cm="1">
        <f t="array" aca="1" ref="F2966" ca="1">IF(G2966&lt;&gt;"",INDIRECT("'"&amp;G2966&amp;"'!"&amp;H2966),"")</f>
        <v/>
      </c>
      <c r="G2966" s="1533"/>
      <c r="I2966" s="4"/>
      <c r="J2966" s="4"/>
      <c r="K2966" s="4"/>
    </row>
    <row r="2967" spans="1:11" ht="14">
      <c r="A2967" s="1">
        <v>2962</v>
      </c>
      <c r="D2967" s="4"/>
      <c r="E2967" s="2" t="b">
        <f t="shared" ca="1" si="78"/>
        <v>1</v>
      </c>
      <c r="F2967" s="2" t="str" cm="1">
        <f t="array" aca="1" ref="F2967" ca="1">IF(G2967&lt;&gt;"",INDIRECT("'"&amp;G2967&amp;"'!"&amp;H2967),"")</f>
        <v/>
      </c>
      <c r="G2967" s="1533"/>
      <c r="I2967" s="4"/>
      <c r="J2967" s="4"/>
      <c r="K2967" s="4"/>
    </row>
    <row r="2968" spans="1:11" ht="14">
      <c r="A2968" s="1">
        <v>2963</v>
      </c>
      <c r="D2968" s="4"/>
      <c r="E2968" s="2" t="b">
        <f t="shared" ca="1" si="78"/>
        <v>1</v>
      </c>
      <c r="F2968" s="2" t="str" cm="1">
        <f t="array" aca="1" ref="F2968" ca="1">IF(G2968&lt;&gt;"",INDIRECT("'"&amp;G2968&amp;"'!"&amp;H2968),"")</f>
        <v/>
      </c>
      <c r="G2968" s="1533"/>
      <c r="I2968" s="4"/>
      <c r="J2968" s="4"/>
      <c r="K2968" s="4"/>
    </row>
    <row r="2969" spans="1:11" ht="14">
      <c r="A2969" s="1">
        <v>2964</v>
      </c>
      <c r="D2969" s="4"/>
      <c r="E2969" s="2" t="b">
        <f t="shared" ca="1" si="78"/>
        <v>1</v>
      </c>
      <c r="F2969" s="2" t="str" cm="1">
        <f t="array" aca="1" ref="F2969" ca="1">IF(G2969&lt;&gt;"",INDIRECT("'"&amp;G2969&amp;"'!"&amp;H2969),"")</f>
        <v/>
      </c>
      <c r="G2969" s="1533"/>
      <c r="I2969" s="4"/>
      <c r="J2969" s="4"/>
      <c r="K2969" s="4"/>
    </row>
    <row r="2970" spans="1:11" ht="14">
      <c r="A2970" s="1">
        <v>2965</v>
      </c>
      <c r="D2970" s="4"/>
      <c r="E2970" s="2" t="b">
        <f t="shared" ca="1" si="78"/>
        <v>1</v>
      </c>
      <c r="F2970" s="2" t="str" cm="1">
        <f t="array" aca="1" ref="F2970" ca="1">IF(G2970&lt;&gt;"",INDIRECT("'"&amp;G2970&amp;"'!"&amp;H2970),"")</f>
        <v/>
      </c>
      <c r="G2970" s="1533"/>
      <c r="I2970" s="4"/>
      <c r="J2970" s="4"/>
      <c r="K2970" s="4"/>
    </row>
    <row r="2971" spans="1:11" ht="14">
      <c r="A2971" s="1">
        <v>2966</v>
      </c>
      <c r="D2971" s="4"/>
      <c r="E2971" s="2" t="b">
        <f t="shared" ca="1" si="78"/>
        <v>1</v>
      </c>
      <c r="F2971" s="2" t="str" cm="1">
        <f t="array" aca="1" ref="F2971" ca="1">IF(G2971&lt;&gt;"",INDIRECT("'"&amp;G2971&amp;"'!"&amp;H2971),"")</f>
        <v/>
      </c>
      <c r="G2971" s="1533"/>
      <c r="I2971" s="4"/>
      <c r="J2971" s="4"/>
      <c r="K2971" s="4"/>
    </row>
    <row r="2972" spans="1:11" ht="14">
      <c r="A2972" s="1">
        <v>2967</v>
      </c>
      <c r="D2972" s="4"/>
      <c r="E2972" s="2" t="b">
        <f t="shared" ca="1" si="78"/>
        <v>1</v>
      </c>
      <c r="F2972" s="2" t="str" cm="1">
        <f t="array" aca="1" ref="F2972" ca="1">IF(G2972&lt;&gt;"",INDIRECT("'"&amp;G2972&amp;"'!"&amp;H2972),"")</f>
        <v/>
      </c>
      <c r="G2972" s="1533"/>
      <c r="I2972" s="4"/>
      <c r="J2972" s="4"/>
      <c r="K2972" s="4"/>
    </row>
    <row r="2973" spans="1:11" ht="14">
      <c r="A2973" s="1">
        <v>2968</v>
      </c>
      <c r="D2973" s="4"/>
      <c r="E2973" s="2" t="b">
        <f t="shared" ca="1" si="78"/>
        <v>1</v>
      </c>
      <c r="F2973" s="2" t="str" cm="1">
        <f t="array" aca="1" ref="F2973" ca="1">IF(G2973&lt;&gt;"",INDIRECT("'"&amp;G2973&amp;"'!"&amp;H2973),"")</f>
        <v/>
      </c>
      <c r="G2973" s="1533"/>
      <c r="I2973" s="4"/>
      <c r="J2973" s="4"/>
      <c r="K2973" s="4"/>
    </row>
    <row r="2974" spans="1:11" ht="14">
      <c r="A2974" s="1">
        <v>2969</v>
      </c>
      <c r="D2974" s="4"/>
      <c r="E2974" s="2" t="b">
        <f t="shared" ca="1" si="78"/>
        <v>1</v>
      </c>
      <c r="F2974" s="2" t="str" cm="1">
        <f t="array" aca="1" ref="F2974" ca="1">IF(G2974&lt;&gt;"",INDIRECT("'"&amp;G2974&amp;"'!"&amp;H2974),"")</f>
        <v/>
      </c>
      <c r="G2974" s="1533"/>
      <c r="I2974" s="4"/>
      <c r="J2974" s="4"/>
      <c r="K2974" s="4"/>
    </row>
    <row r="2975" spans="1:11" ht="14">
      <c r="A2975" s="1">
        <v>2970</v>
      </c>
      <c r="D2975" s="4"/>
      <c r="E2975" s="2" t="b">
        <f t="shared" ca="1" si="78"/>
        <v>1</v>
      </c>
      <c r="F2975" s="2" t="str" cm="1">
        <f t="array" aca="1" ref="F2975" ca="1">IF(G2975&lt;&gt;"",INDIRECT("'"&amp;G2975&amp;"'!"&amp;H2975),"")</f>
        <v/>
      </c>
      <c r="G2975" s="1533"/>
      <c r="I2975" s="4"/>
      <c r="J2975" s="4"/>
      <c r="K2975" s="4"/>
    </row>
    <row r="2976" spans="1:11" ht="14">
      <c r="A2976" s="1">
        <v>2971</v>
      </c>
      <c r="D2976" s="4"/>
      <c r="E2976" s="2" t="b">
        <f t="shared" ca="1" si="78"/>
        <v>1</v>
      </c>
      <c r="F2976" s="2" t="str" cm="1">
        <f t="array" aca="1" ref="F2976" ca="1">IF(G2976&lt;&gt;"",INDIRECT("'"&amp;G2976&amp;"'!"&amp;H2976),"")</f>
        <v/>
      </c>
      <c r="G2976" s="1533"/>
      <c r="I2976" s="4"/>
      <c r="J2976" s="4"/>
      <c r="K2976" s="4"/>
    </row>
    <row r="2977" spans="1:11" ht="14">
      <c r="A2977" s="1">
        <v>2972</v>
      </c>
      <c r="D2977" s="4"/>
      <c r="E2977" s="2" t="b">
        <f t="shared" ca="1" si="78"/>
        <v>1</v>
      </c>
      <c r="F2977" s="2" t="str" cm="1">
        <f t="array" aca="1" ref="F2977" ca="1">IF(G2977&lt;&gt;"",INDIRECT("'"&amp;G2977&amp;"'!"&amp;H2977),"")</f>
        <v/>
      </c>
      <c r="G2977" s="1533"/>
      <c r="I2977" s="4"/>
      <c r="J2977" s="4"/>
      <c r="K2977" s="4"/>
    </row>
    <row r="2978" spans="1:11" ht="14">
      <c r="A2978" s="1">
        <v>2973</v>
      </c>
      <c r="D2978" s="4"/>
      <c r="E2978" s="2" t="b">
        <f t="shared" ca="1" si="78"/>
        <v>1</v>
      </c>
      <c r="F2978" s="2" t="str" cm="1">
        <f t="array" aca="1" ref="F2978" ca="1">IF(G2978&lt;&gt;"",INDIRECT("'"&amp;G2978&amp;"'!"&amp;H2978),"")</f>
        <v/>
      </c>
      <c r="G2978" s="1533"/>
      <c r="I2978" s="4"/>
      <c r="J2978" s="4"/>
      <c r="K2978" s="4"/>
    </row>
    <row r="2979" spans="1:11" ht="14">
      <c r="A2979" s="1">
        <v>2974</v>
      </c>
      <c r="D2979" s="4"/>
      <c r="E2979" s="2" t="b">
        <f t="shared" ca="1" si="78"/>
        <v>1</v>
      </c>
      <c r="F2979" s="2" t="str" cm="1">
        <f t="array" aca="1" ref="F2979" ca="1">IF(G2979&lt;&gt;"",INDIRECT("'"&amp;G2979&amp;"'!"&amp;H2979),"")</f>
        <v/>
      </c>
      <c r="G2979" s="1533"/>
      <c r="I2979" s="4"/>
      <c r="J2979" s="4"/>
      <c r="K2979" s="4"/>
    </row>
    <row r="2980" spans="1:11" ht="14">
      <c r="A2980" s="1">
        <v>2975</v>
      </c>
      <c r="D2980" s="4"/>
      <c r="E2980" s="2" t="b">
        <f t="shared" ca="1" si="78"/>
        <v>1</v>
      </c>
      <c r="F2980" s="2" t="str" cm="1">
        <f t="array" aca="1" ref="F2980" ca="1">IF(G2980&lt;&gt;"",INDIRECT("'"&amp;G2980&amp;"'!"&amp;H2980),"")</f>
        <v/>
      </c>
      <c r="G2980" s="1533"/>
      <c r="I2980" s="4"/>
      <c r="J2980" s="4"/>
      <c r="K2980" s="4"/>
    </row>
    <row r="2981" spans="1:11" ht="14">
      <c r="A2981" s="1">
        <v>2976</v>
      </c>
      <c r="D2981" s="4"/>
      <c r="E2981" s="2" t="b">
        <f t="shared" ca="1" si="78"/>
        <v>1</v>
      </c>
      <c r="F2981" s="2" t="str" cm="1">
        <f t="array" aca="1" ref="F2981" ca="1">IF(G2981&lt;&gt;"",INDIRECT("'"&amp;G2981&amp;"'!"&amp;H2981),"")</f>
        <v/>
      </c>
      <c r="G2981" s="1533"/>
      <c r="I2981" s="4"/>
      <c r="J2981" s="4"/>
      <c r="K2981" s="4"/>
    </row>
    <row r="2982" spans="1:11" ht="14">
      <c r="A2982" s="1">
        <v>2977</v>
      </c>
      <c r="D2982" s="4"/>
      <c r="E2982" s="2" t="b">
        <f t="shared" ca="1" si="78"/>
        <v>1</v>
      </c>
      <c r="F2982" s="2" t="str" cm="1">
        <f t="array" aca="1" ref="F2982" ca="1">IF(G2982&lt;&gt;"",INDIRECT("'"&amp;G2982&amp;"'!"&amp;H2982),"")</f>
        <v/>
      </c>
      <c r="G2982" s="1533"/>
      <c r="I2982" s="4"/>
      <c r="J2982" s="4"/>
      <c r="K2982" s="4"/>
    </row>
    <row r="2983" spans="1:11" ht="14">
      <c r="A2983" s="1">
        <v>2978</v>
      </c>
      <c r="D2983" s="4"/>
      <c r="E2983" s="2" t="b">
        <f t="shared" ca="1" si="78"/>
        <v>1</v>
      </c>
      <c r="F2983" s="2" t="str" cm="1">
        <f t="array" aca="1" ref="F2983" ca="1">IF(G2983&lt;&gt;"",INDIRECT("'"&amp;G2983&amp;"'!"&amp;H2983),"")</f>
        <v/>
      </c>
      <c r="G2983" s="1533"/>
      <c r="I2983" s="4"/>
      <c r="J2983" s="4"/>
      <c r="K2983" s="4"/>
    </row>
    <row r="2984" spans="1:11" ht="14">
      <c r="A2984" s="1">
        <v>2979</v>
      </c>
      <c r="D2984" s="4"/>
      <c r="E2984" s="2" t="b">
        <f t="shared" ca="1" si="78"/>
        <v>1</v>
      </c>
      <c r="F2984" s="2" t="str" cm="1">
        <f t="array" aca="1" ref="F2984" ca="1">IF(G2984&lt;&gt;"",INDIRECT("'"&amp;G2984&amp;"'!"&amp;H2984),"")</f>
        <v/>
      </c>
      <c r="G2984" s="1533"/>
      <c r="I2984" s="4"/>
      <c r="J2984" s="4"/>
      <c r="K2984" s="4"/>
    </row>
    <row r="2985" spans="1:11" ht="14">
      <c r="A2985" s="1">
        <v>2980</v>
      </c>
      <c r="D2985" s="4"/>
      <c r="E2985" s="2" t="b">
        <f t="shared" ca="1" si="78"/>
        <v>1</v>
      </c>
      <c r="F2985" s="2" t="str" cm="1">
        <f t="array" aca="1" ref="F2985" ca="1">IF(G2985&lt;&gt;"",INDIRECT("'"&amp;G2985&amp;"'!"&amp;H2985),"")</f>
        <v/>
      </c>
      <c r="G2985" s="1533"/>
      <c r="I2985" s="4"/>
      <c r="J2985" s="4"/>
      <c r="K2985" s="4"/>
    </row>
    <row r="2986" spans="1:11" ht="14">
      <c r="A2986" s="1">
        <v>2981</v>
      </c>
      <c r="D2986" s="4"/>
      <c r="E2986" s="2" t="b">
        <f t="shared" ca="1" si="78"/>
        <v>1</v>
      </c>
      <c r="F2986" s="2" t="str" cm="1">
        <f t="array" aca="1" ref="F2986" ca="1">IF(G2986&lt;&gt;"",INDIRECT("'"&amp;G2986&amp;"'!"&amp;H2986),"")</f>
        <v/>
      </c>
      <c r="G2986" s="1533"/>
      <c r="I2986" s="4"/>
      <c r="J2986" s="4"/>
      <c r="K2986" s="4"/>
    </row>
    <row r="2987" spans="1:11" ht="14">
      <c r="A2987" s="1">
        <v>2982</v>
      </c>
      <c r="D2987" s="4"/>
      <c r="E2987" s="2" t="b">
        <f t="shared" ca="1" si="78"/>
        <v>1</v>
      </c>
      <c r="F2987" s="2" t="str" cm="1">
        <f t="array" aca="1" ref="F2987" ca="1">IF(G2987&lt;&gt;"",INDIRECT("'"&amp;G2987&amp;"'!"&amp;H2987),"")</f>
        <v/>
      </c>
      <c r="G2987" s="1533"/>
      <c r="I2987" s="4"/>
      <c r="J2987" s="4"/>
      <c r="K2987" s="4"/>
    </row>
    <row r="2988" spans="1:11" ht="14">
      <c r="A2988" s="1">
        <v>2983</v>
      </c>
      <c r="D2988" s="4"/>
      <c r="E2988" s="2" t="b">
        <f t="shared" ca="1" si="78"/>
        <v>1</v>
      </c>
      <c r="F2988" s="2" t="str" cm="1">
        <f t="array" aca="1" ref="F2988" ca="1">IF(G2988&lt;&gt;"",INDIRECT("'"&amp;G2988&amp;"'!"&amp;H2988),"")</f>
        <v/>
      </c>
      <c r="G2988" s="1533"/>
      <c r="I2988" s="4"/>
      <c r="J2988" s="4"/>
      <c r="K2988" s="4"/>
    </row>
    <row r="2989" spans="1:11" ht="14">
      <c r="A2989" s="1">
        <v>2984</v>
      </c>
      <c r="D2989" s="4"/>
      <c r="E2989" s="2" t="b">
        <f t="shared" ca="1" si="78"/>
        <v>1</v>
      </c>
      <c r="F2989" s="2" t="str" cm="1">
        <f t="array" aca="1" ref="F2989" ca="1">IF(G2989&lt;&gt;"",INDIRECT("'"&amp;G2989&amp;"'!"&amp;H2989),"")</f>
        <v/>
      </c>
      <c r="G2989" s="1533"/>
      <c r="I2989" s="4"/>
      <c r="J2989" s="4"/>
      <c r="K2989" s="4"/>
    </row>
    <row r="2990" spans="1:11" ht="14">
      <c r="A2990" s="1">
        <v>2985</v>
      </c>
      <c r="D2990" s="4"/>
      <c r="E2990" s="2" t="b">
        <f t="shared" ca="1" si="78"/>
        <v>1</v>
      </c>
      <c r="F2990" s="2" t="str" cm="1">
        <f t="array" aca="1" ref="F2990" ca="1">IF(G2990&lt;&gt;"",INDIRECT("'"&amp;G2990&amp;"'!"&amp;H2990),"")</f>
        <v/>
      </c>
      <c r="G2990" s="1533"/>
      <c r="I2990" s="4"/>
      <c r="J2990" s="4"/>
      <c r="K2990" s="4"/>
    </row>
    <row r="2991" spans="1:11" ht="14">
      <c r="A2991" s="1">
        <v>2986</v>
      </c>
      <c r="D2991" s="4"/>
      <c r="E2991" s="2" t="b">
        <f t="shared" ca="1" si="78"/>
        <v>1</v>
      </c>
      <c r="F2991" s="2" t="str" cm="1">
        <f t="array" aca="1" ref="F2991" ca="1">IF(G2991&lt;&gt;"",INDIRECT("'"&amp;G2991&amp;"'!"&amp;H2991),"")</f>
        <v/>
      </c>
      <c r="G2991" s="1533"/>
      <c r="I2991" s="4"/>
      <c r="J2991" s="4"/>
      <c r="K2991" s="4"/>
    </row>
    <row r="2992" spans="1:11" ht="14">
      <c r="A2992" s="1">
        <v>2987</v>
      </c>
      <c r="D2992" s="4"/>
      <c r="E2992" s="2" t="b">
        <f t="shared" ca="1" si="78"/>
        <v>1</v>
      </c>
      <c r="F2992" s="2" t="str" cm="1">
        <f t="array" aca="1" ref="F2992" ca="1">IF(G2992&lt;&gt;"",INDIRECT("'"&amp;G2992&amp;"'!"&amp;H2992),"")</f>
        <v/>
      </c>
      <c r="G2992" s="1533"/>
      <c r="I2992" s="4"/>
      <c r="J2992" s="4"/>
      <c r="K2992" s="4"/>
    </row>
    <row r="2993" spans="1:11" ht="14">
      <c r="A2993" s="1">
        <v>2988</v>
      </c>
      <c r="D2993" s="4"/>
      <c r="E2993" s="2" t="b">
        <f t="shared" ca="1" si="78"/>
        <v>1</v>
      </c>
      <c r="F2993" s="2" t="str" cm="1">
        <f t="array" aca="1" ref="F2993" ca="1">IF(G2993&lt;&gt;"",INDIRECT("'"&amp;G2993&amp;"'!"&amp;H2993),"")</f>
        <v/>
      </c>
      <c r="G2993" s="1533"/>
      <c r="I2993" s="4"/>
      <c r="J2993" s="4"/>
      <c r="K2993" s="4"/>
    </row>
    <row r="2994" spans="1:11" ht="14">
      <c r="A2994" s="1">
        <v>2989</v>
      </c>
      <c r="D2994" s="4"/>
      <c r="E2994" s="2" t="b">
        <f t="shared" ca="1" si="78"/>
        <v>1</v>
      </c>
      <c r="F2994" s="2" t="str" cm="1">
        <f t="array" aca="1" ref="F2994" ca="1">IF(G2994&lt;&gt;"",INDIRECT("'"&amp;G2994&amp;"'!"&amp;H2994),"")</f>
        <v/>
      </c>
      <c r="G2994" s="1533"/>
      <c r="I2994" s="4"/>
      <c r="J2994" s="4"/>
      <c r="K2994" s="4"/>
    </row>
    <row r="2995" spans="1:11" ht="14">
      <c r="A2995" s="1">
        <v>2990</v>
      </c>
      <c r="D2995" s="4"/>
      <c r="E2995" s="2" t="b">
        <f t="shared" ca="1" si="78"/>
        <v>1</v>
      </c>
      <c r="F2995" s="2" t="str" cm="1">
        <f t="array" aca="1" ref="F2995" ca="1">IF(G2995&lt;&gt;"",INDIRECT("'"&amp;G2995&amp;"'!"&amp;H2995),"")</f>
        <v/>
      </c>
      <c r="G2995" s="1533"/>
      <c r="I2995" s="4"/>
      <c r="J2995" s="4"/>
      <c r="K2995" s="4"/>
    </row>
    <row r="2996" spans="1:11" ht="14">
      <c r="A2996" s="1">
        <v>2991</v>
      </c>
      <c r="D2996" s="4"/>
      <c r="E2996" s="2" t="b">
        <f t="shared" ca="1" si="78"/>
        <v>1</v>
      </c>
      <c r="F2996" s="2" t="str" cm="1">
        <f t="array" aca="1" ref="F2996" ca="1">IF(G2996&lt;&gt;"",INDIRECT("'"&amp;G2996&amp;"'!"&amp;H2996),"")</f>
        <v/>
      </c>
      <c r="G2996" s="1533"/>
      <c r="I2996" s="4"/>
      <c r="J2996" s="4"/>
      <c r="K2996" s="4"/>
    </row>
    <row r="2997" spans="1:11" ht="14">
      <c r="A2997" s="1">
        <v>2992</v>
      </c>
      <c r="D2997" s="4"/>
      <c r="E2997" s="2" t="b">
        <f t="shared" ca="1" si="78"/>
        <v>1</v>
      </c>
      <c r="F2997" s="2" t="str" cm="1">
        <f t="array" aca="1" ref="F2997" ca="1">IF(G2997&lt;&gt;"",INDIRECT("'"&amp;G2997&amp;"'!"&amp;H2997),"")</f>
        <v/>
      </c>
      <c r="G2997" s="1533"/>
      <c r="I2997" s="4"/>
      <c r="J2997" s="4"/>
      <c r="K2997" s="4"/>
    </row>
    <row r="2998" spans="1:11" ht="14">
      <c r="A2998" s="1">
        <v>2993</v>
      </c>
      <c r="D2998" s="4"/>
      <c r="E2998" s="2" t="b">
        <f t="shared" ca="1" si="78"/>
        <v>1</v>
      </c>
      <c r="F2998" s="2" t="str" cm="1">
        <f t="array" aca="1" ref="F2998" ca="1">IF(G2998&lt;&gt;"",INDIRECT("'"&amp;G2998&amp;"'!"&amp;H2998),"")</f>
        <v/>
      </c>
      <c r="G2998" s="1533"/>
      <c r="I2998" s="4"/>
      <c r="J2998" s="4"/>
      <c r="K2998" s="4"/>
    </row>
    <row r="2999" spans="1:11" ht="14">
      <c r="A2999">
        <v>2994</v>
      </c>
      <c r="B2999" s="7">
        <f>'EstExp 12-20'!C10</f>
        <v>854080</v>
      </c>
      <c r="C2999" s="3">
        <f t="shared" si="79"/>
        <v>-851086</v>
      </c>
      <c r="E2999" s="2" t="b">
        <f t="shared" ca="1" si="78"/>
        <v>1</v>
      </c>
      <c r="F2999" s="2" cm="1">
        <f t="array" aca="1" ref="F2999" ca="1">IF(G2999&lt;&gt;"",INDIRECT("'"&amp;G2999&amp;"'!"&amp;H2999),"")</f>
        <v>854080</v>
      </c>
      <c r="G2999" s="1533" t="s">
        <v>6775</v>
      </c>
      <c r="H2999" s="2" t="s">
        <v>4235</v>
      </c>
    </row>
    <row r="3000" spans="1:11" ht="14">
      <c r="A3000">
        <v>2995</v>
      </c>
      <c r="B3000" s="7">
        <f>'EstExp 12-20'!D10</f>
        <v>104570</v>
      </c>
      <c r="C3000" s="3">
        <f t="shared" si="79"/>
        <v>-101575</v>
      </c>
      <c r="E3000" s="2" t="b">
        <f t="shared" ca="1" si="78"/>
        <v>1</v>
      </c>
      <c r="F3000" s="2" cm="1">
        <f t="array" aca="1" ref="F3000" ca="1">IF(G3000&lt;&gt;"",INDIRECT("'"&amp;G3000&amp;"'!"&amp;H3000),"")</f>
        <v>104570</v>
      </c>
      <c r="G3000" s="1533" t="s">
        <v>6775</v>
      </c>
      <c r="H3000" s="2" t="s">
        <v>4248</v>
      </c>
    </row>
    <row r="3001" spans="1:11" ht="14">
      <c r="A3001">
        <v>2996</v>
      </c>
      <c r="B3001" s="7">
        <f>'EstExp 12-20'!E10</f>
        <v>0</v>
      </c>
      <c r="C3001" s="3">
        <f t="shared" si="79"/>
        <v>2996</v>
      </c>
      <c r="E3001" s="2" t="b">
        <f t="shared" ca="1" si="78"/>
        <v>1</v>
      </c>
      <c r="F3001" s="2" cm="1">
        <f t="array" aca="1" ref="F3001" ca="1">IF(G3001&lt;&gt;"",INDIRECT("'"&amp;G3001&amp;"'!"&amp;H3001),"")</f>
        <v>0</v>
      </c>
      <c r="G3001" s="1533" t="s">
        <v>6775</v>
      </c>
      <c r="H3001" s="2" t="s">
        <v>4259</v>
      </c>
    </row>
    <row r="3002" spans="1:11" ht="14">
      <c r="A3002">
        <v>2997</v>
      </c>
      <c r="B3002" s="7">
        <f>'EstExp 12-20'!F10</f>
        <v>0</v>
      </c>
      <c r="C3002" s="3">
        <f t="shared" si="79"/>
        <v>2997</v>
      </c>
      <c r="E3002" s="2" t="b">
        <f t="shared" ca="1" si="78"/>
        <v>1</v>
      </c>
      <c r="F3002" s="2" cm="1">
        <f t="array" aca="1" ref="F3002" ca="1">IF(G3002&lt;&gt;"",INDIRECT("'"&amp;G3002&amp;"'!"&amp;H3002),"")</f>
        <v>0</v>
      </c>
      <c r="G3002" s="1533" t="s">
        <v>6775</v>
      </c>
      <c r="H3002" s="2" t="s">
        <v>4270</v>
      </c>
    </row>
    <row r="3003" spans="1:11" ht="14">
      <c r="A3003">
        <v>2998</v>
      </c>
      <c r="B3003" s="7">
        <f>'EstExp 12-20'!G10</f>
        <v>0</v>
      </c>
      <c r="C3003" s="3">
        <f t="shared" si="79"/>
        <v>2998</v>
      </c>
      <c r="E3003" s="2" t="b">
        <f t="shared" ca="1" si="78"/>
        <v>1</v>
      </c>
      <c r="F3003" s="2" cm="1">
        <f t="array" aca="1" ref="F3003" ca="1">IF(G3003&lt;&gt;"",INDIRECT("'"&amp;G3003&amp;"'!"&amp;H3003),"")</f>
        <v>0</v>
      </c>
      <c r="G3003" s="1533" t="s">
        <v>6775</v>
      </c>
      <c r="H3003" s="2" t="s">
        <v>4281</v>
      </c>
    </row>
    <row r="3004" spans="1:11" ht="14">
      <c r="A3004">
        <v>2999</v>
      </c>
      <c r="B3004" s="7">
        <f>'EstExp 12-20'!H10</f>
        <v>0</v>
      </c>
      <c r="C3004" s="3">
        <f t="shared" si="79"/>
        <v>2999</v>
      </c>
      <c r="E3004" s="2" t="b">
        <f t="shared" ca="1" si="78"/>
        <v>1</v>
      </c>
      <c r="F3004" s="2" cm="1">
        <f t="array" aca="1" ref="F3004" ca="1">IF(G3004&lt;&gt;"",INDIRECT("'"&amp;G3004&amp;"'!"&amp;H3004),"")</f>
        <v>0</v>
      </c>
      <c r="G3004" s="1533" t="s">
        <v>6775</v>
      </c>
      <c r="H3004" s="2" t="s">
        <v>4291</v>
      </c>
    </row>
    <row r="3005" spans="1:11" ht="14">
      <c r="A3005" s="1">
        <v>3000</v>
      </c>
      <c r="D3005" s="3" t="s">
        <v>299</v>
      </c>
      <c r="E3005" s="2" t="b">
        <f t="shared" ca="1" si="78"/>
        <v>1</v>
      </c>
      <c r="F3005" s="2" t="str" cm="1">
        <f t="array" aca="1" ref="F3005" ca="1">IF(G3005&lt;&gt;"",INDIRECT("'"&amp;G3005&amp;"'!"&amp;H3005),"")</f>
        <v/>
      </c>
      <c r="G3005" s="1533"/>
    </row>
    <row r="3006" spans="1:11" ht="14">
      <c r="A3006">
        <v>3001</v>
      </c>
      <c r="B3006" s="7">
        <f>'EstExp 12-20'!K10</f>
        <v>958650</v>
      </c>
      <c r="C3006" s="3">
        <f t="shared" si="79"/>
        <v>-955649</v>
      </c>
      <c r="E3006" s="2" t="b">
        <f t="shared" ca="1" si="78"/>
        <v>1</v>
      </c>
      <c r="F3006" s="2" cm="1">
        <f t="array" aca="1" ref="F3006" ca="1">IF(G3006&lt;&gt;"",INDIRECT("'"&amp;G3006&amp;"'!"&amp;H3006),"")</f>
        <v>958650</v>
      </c>
      <c r="G3006" s="1533" t="s">
        <v>6775</v>
      </c>
      <c r="H3006" s="2" t="s">
        <v>4309</v>
      </c>
    </row>
    <row r="3007" spans="1:11" ht="14">
      <c r="A3007" s="1">
        <v>3002</v>
      </c>
      <c r="D3007" s="3" t="s">
        <v>299</v>
      </c>
      <c r="E3007" s="2" t="b">
        <f t="shared" ca="1" si="78"/>
        <v>1</v>
      </c>
      <c r="F3007" s="2" t="str" cm="1">
        <f t="array" aca="1" ref="F3007" ca="1">IF(G3007&lt;&gt;"",INDIRECT("'"&amp;G3007&amp;"'!"&amp;H3007),"")</f>
        <v/>
      </c>
      <c r="G3007" s="1533"/>
    </row>
    <row r="3008" spans="1:11" ht="14">
      <c r="A3008">
        <v>3003</v>
      </c>
      <c r="B3008" s="7">
        <f>'EstExp 12-20'!D223</f>
        <v>11900</v>
      </c>
      <c r="C3008" s="3">
        <f t="shared" si="79"/>
        <v>-8897</v>
      </c>
      <c r="E3008" s="2" t="b">
        <f t="shared" ca="1" si="78"/>
        <v>1</v>
      </c>
      <c r="F3008" s="2" cm="1">
        <f t="array" aca="1" ref="F3008" ca="1">IF(G3008&lt;&gt;"",INDIRECT("'"&amp;G3008&amp;"'!"&amp;H3008),"")</f>
        <v>11900</v>
      </c>
      <c r="G3008" s="1533" t="s">
        <v>6775</v>
      </c>
      <c r="H3008" s="2" t="s">
        <v>5010</v>
      </c>
    </row>
    <row r="3009" spans="1:11" ht="14">
      <c r="A3009">
        <v>3004</v>
      </c>
      <c r="B3009" s="7">
        <f>'EstExp 12-20'!K223</f>
        <v>11900</v>
      </c>
      <c r="C3009" s="3">
        <f t="shared" si="79"/>
        <v>-8896</v>
      </c>
      <c r="E3009" s="2" t="b">
        <f t="shared" ca="1" si="78"/>
        <v>1</v>
      </c>
      <c r="F3009" s="2" cm="1">
        <f t="array" aca="1" ref="F3009" ca="1">IF(G3009&lt;&gt;"",INDIRECT("'"&amp;G3009&amp;"'!"&amp;H3009),"")</f>
        <v>11900</v>
      </c>
      <c r="G3009" s="1533" t="s">
        <v>6775</v>
      </c>
      <c r="H3009" s="2" t="s">
        <v>5011</v>
      </c>
    </row>
    <row r="3010" spans="1:11" ht="14">
      <c r="A3010" s="1">
        <v>3005</v>
      </c>
      <c r="D3010" s="4"/>
      <c r="E3010" s="2" t="b">
        <f t="shared" ref="E3010:E3073" ca="1" si="80">F3010=B3010</f>
        <v>1</v>
      </c>
      <c r="F3010" s="2" t="str" cm="1">
        <f t="array" aca="1" ref="F3010" ca="1">IF(G3010&lt;&gt;"",INDIRECT("'"&amp;G3010&amp;"'!"&amp;H3010),"")</f>
        <v/>
      </c>
      <c r="G3010" s="1533"/>
      <c r="I3010" s="4"/>
      <c r="J3010" s="4"/>
      <c r="K3010" s="4"/>
    </row>
    <row r="3011" spans="1:11" ht="14">
      <c r="A3011" s="1">
        <v>3006</v>
      </c>
      <c r="D3011" s="4"/>
      <c r="E3011" s="2" t="b">
        <f t="shared" ca="1" si="80"/>
        <v>1</v>
      </c>
      <c r="F3011" s="2" t="str" cm="1">
        <f t="array" aca="1" ref="F3011" ca="1">IF(G3011&lt;&gt;"",INDIRECT("'"&amp;G3011&amp;"'!"&amp;H3011),"")</f>
        <v/>
      </c>
      <c r="G3011" s="1533"/>
      <c r="I3011" s="4"/>
      <c r="J3011" s="4"/>
      <c r="K3011" s="4"/>
    </row>
    <row r="3012" spans="1:11" ht="14">
      <c r="A3012" s="1">
        <v>3007</v>
      </c>
      <c r="D3012" s="4"/>
      <c r="E3012" s="2" t="b">
        <f t="shared" ca="1" si="80"/>
        <v>1</v>
      </c>
      <c r="F3012" s="2" t="str" cm="1">
        <f t="array" aca="1" ref="F3012" ca="1">IF(G3012&lt;&gt;"",INDIRECT("'"&amp;G3012&amp;"'!"&amp;H3012),"")</f>
        <v/>
      </c>
      <c r="G3012" s="1533"/>
      <c r="I3012" s="4"/>
      <c r="J3012" s="4"/>
      <c r="K3012" s="4"/>
    </row>
    <row r="3013" spans="1:11" ht="14">
      <c r="A3013" s="1">
        <v>3008</v>
      </c>
      <c r="D3013" s="4"/>
      <c r="E3013" s="2" t="b">
        <f t="shared" ca="1" si="80"/>
        <v>1</v>
      </c>
      <c r="F3013" s="2" t="str" cm="1">
        <f t="array" aca="1" ref="F3013" ca="1">IF(G3013&lt;&gt;"",INDIRECT("'"&amp;G3013&amp;"'!"&amp;H3013),"")</f>
        <v/>
      </c>
      <c r="G3013" s="1533"/>
      <c r="I3013" s="4"/>
      <c r="J3013" s="4"/>
      <c r="K3013" s="4"/>
    </row>
    <row r="3014" spans="1:11" ht="14">
      <c r="A3014" s="1">
        <v>3009</v>
      </c>
      <c r="D3014" s="4"/>
      <c r="E3014" s="2" t="b">
        <f t="shared" ca="1" si="80"/>
        <v>1</v>
      </c>
      <c r="F3014" s="2" t="str" cm="1">
        <f t="array" aca="1" ref="F3014" ca="1">IF(G3014&lt;&gt;"",INDIRECT("'"&amp;G3014&amp;"'!"&amp;H3014),"")</f>
        <v/>
      </c>
      <c r="G3014" s="1533"/>
      <c r="I3014" s="4"/>
      <c r="J3014" s="4"/>
      <c r="K3014" s="4"/>
    </row>
    <row r="3015" spans="1:11" ht="14">
      <c r="A3015" s="1">
        <v>3010</v>
      </c>
      <c r="E3015" s="2" t="b">
        <f t="shared" ca="1" si="80"/>
        <v>1</v>
      </c>
      <c r="F3015" s="2" t="str" cm="1">
        <f t="array" aca="1" ref="F3015" ca="1">IF(G3015&lt;&gt;"",INDIRECT("'"&amp;G3015&amp;"'!"&amp;H3015),"")</f>
        <v/>
      </c>
      <c r="G3015" s="1533"/>
    </row>
    <row r="3016" spans="1:11" ht="14">
      <c r="A3016" s="1">
        <v>3011</v>
      </c>
      <c r="E3016" s="2" t="b">
        <f t="shared" ca="1" si="80"/>
        <v>1</v>
      </c>
      <c r="F3016" s="2" t="str" cm="1">
        <f t="array" aca="1" ref="F3016" ca="1">IF(G3016&lt;&gt;"",INDIRECT("'"&amp;G3016&amp;"'!"&amp;H3016),"")</f>
        <v/>
      </c>
      <c r="G3016" s="1533"/>
    </row>
    <row r="3017" spans="1:11" ht="14">
      <c r="A3017" s="1">
        <v>3012</v>
      </c>
      <c r="D3017" s="4"/>
      <c r="E3017" s="2" t="b">
        <f t="shared" ca="1" si="80"/>
        <v>1</v>
      </c>
      <c r="F3017" s="2" t="str" cm="1">
        <f t="array" aca="1" ref="F3017" ca="1">IF(G3017&lt;&gt;"",INDIRECT("'"&amp;G3017&amp;"'!"&amp;H3017),"")</f>
        <v/>
      </c>
      <c r="G3017" s="1533"/>
      <c r="I3017" s="4"/>
      <c r="J3017" s="4"/>
      <c r="K3017" s="4"/>
    </row>
    <row r="3018" spans="1:11" ht="14">
      <c r="A3018" s="1">
        <v>3013</v>
      </c>
      <c r="D3018" s="4"/>
      <c r="E3018" s="2" t="b">
        <f t="shared" ca="1" si="80"/>
        <v>1</v>
      </c>
      <c r="F3018" s="2" t="str" cm="1">
        <f t="array" aca="1" ref="F3018" ca="1">IF(G3018&lt;&gt;"",INDIRECT("'"&amp;G3018&amp;"'!"&amp;H3018),"")</f>
        <v/>
      </c>
      <c r="G3018" s="1533"/>
      <c r="I3018" s="4"/>
      <c r="J3018" s="4"/>
      <c r="K3018" s="4"/>
    </row>
    <row r="3019" spans="1:11" ht="14">
      <c r="A3019" s="1">
        <v>3014</v>
      </c>
      <c r="D3019" s="4"/>
      <c r="E3019" s="2" t="b">
        <f t="shared" ca="1" si="80"/>
        <v>1</v>
      </c>
      <c r="F3019" s="2" t="str" cm="1">
        <f t="array" aca="1" ref="F3019" ca="1">IF(G3019&lt;&gt;"",INDIRECT("'"&amp;G3019&amp;"'!"&amp;H3019),"")</f>
        <v/>
      </c>
      <c r="G3019" s="1533"/>
      <c r="I3019" s="4"/>
      <c r="J3019" s="4"/>
      <c r="K3019" s="4"/>
    </row>
    <row r="3020" spans="1:11" ht="14">
      <c r="A3020" s="1">
        <v>3015</v>
      </c>
      <c r="D3020" s="4"/>
      <c r="E3020" s="2" t="b">
        <f t="shared" ca="1" si="80"/>
        <v>1</v>
      </c>
      <c r="F3020" s="2" t="str" cm="1">
        <f t="array" aca="1" ref="F3020" ca="1">IF(G3020&lt;&gt;"",INDIRECT("'"&amp;G3020&amp;"'!"&amp;H3020),"")</f>
        <v/>
      </c>
      <c r="G3020" s="1533"/>
      <c r="I3020" s="4"/>
      <c r="J3020" s="4"/>
      <c r="K3020" s="4"/>
    </row>
    <row r="3021" spans="1:11" ht="14">
      <c r="A3021" s="1">
        <v>3016</v>
      </c>
      <c r="D3021" s="4"/>
      <c r="E3021" s="2" t="b">
        <f t="shared" ca="1" si="80"/>
        <v>1</v>
      </c>
      <c r="F3021" s="2" t="str" cm="1">
        <f t="array" aca="1" ref="F3021" ca="1">IF(G3021&lt;&gt;"",INDIRECT("'"&amp;G3021&amp;"'!"&amp;H3021),"")</f>
        <v/>
      </c>
      <c r="G3021" s="1533"/>
      <c r="I3021" s="4"/>
      <c r="J3021" s="4"/>
      <c r="K3021" s="4"/>
    </row>
    <row r="3022" spans="1:11" ht="14">
      <c r="A3022">
        <v>3017</v>
      </c>
      <c r="B3022" s="7">
        <f>'BudgetSum 2-4'!D35</f>
        <v>0</v>
      </c>
      <c r="C3022" s="3">
        <f t="shared" ref="C3022:C3029" si="81">A3022-B3022</f>
        <v>3017</v>
      </c>
      <c r="E3022" s="2" t="b">
        <f t="shared" ca="1" si="80"/>
        <v>1</v>
      </c>
      <c r="F3022" s="2" cm="1">
        <f t="array" aca="1" ref="F3022" ca="1">IF(G3022&lt;&gt;"",INDIRECT("'"&amp;G3022&amp;"'!"&amp;H3022),"")</f>
        <v>0</v>
      </c>
      <c r="G3022" s="1533" t="s">
        <v>6773</v>
      </c>
      <c r="H3022" s="2" t="s">
        <v>5012</v>
      </c>
    </row>
    <row r="3023" spans="1:11" ht="14">
      <c r="A3023">
        <v>3018</v>
      </c>
      <c r="B3023" s="7">
        <f>'BudgetSum 2-4'!D36</f>
        <v>0</v>
      </c>
      <c r="C3023" s="3">
        <f t="shared" si="81"/>
        <v>3018</v>
      </c>
      <c r="E3023" s="2" t="b">
        <f t="shared" ca="1" si="80"/>
        <v>1</v>
      </c>
      <c r="F3023" s="2" cm="1">
        <f t="array" aca="1" ref="F3023" ca="1">IF(G3023&lt;&gt;"",INDIRECT("'"&amp;G3023&amp;"'!"&amp;H3023),"")</f>
        <v>0</v>
      </c>
      <c r="G3023" s="1533" t="s">
        <v>6773</v>
      </c>
      <c r="H3023" s="2" t="s">
        <v>5013</v>
      </c>
    </row>
    <row r="3024" spans="1:11" ht="14">
      <c r="A3024">
        <v>3019</v>
      </c>
      <c r="B3024" s="7">
        <f>'BudgetSum 2-4'!D37</f>
        <v>0</v>
      </c>
      <c r="C3024" s="3">
        <f t="shared" si="81"/>
        <v>3019</v>
      </c>
      <c r="E3024" s="2" t="b">
        <f t="shared" ca="1" si="80"/>
        <v>1</v>
      </c>
      <c r="F3024" s="2" cm="1">
        <f t="array" aca="1" ref="F3024" ca="1">IF(G3024&lt;&gt;"",INDIRECT("'"&amp;G3024&amp;"'!"&amp;H3024),"")</f>
        <v>0</v>
      </c>
      <c r="G3024" s="1533" t="s">
        <v>6773</v>
      </c>
      <c r="H3024" s="2" t="s">
        <v>5014</v>
      </c>
    </row>
    <row r="3025" spans="1:11" ht="14">
      <c r="A3025" s="1">
        <v>3020</v>
      </c>
      <c r="D3025" s="4"/>
      <c r="E3025" s="2" t="b">
        <f t="shared" ca="1" si="80"/>
        <v>1</v>
      </c>
      <c r="F3025" s="2" t="str" cm="1">
        <f t="array" aca="1" ref="F3025" ca="1">IF(G3025&lt;&gt;"",INDIRECT("'"&amp;G3025&amp;"'!"&amp;H3025),"")</f>
        <v/>
      </c>
      <c r="G3025" s="1533"/>
      <c r="I3025" s="4"/>
      <c r="J3025" s="4"/>
      <c r="K3025" s="4"/>
    </row>
    <row r="3026" spans="1:11" ht="14">
      <c r="A3026">
        <v>3021</v>
      </c>
      <c r="B3026" s="7">
        <f>'BudgetSum 2-4'!E35</f>
        <v>0</v>
      </c>
      <c r="C3026" s="3">
        <f t="shared" si="81"/>
        <v>3021</v>
      </c>
      <c r="E3026" s="2" t="b">
        <f t="shared" ca="1" si="80"/>
        <v>1</v>
      </c>
      <c r="F3026" s="2" cm="1">
        <f t="array" aca="1" ref="F3026" ca="1">IF(G3026&lt;&gt;"",INDIRECT("'"&amp;G3026&amp;"'!"&amp;H3026),"")</f>
        <v>0</v>
      </c>
      <c r="G3026" s="1533" t="s">
        <v>6773</v>
      </c>
      <c r="H3026" s="2" t="s">
        <v>5015</v>
      </c>
    </row>
    <row r="3027" spans="1:11" ht="14">
      <c r="A3027">
        <v>3022</v>
      </c>
      <c r="B3027" s="7">
        <f>'BudgetSum 2-4'!F35</f>
        <v>0</v>
      </c>
      <c r="C3027" s="3">
        <f t="shared" si="81"/>
        <v>3022</v>
      </c>
      <c r="E3027" s="2" t="b">
        <f t="shared" ca="1" si="80"/>
        <v>1</v>
      </c>
      <c r="F3027" s="2" cm="1">
        <f t="array" aca="1" ref="F3027" ca="1">IF(G3027&lt;&gt;"",INDIRECT("'"&amp;G3027&amp;"'!"&amp;H3027),"")</f>
        <v>0</v>
      </c>
      <c r="G3027" s="1533" t="s">
        <v>6773</v>
      </c>
      <c r="H3027" s="2" t="s">
        <v>5016</v>
      </c>
    </row>
    <row r="3028" spans="1:11" ht="14">
      <c r="A3028">
        <v>3023</v>
      </c>
      <c r="B3028" s="7">
        <f>'BudgetSum 2-4'!F36</f>
        <v>0</v>
      </c>
      <c r="C3028" s="3">
        <f t="shared" si="81"/>
        <v>3023</v>
      </c>
      <c r="E3028" s="2" t="b">
        <f t="shared" ca="1" si="80"/>
        <v>1</v>
      </c>
      <c r="F3028" s="2" cm="1">
        <f t="array" aca="1" ref="F3028" ca="1">IF(G3028&lt;&gt;"",INDIRECT("'"&amp;G3028&amp;"'!"&amp;H3028),"")</f>
        <v>0</v>
      </c>
      <c r="G3028" s="1533" t="s">
        <v>6773</v>
      </c>
      <c r="H3028" s="2" t="s">
        <v>5017</v>
      </c>
    </row>
    <row r="3029" spans="1:11" ht="14">
      <c r="A3029">
        <v>3024</v>
      </c>
      <c r="B3029" s="7">
        <f>'BudgetSum 2-4'!F37</f>
        <v>0</v>
      </c>
      <c r="C3029" s="3">
        <f t="shared" si="81"/>
        <v>3024</v>
      </c>
      <c r="E3029" s="2" t="b">
        <f t="shared" ca="1" si="80"/>
        <v>1</v>
      </c>
      <c r="F3029" s="2" cm="1">
        <f t="array" aca="1" ref="F3029" ca="1">IF(G3029&lt;&gt;"",INDIRECT("'"&amp;G3029&amp;"'!"&amp;H3029),"")</f>
        <v>0</v>
      </c>
      <c r="G3029" s="1533" t="s">
        <v>6773</v>
      </c>
      <c r="H3029" s="2" t="s">
        <v>5018</v>
      </c>
    </row>
    <row r="3030" spans="1:11" ht="14">
      <c r="A3030" s="1">
        <v>3025</v>
      </c>
      <c r="D3030" s="4"/>
      <c r="E3030" s="2" t="b">
        <f t="shared" ca="1" si="80"/>
        <v>1</v>
      </c>
      <c r="F3030" s="2" t="str" cm="1">
        <f t="array" aca="1" ref="F3030" ca="1">IF(G3030&lt;&gt;"",INDIRECT("'"&amp;G3030&amp;"'!"&amp;H3030),"")</f>
        <v/>
      </c>
      <c r="G3030" s="1533"/>
      <c r="I3030" s="4"/>
      <c r="J3030" s="4"/>
      <c r="K3030" s="4"/>
    </row>
    <row r="3031" spans="1:11" ht="14">
      <c r="A3031" s="1">
        <v>3026</v>
      </c>
      <c r="D3031" s="4"/>
      <c r="E3031" s="2" t="b">
        <f t="shared" ca="1" si="80"/>
        <v>1</v>
      </c>
      <c r="F3031" s="2" t="str" cm="1">
        <f t="array" aca="1" ref="F3031" ca="1">IF(G3031&lt;&gt;"",INDIRECT("'"&amp;G3031&amp;"'!"&amp;H3031),"")</f>
        <v/>
      </c>
      <c r="G3031" s="1533"/>
      <c r="I3031" s="4"/>
      <c r="J3031" s="4"/>
      <c r="K3031" s="4"/>
    </row>
    <row r="3032" spans="1:11" ht="14">
      <c r="A3032" s="1">
        <v>3027</v>
      </c>
      <c r="D3032" s="4"/>
      <c r="E3032" s="2" t="b">
        <f t="shared" ca="1" si="80"/>
        <v>1</v>
      </c>
      <c r="F3032" s="2" t="str" cm="1">
        <f t="array" aca="1" ref="F3032" ca="1">IF(G3032&lt;&gt;"",INDIRECT("'"&amp;G3032&amp;"'!"&amp;H3032),"")</f>
        <v/>
      </c>
      <c r="G3032" s="1533"/>
      <c r="I3032" s="4"/>
      <c r="J3032" s="4"/>
      <c r="K3032" s="4"/>
    </row>
    <row r="3033" spans="1:11" ht="14">
      <c r="A3033" s="1">
        <v>3028</v>
      </c>
      <c r="D3033" s="4"/>
      <c r="E3033" s="2" t="b">
        <f t="shared" ca="1" si="80"/>
        <v>1</v>
      </c>
      <c r="F3033" s="2" t="str" cm="1">
        <f t="array" aca="1" ref="F3033" ca="1">IF(G3033&lt;&gt;"",INDIRECT("'"&amp;G3033&amp;"'!"&amp;H3033),"")</f>
        <v/>
      </c>
      <c r="G3033" s="1533"/>
      <c r="I3033" s="4"/>
      <c r="J3033" s="4"/>
      <c r="K3033" s="4"/>
    </row>
    <row r="3034" spans="1:11" ht="14">
      <c r="A3034" s="1">
        <v>3029</v>
      </c>
      <c r="D3034" s="4"/>
      <c r="E3034" s="2" t="b">
        <f t="shared" ca="1" si="80"/>
        <v>1</v>
      </c>
      <c r="F3034" s="2" t="str" cm="1">
        <f t="array" aca="1" ref="F3034" ca="1">IF(G3034&lt;&gt;"",INDIRECT("'"&amp;G3034&amp;"'!"&amp;H3034),"")</f>
        <v/>
      </c>
      <c r="G3034" s="1533"/>
      <c r="I3034" s="4"/>
      <c r="J3034" s="4"/>
      <c r="K3034" s="4"/>
    </row>
    <row r="3035" spans="1:11" ht="14">
      <c r="A3035" s="1">
        <v>3030</v>
      </c>
      <c r="D3035" s="4"/>
      <c r="E3035" s="2" t="b">
        <f t="shared" ca="1" si="80"/>
        <v>1</v>
      </c>
      <c r="F3035" s="2" t="str" cm="1">
        <f t="array" aca="1" ref="F3035" ca="1">IF(G3035&lt;&gt;"",INDIRECT("'"&amp;G3035&amp;"'!"&amp;H3035),"")</f>
        <v/>
      </c>
      <c r="G3035" s="1533"/>
      <c r="I3035" s="4"/>
      <c r="J3035" s="4"/>
      <c r="K3035" s="4"/>
    </row>
    <row r="3036" spans="1:11" ht="14">
      <c r="A3036" s="1">
        <v>3031</v>
      </c>
      <c r="D3036" s="4"/>
      <c r="E3036" s="2" t="b">
        <f t="shared" ca="1" si="80"/>
        <v>1</v>
      </c>
      <c r="F3036" s="2" t="str" cm="1">
        <f t="array" aca="1" ref="F3036" ca="1">IF(G3036&lt;&gt;"",INDIRECT("'"&amp;G3036&amp;"'!"&amp;H3036),"")</f>
        <v/>
      </c>
      <c r="G3036" s="1533"/>
      <c r="I3036" s="4"/>
      <c r="J3036" s="4"/>
      <c r="K3036" s="4"/>
    </row>
    <row r="3037" spans="1:11" ht="14">
      <c r="A3037" s="1">
        <v>3032</v>
      </c>
      <c r="D3037" s="4"/>
      <c r="E3037" s="2" t="b">
        <f t="shared" ca="1" si="80"/>
        <v>1</v>
      </c>
      <c r="F3037" s="2" t="str" cm="1">
        <f t="array" aca="1" ref="F3037" ca="1">IF(G3037&lt;&gt;"",INDIRECT("'"&amp;G3037&amp;"'!"&amp;H3037),"")</f>
        <v/>
      </c>
      <c r="G3037" s="1533"/>
      <c r="I3037" s="4"/>
      <c r="J3037" s="4"/>
      <c r="K3037" s="4"/>
    </row>
    <row r="3038" spans="1:11" ht="14">
      <c r="A3038" s="1">
        <v>3033</v>
      </c>
      <c r="D3038" s="4"/>
      <c r="E3038" s="2" t="b">
        <f t="shared" ca="1" si="80"/>
        <v>1</v>
      </c>
      <c r="F3038" s="2" t="str" cm="1">
        <f t="array" aca="1" ref="F3038" ca="1">IF(G3038&lt;&gt;"",INDIRECT("'"&amp;G3038&amp;"'!"&amp;H3038),"")</f>
        <v/>
      </c>
      <c r="G3038" s="1533"/>
      <c r="I3038" s="4"/>
      <c r="J3038" s="4"/>
      <c r="K3038" s="4"/>
    </row>
    <row r="3039" spans="1:11" ht="14">
      <c r="A3039" s="1">
        <v>3034</v>
      </c>
      <c r="D3039" s="4"/>
      <c r="E3039" s="2" t="b">
        <f t="shared" ca="1" si="80"/>
        <v>1</v>
      </c>
      <c r="F3039" s="2" t="str" cm="1">
        <f t="array" aca="1" ref="F3039" ca="1">IF(G3039&lt;&gt;"",INDIRECT("'"&amp;G3039&amp;"'!"&amp;H3039),"")</f>
        <v/>
      </c>
      <c r="G3039" s="1533"/>
      <c r="I3039" s="4"/>
      <c r="J3039" s="4"/>
      <c r="K3039" s="4"/>
    </row>
    <row r="3040" spans="1:11" ht="14">
      <c r="A3040" s="1">
        <v>3035</v>
      </c>
      <c r="D3040" s="4"/>
      <c r="E3040" s="2" t="b">
        <f t="shared" ca="1" si="80"/>
        <v>1</v>
      </c>
      <c r="F3040" s="2" t="str" cm="1">
        <f t="array" aca="1" ref="F3040" ca="1">IF(G3040&lt;&gt;"",INDIRECT("'"&amp;G3040&amp;"'!"&amp;H3040),"")</f>
        <v/>
      </c>
      <c r="G3040" s="1533"/>
      <c r="I3040" s="4"/>
      <c r="J3040" s="4"/>
      <c r="K3040" s="4"/>
    </row>
    <row r="3041" spans="1:11" ht="14">
      <c r="A3041" s="1">
        <v>3036</v>
      </c>
      <c r="D3041" s="4"/>
      <c r="E3041" s="2" t="b">
        <f t="shared" ca="1" si="80"/>
        <v>1</v>
      </c>
      <c r="F3041" s="2" t="str" cm="1">
        <f t="array" aca="1" ref="F3041" ca="1">IF(G3041&lt;&gt;"",INDIRECT("'"&amp;G3041&amp;"'!"&amp;H3041),"")</f>
        <v/>
      </c>
      <c r="G3041" s="1533"/>
      <c r="I3041" s="4"/>
      <c r="J3041" s="4"/>
      <c r="K3041" s="4"/>
    </row>
    <row r="3042" spans="1:11" ht="14">
      <c r="A3042" s="1">
        <v>3037</v>
      </c>
      <c r="D3042" s="4"/>
      <c r="E3042" s="2" t="b">
        <f t="shared" ca="1" si="80"/>
        <v>1</v>
      </c>
      <c r="F3042" s="2" t="str" cm="1">
        <f t="array" aca="1" ref="F3042" ca="1">IF(G3042&lt;&gt;"",INDIRECT("'"&amp;G3042&amp;"'!"&amp;H3042),"")</f>
        <v/>
      </c>
      <c r="G3042" s="1533"/>
      <c r="I3042" s="4"/>
      <c r="J3042" s="4"/>
      <c r="K3042" s="4"/>
    </row>
    <row r="3043" spans="1:11" ht="14">
      <c r="A3043" s="1">
        <v>3038</v>
      </c>
      <c r="D3043" s="4"/>
      <c r="E3043" s="2" t="b">
        <f t="shared" ca="1" si="80"/>
        <v>1</v>
      </c>
      <c r="F3043" s="2" t="str" cm="1">
        <f t="array" aca="1" ref="F3043" ca="1">IF(G3043&lt;&gt;"",INDIRECT("'"&amp;G3043&amp;"'!"&amp;H3043),"")</f>
        <v/>
      </c>
      <c r="G3043" s="1533"/>
      <c r="I3043" s="4"/>
      <c r="J3043" s="4"/>
      <c r="K3043" s="4"/>
    </row>
    <row r="3044" spans="1:11" ht="14">
      <c r="A3044" s="1">
        <v>3039</v>
      </c>
      <c r="D3044" s="4"/>
      <c r="E3044" s="2" t="b">
        <f t="shared" ca="1" si="80"/>
        <v>1</v>
      </c>
      <c r="F3044" s="2" t="str" cm="1">
        <f t="array" aca="1" ref="F3044" ca="1">IF(G3044&lt;&gt;"",INDIRECT("'"&amp;G3044&amp;"'!"&amp;H3044),"")</f>
        <v/>
      </c>
      <c r="G3044" s="1533"/>
      <c r="I3044" s="4"/>
      <c r="J3044" s="4"/>
      <c r="K3044" s="4"/>
    </row>
    <row r="3045" spans="1:11" ht="14">
      <c r="A3045" s="1">
        <v>3040</v>
      </c>
      <c r="D3045" s="4"/>
      <c r="E3045" s="2" t="b">
        <f t="shared" ca="1" si="80"/>
        <v>1</v>
      </c>
      <c r="F3045" s="2" t="str" cm="1">
        <f t="array" aca="1" ref="F3045" ca="1">IF(G3045&lt;&gt;"",INDIRECT("'"&amp;G3045&amp;"'!"&amp;H3045),"")</f>
        <v/>
      </c>
      <c r="G3045" s="1533"/>
      <c r="I3045" s="4"/>
      <c r="J3045" s="4"/>
      <c r="K3045" s="4"/>
    </row>
    <row r="3046" spans="1:11" ht="14">
      <c r="A3046" s="1">
        <v>3041</v>
      </c>
      <c r="D3046" s="4"/>
      <c r="E3046" s="2" t="b">
        <f t="shared" ca="1" si="80"/>
        <v>1</v>
      </c>
      <c r="F3046" s="2" t="str" cm="1">
        <f t="array" aca="1" ref="F3046" ca="1">IF(G3046&lt;&gt;"",INDIRECT("'"&amp;G3046&amp;"'!"&amp;H3046),"")</f>
        <v/>
      </c>
      <c r="G3046" s="1533"/>
      <c r="I3046" s="4"/>
      <c r="J3046" s="4"/>
      <c r="K3046" s="4"/>
    </row>
    <row r="3047" spans="1:11" ht="14">
      <c r="A3047" s="1">
        <v>3042</v>
      </c>
      <c r="D3047" s="4"/>
      <c r="E3047" s="2" t="b">
        <f t="shared" ca="1" si="80"/>
        <v>1</v>
      </c>
      <c r="F3047" s="2" t="str" cm="1">
        <f t="array" aca="1" ref="F3047" ca="1">IF(G3047&lt;&gt;"",INDIRECT("'"&amp;G3047&amp;"'!"&amp;H3047),"")</f>
        <v/>
      </c>
      <c r="G3047" s="1533"/>
      <c r="I3047" s="4"/>
      <c r="J3047" s="4"/>
      <c r="K3047" s="4"/>
    </row>
    <row r="3048" spans="1:11" ht="14">
      <c r="A3048" s="1">
        <v>3043</v>
      </c>
      <c r="D3048" s="4"/>
      <c r="E3048" s="2" t="b">
        <f t="shared" ca="1" si="80"/>
        <v>1</v>
      </c>
      <c r="F3048" s="2" t="str" cm="1">
        <f t="array" aca="1" ref="F3048" ca="1">IF(G3048&lt;&gt;"",INDIRECT("'"&amp;G3048&amp;"'!"&amp;H3048),"")</f>
        <v/>
      </c>
      <c r="G3048" s="1533"/>
      <c r="I3048" s="4"/>
      <c r="J3048" s="4"/>
      <c r="K3048" s="4"/>
    </row>
    <row r="3049" spans="1:11" ht="14">
      <c r="A3049" s="1">
        <v>3044</v>
      </c>
      <c r="D3049" s="4"/>
      <c r="E3049" s="2" t="b">
        <f t="shared" ca="1" si="80"/>
        <v>1</v>
      </c>
      <c r="F3049" s="2" t="str" cm="1">
        <f t="array" aca="1" ref="F3049" ca="1">IF(G3049&lt;&gt;"",INDIRECT("'"&amp;G3049&amp;"'!"&amp;H3049),"")</f>
        <v/>
      </c>
      <c r="G3049" s="1533"/>
      <c r="I3049" s="4"/>
      <c r="J3049" s="4"/>
      <c r="K3049" s="4"/>
    </row>
    <row r="3050" spans="1:11" ht="14">
      <c r="A3050" s="1">
        <v>3045</v>
      </c>
      <c r="D3050" s="4"/>
      <c r="E3050" s="2" t="b">
        <f t="shared" ca="1" si="80"/>
        <v>1</v>
      </c>
      <c r="F3050" s="2" t="str" cm="1">
        <f t="array" aca="1" ref="F3050" ca="1">IF(G3050&lt;&gt;"",INDIRECT("'"&amp;G3050&amp;"'!"&amp;H3050),"")</f>
        <v/>
      </c>
      <c r="G3050" s="1533"/>
      <c r="I3050" s="4"/>
      <c r="J3050" s="4"/>
      <c r="K3050" s="4"/>
    </row>
    <row r="3051" spans="1:11" ht="14">
      <c r="A3051" s="1">
        <v>3046</v>
      </c>
      <c r="D3051" s="4"/>
      <c r="E3051" s="2" t="b">
        <f t="shared" ca="1" si="80"/>
        <v>1</v>
      </c>
      <c r="F3051" s="2" t="str" cm="1">
        <f t="array" aca="1" ref="F3051" ca="1">IF(G3051&lt;&gt;"",INDIRECT("'"&amp;G3051&amp;"'!"&amp;H3051),"")</f>
        <v/>
      </c>
      <c r="G3051" s="1533"/>
      <c r="I3051" s="4"/>
      <c r="J3051" s="4"/>
      <c r="K3051" s="4"/>
    </row>
    <row r="3052" spans="1:11" ht="14">
      <c r="A3052" s="1">
        <v>3047</v>
      </c>
      <c r="D3052" s="4"/>
      <c r="E3052" s="2" t="b">
        <f t="shared" ca="1" si="80"/>
        <v>1</v>
      </c>
      <c r="F3052" s="2" t="str" cm="1">
        <f t="array" aca="1" ref="F3052" ca="1">IF(G3052&lt;&gt;"",INDIRECT("'"&amp;G3052&amp;"'!"&amp;H3052),"")</f>
        <v/>
      </c>
      <c r="G3052" s="1533"/>
      <c r="I3052" s="4"/>
      <c r="J3052" s="4"/>
      <c r="K3052" s="4"/>
    </row>
    <row r="3053" spans="1:11" ht="14">
      <c r="A3053" s="1">
        <v>3048</v>
      </c>
      <c r="D3053" s="4"/>
      <c r="E3053" s="2" t="b">
        <f t="shared" ca="1" si="80"/>
        <v>1</v>
      </c>
      <c r="F3053" s="2" t="str" cm="1">
        <f t="array" aca="1" ref="F3053" ca="1">IF(G3053&lt;&gt;"",INDIRECT("'"&amp;G3053&amp;"'!"&amp;H3053),"")</f>
        <v/>
      </c>
      <c r="G3053" s="1533"/>
      <c r="I3053" s="4"/>
      <c r="J3053" s="4"/>
      <c r="K3053" s="4"/>
    </row>
    <row r="3054" spans="1:11" ht="14">
      <c r="A3054" s="1">
        <v>3049</v>
      </c>
      <c r="D3054" s="4"/>
      <c r="E3054" s="2" t="b">
        <f t="shared" ca="1" si="80"/>
        <v>1</v>
      </c>
      <c r="F3054" s="2" t="str" cm="1">
        <f t="array" aca="1" ref="F3054" ca="1">IF(G3054&lt;&gt;"",INDIRECT("'"&amp;G3054&amp;"'!"&amp;H3054),"")</f>
        <v/>
      </c>
      <c r="G3054" s="1533"/>
      <c r="I3054" s="4"/>
      <c r="J3054" s="4"/>
      <c r="K3054" s="4"/>
    </row>
    <row r="3055" spans="1:11" ht="14">
      <c r="A3055" s="1">
        <v>3050</v>
      </c>
      <c r="D3055" s="4"/>
      <c r="E3055" s="2" t="b">
        <f t="shared" ca="1" si="80"/>
        <v>1</v>
      </c>
      <c r="F3055" s="2" t="str" cm="1">
        <f t="array" aca="1" ref="F3055" ca="1">IF(G3055&lt;&gt;"",INDIRECT("'"&amp;G3055&amp;"'!"&amp;H3055),"")</f>
        <v/>
      </c>
      <c r="G3055" s="1533"/>
      <c r="I3055" s="4"/>
      <c r="J3055" s="4"/>
      <c r="K3055" s="4"/>
    </row>
    <row r="3056" spans="1:11" ht="14">
      <c r="A3056" s="1">
        <v>3051</v>
      </c>
      <c r="D3056" s="4"/>
      <c r="E3056" s="2" t="b">
        <f t="shared" ca="1" si="80"/>
        <v>1</v>
      </c>
      <c r="F3056" s="2" t="str" cm="1">
        <f t="array" aca="1" ref="F3056" ca="1">IF(G3056&lt;&gt;"",INDIRECT("'"&amp;G3056&amp;"'!"&amp;H3056),"")</f>
        <v/>
      </c>
      <c r="G3056" s="1533"/>
      <c r="I3056" s="4"/>
      <c r="J3056" s="4"/>
      <c r="K3056" s="4"/>
    </row>
    <row r="3057" spans="1:11" ht="14">
      <c r="A3057" s="1">
        <v>3052</v>
      </c>
      <c r="D3057" s="4"/>
      <c r="E3057" s="2" t="b">
        <f t="shared" ca="1" si="80"/>
        <v>1</v>
      </c>
      <c r="F3057" s="2" t="str" cm="1">
        <f t="array" aca="1" ref="F3057" ca="1">IF(G3057&lt;&gt;"",INDIRECT("'"&amp;G3057&amp;"'!"&amp;H3057),"")</f>
        <v/>
      </c>
      <c r="G3057" s="1533"/>
      <c r="I3057" s="4"/>
      <c r="J3057" s="4"/>
      <c r="K3057" s="4"/>
    </row>
    <row r="3058" spans="1:11" ht="14">
      <c r="A3058" s="1">
        <v>3053</v>
      </c>
      <c r="D3058" s="4"/>
      <c r="E3058" s="2" t="b">
        <f t="shared" ca="1" si="80"/>
        <v>1</v>
      </c>
      <c r="F3058" s="2" t="str" cm="1">
        <f t="array" aca="1" ref="F3058" ca="1">IF(G3058&lt;&gt;"",INDIRECT("'"&amp;G3058&amp;"'!"&amp;H3058),"")</f>
        <v/>
      </c>
      <c r="G3058" s="1533"/>
      <c r="I3058" s="4"/>
      <c r="J3058" s="4"/>
      <c r="K3058" s="4"/>
    </row>
    <row r="3059" spans="1:11" ht="14">
      <c r="A3059" s="1">
        <v>3054</v>
      </c>
      <c r="D3059" s="4"/>
      <c r="E3059" s="2" t="b">
        <f t="shared" ca="1" si="80"/>
        <v>1</v>
      </c>
      <c r="F3059" s="2" t="str" cm="1">
        <f t="array" aca="1" ref="F3059" ca="1">IF(G3059&lt;&gt;"",INDIRECT("'"&amp;G3059&amp;"'!"&amp;H3059),"")</f>
        <v/>
      </c>
      <c r="G3059" s="1533"/>
      <c r="I3059" s="4"/>
      <c r="J3059" s="4"/>
      <c r="K3059" s="4"/>
    </row>
    <row r="3060" spans="1:11" ht="14">
      <c r="A3060" s="1">
        <v>3055</v>
      </c>
      <c r="D3060" s="4"/>
      <c r="E3060" s="2" t="b">
        <f t="shared" ca="1" si="80"/>
        <v>1</v>
      </c>
      <c r="F3060" s="2" t="str" cm="1">
        <f t="array" aca="1" ref="F3060" ca="1">IF(G3060&lt;&gt;"",INDIRECT("'"&amp;G3060&amp;"'!"&amp;H3060),"")</f>
        <v/>
      </c>
      <c r="G3060" s="1533"/>
      <c r="I3060" s="4"/>
      <c r="J3060" s="4"/>
      <c r="K3060" s="4"/>
    </row>
    <row r="3061" spans="1:11" ht="14">
      <c r="A3061" s="1">
        <v>3056</v>
      </c>
      <c r="D3061" s="4"/>
      <c r="E3061" s="2" t="b">
        <f t="shared" ca="1" si="80"/>
        <v>1</v>
      </c>
      <c r="F3061" s="2" t="str" cm="1">
        <f t="array" aca="1" ref="F3061" ca="1">IF(G3061&lt;&gt;"",INDIRECT("'"&amp;G3061&amp;"'!"&amp;H3061),"")</f>
        <v/>
      </c>
      <c r="G3061" s="1533"/>
      <c r="I3061" s="4"/>
      <c r="J3061" s="4"/>
      <c r="K3061" s="4"/>
    </row>
    <row r="3062" spans="1:11" ht="14">
      <c r="A3062" s="1">
        <v>3057</v>
      </c>
      <c r="D3062" s="4"/>
      <c r="E3062" s="2" t="b">
        <f t="shared" ca="1" si="80"/>
        <v>1</v>
      </c>
      <c r="F3062" s="2" t="str" cm="1">
        <f t="array" aca="1" ref="F3062" ca="1">IF(G3062&lt;&gt;"",INDIRECT("'"&amp;G3062&amp;"'!"&amp;H3062),"")</f>
        <v/>
      </c>
      <c r="G3062" s="1533"/>
      <c r="I3062" s="4"/>
      <c r="J3062" s="4"/>
      <c r="K3062" s="4"/>
    </row>
    <row r="3063" spans="1:11" ht="14">
      <c r="A3063" s="1">
        <v>3058</v>
      </c>
      <c r="D3063" s="4"/>
      <c r="E3063" s="2" t="b">
        <f t="shared" ca="1" si="80"/>
        <v>1</v>
      </c>
      <c r="F3063" s="2" t="str" cm="1">
        <f t="array" aca="1" ref="F3063" ca="1">IF(G3063&lt;&gt;"",INDIRECT("'"&amp;G3063&amp;"'!"&amp;H3063),"")</f>
        <v/>
      </c>
      <c r="G3063" s="1533"/>
      <c r="I3063" s="4"/>
      <c r="J3063" s="4"/>
      <c r="K3063" s="4"/>
    </row>
    <row r="3064" spans="1:11" ht="14">
      <c r="A3064" s="1">
        <v>3059</v>
      </c>
      <c r="D3064" s="4"/>
      <c r="E3064" s="2" t="b">
        <f t="shared" ca="1" si="80"/>
        <v>1</v>
      </c>
      <c r="F3064" s="2" t="str" cm="1">
        <f t="array" aca="1" ref="F3064" ca="1">IF(G3064&lt;&gt;"",INDIRECT("'"&amp;G3064&amp;"'!"&amp;H3064),"")</f>
        <v/>
      </c>
      <c r="G3064" s="1533"/>
      <c r="I3064" s="4"/>
      <c r="J3064" s="4"/>
      <c r="K3064" s="4"/>
    </row>
    <row r="3065" spans="1:11" ht="14">
      <c r="A3065" s="1">
        <v>3060</v>
      </c>
      <c r="D3065" s="4"/>
      <c r="E3065" s="2" t="b">
        <f t="shared" ca="1" si="80"/>
        <v>1</v>
      </c>
      <c r="F3065" s="2" t="str" cm="1">
        <f t="array" aca="1" ref="F3065" ca="1">IF(G3065&lt;&gt;"",INDIRECT("'"&amp;G3065&amp;"'!"&amp;H3065),"")</f>
        <v/>
      </c>
      <c r="G3065" s="1533"/>
      <c r="I3065" s="4"/>
      <c r="J3065" s="4"/>
      <c r="K3065" s="4"/>
    </row>
    <row r="3066" spans="1:11" ht="14">
      <c r="A3066" s="1">
        <v>3061</v>
      </c>
      <c r="D3066" s="4"/>
      <c r="E3066" s="2" t="b">
        <f t="shared" ca="1" si="80"/>
        <v>1</v>
      </c>
      <c r="F3066" s="2" t="str" cm="1">
        <f t="array" aca="1" ref="F3066" ca="1">IF(G3066&lt;&gt;"",INDIRECT("'"&amp;G3066&amp;"'!"&amp;H3066),"")</f>
        <v/>
      </c>
      <c r="G3066" s="1533"/>
      <c r="I3066" s="4"/>
      <c r="J3066" s="4"/>
      <c r="K3066" s="4"/>
    </row>
    <row r="3067" spans="1:11" ht="14">
      <c r="A3067" s="1">
        <v>3062</v>
      </c>
      <c r="D3067" s="4"/>
      <c r="E3067" s="2" t="b">
        <f t="shared" ca="1" si="80"/>
        <v>1</v>
      </c>
      <c r="F3067" s="2" t="str" cm="1">
        <f t="array" aca="1" ref="F3067" ca="1">IF(G3067&lt;&gt;"",INDIRECT("'"&amp;G3067&amp;"'!"&amp;H3067),"")</f>
        <v/>
      </c>
      <c r="G3067" s="1533"/>
      <c r="I3067" s="4"/>
      <c r="J3067" s="4"/>
      <c r="K3067" s="4"/>
    </row>
    <row r="3068" spans="1:11" ht="14">
      <c r="A3068" s="1">
        <v>3063</v>
      </c>
      <c r="D3068" s="4"/>
      <c r="E3068" s="2" t="b">
        <f t="shared" ca="1" si="80"/>
        <v>1</v>
      </c>
      <c r="F3068" s="2" t="str" cm="1">
        <f t="array" aca="1" ref="F3068" ca="1">IF(G3068&lt;&gt;"",INDIRECT("'"&amp;G3068&amp;"'!"&amp;H3068),"")</f>
        <v/>
      </c>
      <c r="G3068" s="1533"/>
      <c r="I3068" s="4"/>
      <c r="J3068" s="4"/>
      <c r="K3068" s="4"/>
    </row>
    <row r="3069" spans="1:11" ht="14">
      <c r="A3069" s="1">
        <v>3064</v>
      </c>
      <c r="D3069" s="4"/>
      <c r="E3069" s="2" t="b">
        <f t="shared" ca="1" si="80"/>
        <v>1</v>
      </c>
      <c r="F3069" s="2" t="str" cm="1">
        <f t="array" aca="1" ref="F3069" ca="1">IF(G3069&lt;&gt;"",INDIRECT("'"&amp;G3069&amp;"'!"&amp;H3069),"")</f>
        <v/>
      </c>
      <c r="G3069" s="1533"/>
      <c r="I3069" s="4"/>
      <c r="J3069" s="4"/>
      <c r="K3069" s="4"/>
    </row>
    <row r="3070" spans="1:11" ht="14">
      <c r="A3070" s="1">
        <v>3065</v>
      </c>
      <c r="D3070" s="4"/>
      <c r="E3070" s="2" t="b">
        <f t="shared" ca="1" si="80"/>
        <v>1</v>
      </c>
      <c r="F3070" s="2" t="str" cm="1">
        <f t="array" aca="1" ref="F3070" ca="1">IF(G3070&lt;&gt;"",INDIRECT("'"&amp;G3070&amp;"'!"&amp;H3070),"")</f>
        <v/>
      </c>
      <c r="G3070" s="1533"/>
      <c r="I3070" s="4"/>
      <c r="J3070" s="4"/>
      <c r="K3070" s="4"/>
    </row>
    <row r="3071" spans="1:11" ht="14">
      <c r="A3071" s="1">
        <v>3066</v>
      </c>
      <c r="D3071" s="4"/>
      <c r="E3071" s="2" t="b">
        <f t="shared" ca="1" si="80"/>
        <v>1</v>
      </c>
      <c r="F3071" s="2" t="str" cm="1">
        <f t="array" aca="1" ref="F3071" ca="1">IF(G3071&lt;&gt;"",INDIRECT("'"&amp;G3071&amp;"'!"&amp;H3071),"")</f>
        <v/>
      </c>
      <c r="G3071" s="1533"/>
      <c r="I3071" s="4"/>
      <c r="J3071" s="4"/>
      <c r="K3071" s="4"/>
    </row>
    <row r="3072" spans="1:11" ht="14">
      <c r="A3072" s="1">
        <v>3067</v>
      </c>
      <c r="D3072" s="4"/>
      <c r="E3072" s="2" t="b">
        <f t="shared" ca="1" si="80"/>
        <v>1</v>
      </c>
      <c r="F3072" s="2" t="str" cm="1">
        <f t="array" aca="1" ref="F3072" ca="1">IF(G3072&lt;&gt;"",INDIRECT("'"&amp;G3072&amp;"'!"&amp;H3072),"")</f>
        <v/>
      </c>
      <c r="G3072" s="1533"/>
      <c r="I3072" s="4"/>
      <c r="J3072" s="4"/>
      <c r="K3072" s="4"/>
    </row>
    <row r="3073" spans="1:11" ht="14">
      <c r="A3073" s="1">
        <v>3068</v>
      </c>
      <c r="D3073" s="4"/>
      <c r="E3073" s="2" t="b">
        <f t="shared" ca="1" si="80"/>
        <v>1</v>
      </c>
      <c r="F3073" s="2" t="str" cm="1">
        <f t="array" aca="1" ref="F3073" ca="1">IF(G3073&lt;&gt;"",INDIRECT("'"&amp;G3073&amp;"'!"&amp;H3073),"")</f>
        <v/>
      </c>
      <c r="G3073" s="1533"/>
      <c r="I3073" s="4"/>
      <c r="J3073" s="4"/>
      <c r="K3073" s="4"/>
    </row>
    <row r="3074" spans="1:11" ht="14">
      <c r="A3074" s="1">
        <v>3069</v>
      </c>
      <c r="D3074" s="4"/>
      <c r="E3074" s="2" t="b">
        <f t="shared" ref="E3074:E3137" ca="1" si="82">F3074=B3074</f>
        <v>1</v>
      </c>
      <c r="F3074" s="2" t="str" cm="1">
        <f t="array" aca="1" ref="F3074" ca="1">IF(G3074&lt;&gt;"",INDIRECT("'"&amp;G3074&amp;"'!"&amp;H3074),"")</f>
        <v/>
      </c>
      <c r="G3074" s="1533"/>
      <c r="I3074" s="4"/>
      <c r="J3074" s="4"/>
      <c r="K3074" s="4"/>
    </row>
    <row r="3075" spans="1:11" ht="14">
      <c r="A3075" s="1">
        <v>3070</v>
      </c>
      <c r="D3075" s="4"/>
      <c r="E3075" s="2" t="b">
        <f t="shared" ca="1" si="82"/>
        <v>1</v>
      </c>
      <c r="F3075" s="2" t="str" cm="1">
        <f t="array" aca="1" ref="F3075" ca="1">IF(G3075&lt;&gt;"",INDIRECT("'"&amp;G3075&amp;"'!"&amp;H3075),"")</f>
        <v/>
      </c>
      <c r="G3075" s="1533"/>
      <c r="I3075" s="4"/>
      <c r="J3075" s="4"/>
      <c r="K3075" s="4"/>
    </row>
    <row r="3076" spans="1:11" ht="14">
      <c r="A3076" s="1">
        <v>3071</v>
      </c>
      <c r="D3076" s="4"/>
      <c r="E3076" s="2" t="b">
        <f t="shared" ca="1" si="82"/>
        <v>1</v>
      </c>
      <c r="F3076" s="2" t="str" cm="1">
        <f t="array" aca="1" ref="F3076" ca="1">IF(G3076&lt;&gt;"",INDIRECT("'"&amp;G3076&amp;"'!"&amp;H3076),"")</f>
        <v/>
      </c>
      <c r="G3076" s="1533"/>
      <c r="I3076" s="4"/>
      <c r="J3076" s="4"/>
      <c r="K3076" s="4"/>
    </row>
    <row r="3077" spans="1:11" ht="14">
      <c r="A3077" s="1">
        <v>3072</v>
      </c>
      <c r="D3077" s="4"/>
      <c r="E3077" s="2" t="b">
        <f t="shared" ca="1" si="82"/>
        <v>1</v>
      </c>
      <c r="F3077" s="2" t="str" cm="1">
        <f t="array" aca="1" ref="F3077" ca="1">IF(G3077&lt;&gt;"",INDIRECT("'"&amp;G3077&amp;"'!"&amp;H3077),"")</f>
        <v/>
      </c>
      <c r="G3077" s="1533"/>
      <c r="I3077" s="4"/>
      <c r="J3077" s="4"/>
      <c r="K3077" s="4"/>
    </row>
    <row r="3078" spans="1:11" ht="14">
      <c r="A3078" s="1">
        <v>3073</v>
      </c>
      <c r="D3078" s="4"/>
      <c r="E3078" s="2" t="b">
        <f t="shared" ca="1" si="82"/>
        <v>1</v>
      </c>
      <c r="F3078" s="2" t="str" cm="1">
        <f t="array" aca="1" ref="F3078" ca="1">IF(G3078&lt;&gt;"",INDIRECT("'"&amp;G3078&amp;"'!"&amp;H3078),"")</f>
        <v/>
      </c>
      <c r="G3078" s="1533"/>
      <c r="I3078" s="4"/>
      <c r="J3078" s="4"/>
      <c r="K3078" s="4"/>
    </row>
    <row r="3079" spans="1:11" ht="14">
      <c r="A3079" s="1">
        <v>3074</v>
      </c>
      <c r="D3079" s="4"/>
      <c r="E3079" s="2" t="b">
        <f t="shared" ca="1" si="82"/>
        <v>1</v>
      </c>
      <c r="F3079" s="2" t="str" cm="1">
        <f t="array" aca="1" ref="F3079" ca="1">IF(G3079&lt;&gt;"",INDIRECT("'"&amp;G3079&amp;"'!"&amp;H3079),"")</f>
        <v/>
      </c>
      <c r="G3079" s="1533"/>
      <c r="I3079" s="4"/>
      <c r="J3079" s="4"/>
      <c r="K3079" s="4"/>
    </row>
    <row r="3080" spans="1:11" ht="14">
      <c r="A3080" s="1">
        <v>3075</v>
      </c>
      <c r="D3080" s="4"/>
      <c r="E3080" s="2" t="b">
        <f t="shared" ca="1" si="82"/>
        <v>1</v>
      </c>
      <c r="F3080" s="2" t="str" cm="1">
        <f t="array" aca="1" ref="F3080" ca="1">IF(G3080&lt;&gt;"",INDIRECT("'"&amp;G3080&amp;"'!"&amp;H3080),"")</f>
        <v/>
      </c>
      <c r="G3080" s="1533"/>
      <c r="I3080" s="4"/>
      <c r="J3080" s="4"/>
      <c r="K3080" s="4"/>
    </row>
    <row r="3081" spans="1:11" ht="14">
      <c r="A3081" s="1">
        <v>3076</v>
      </c>
      <c r="D3081" s="4"/>
      <c r="E3081" s="2" t="b">
        <f t="shared" ca="1" si="82"/>
        <v>1</v>
      </c>
      <c r="F3081" s="2" t="str" cm="1">
        <f t="array" aca="1" ref="F3081" ca="1">IF(G3081&lt;&gt;"",INDIRECT("'"&amp;G3081&amp;"'!"&amp;H3081),"")</f>
        <v/>
      </c>
      <c r="G3081" s="1533"/>
      <c r="I3081" s="4"/>
      <c r="J3081" s="4"/>
      <c r="K3081" s="4"/>
    </row>
    <row r="3082" spans="1:11" ht="14">
      <c r="A3082" s="1">
        <v>3077</v>
      </c>
      <c r="D3082" s="4"/>
      <c r="E3082" s="2" t="b">
        <f t="shared" ca="1" si="82"/>
        <v>1</v>
      </c>
      <c r="F3082" s="2" t="str" cm="1">
        <f t="array" aca="1" ref="F3082" ca="1">IF(G3082&lt;&gt;"",INDIRECT("'"&amp;G3082&amp;"'!"&amp;H3082),"")</f>
        <v/>
      </c>
      <c r="G3082" s="1533"/>
      <c r="I3082" s="4"/>
      <c r="J3082" s="4"/>
      <c r="K3082" s="4"/>
    </row>
    <row r="3083" spans="1:11" ht="14">
      <c r="A3083" s="1">
        <v>3078</v>
      </c>
      <c r="D3083" s="4"/>
      <c r="E3083" s="2" t="b">
        <f t="shared" ca="1" si="82"/>
        <v>1</v>
      </c>
      <c r="F3083" s="2" t="str" cm="1">
        <f t="array" aca="1" ref="F3083" ca="1">IF(G3083&lt;&gt;"",INDIRECT("'"&amp;G3083&amp;"'!"&amp;H3083),"")</f>
        <v/>
      </c>
      <c r="G3083" s="1533"/>
      <c r="I3083" s="4"/>
      <c r="J3083" s="4"/>
      <c r="K3083" s="4"/>
    </row>
    <row r="3084" spans="1:11" ht="14">
      <c r="A3084" s="1">
        <v>3079</v>
      </c>
      <c r="D3084" s="4"/>
      <c r="E3084" s="2" t="b">
        <f t="shared" ca="1" si="82"/>
        <v>1</v>
      </c>
      <c r="F3084" s="2" t="str" cm="1">
        <f t="array" aca="1" ref="F3084" ca="1">IF(G3084&lt;&gt;"",INDIRECT("'"&amp;G3084&amp;"'!"&amp;H3084),"")</f>
        <v/>
      </c>
      <c r="G3084" s="1533"/>
      <c r="I3084" s="4"/>
      <c r="J3084" s="4"/>
      <c r="K3084" s="4"/>
    </row>
    <row r="3085" spans="1:11" ht="14">
      <c r="A3085" s="1">
        <v>3080</v>
      </c>
      <c r="D3085" s="4"/>
      <c r="E3085" s="2" t="b">
        <f t="shared" ca="1" si="82"/>
        <v>1</v>
      </c>
      <c r="F3085" s="2" t="str" cm="1">
        <f t="array" aca="1" ref="F3085" ca="1">IF(G3085&lt;&gt;"",INDIRECT("'"&amp;G3085&amp;"'!"&amp;H3085),"")</f>
        <v/>
      </c>
      <c r="G3085" s="1533"/>
      <c r="I3085" s="4"/>
      <c r="J3085" s="4"/>
      <c r="K3085" s="4"/>
    </row>
    <row r="3086" spans="1:11" ht="14">
      <c r="A3086" s="1">
        <v>3081</v>
      </c>
      <c r="D3086" s="4"/>
      <c r="E3086" s="2" t="b">
        <f t="shared" ca="1" si="82"/>
        <v>1</v>
      </c>
      <c r="F3086" s="2" t="str" cm="1">
        <f t="array" aca="1" ref="F3086" ca="1">IF(G3086&lt;&gt;"",INDIRECT("'"&amp;G3086&amp;"'!"&amp;H3086),"")</f>
        <v/>
      </c>
      <c r="G3086" s="1533"/>
      <c r="I3086" s="4"/>
      <c r="J3086" s="4"/>
      <c r="K3086" s="4"/>
    </row>
    <row r="3087" spans="1:11" ht="14">
      <c r="A3087" s="1">
        <v>3082</v>
      </c>
      <c r="D3087" s="4"/>
      <c r="E3087" s="2" t="b">
        <f t="shared" ca="1" si="82"/>
        <v>1</v>
      </c>
      <c r="F3087" s="2" t="str" cm="1">
        <f t="array" aca="1" ref="F3087" ca="1">IF(G3087&lt;&gt;"",INDIRECT("'"&amp;G3087&amp;"'!"&amp;H3087),"")</f>
        <v/>
      </c>
      <c r="G3087" s="1533"/>
      <c r="I3087" s="4"/>
      <c r="J3087" s="4"/>
      <c r="K3087" s="4"/>
    </row>
    <row r="3088" spans="1:11" ht="14">
      <c r="A3088" s="1">
        <v>3083</v>
      </c>
      <c r="D3088" s="4"/>
      <c r="E3088" s="2" t="b">
        <f t="shared" ca="1" si="82"/>
        <v>1</v>
      </c>
      <c r="F3088" s="2" t="str" cm="1">
        <f t="array" aca="1" ref="F3088" ca="1">IF(G3088&lt;&gt;"",INDIRECT("'"&amp;G3088&amp;"'!"&amp;H3088),"")</f>
        <v/>
      </c>
      <c r="G3088" s="1533"/>
      <c r="I3088" s="4"/>
      <c r="J3088" s="4"/>
      <c r="K3088" s="4"/>
    </row>
    <row r="3089" spans="1:11" ht="14">
      <c r="A3089" s="1">
        <v>3084</v>
      </c>
      <c r="D3089" s="4"/>
      <c r="E3089" s="2" t="b">
        <f t="shared" ca="1" si="82"/>
        <v>1</v>
      </c>
      <c r="F3089" s="2" t="str" cm="1">
        <f t="array" aca="1" ref="F3089" ca="1">IF(G3089&lt;&gt;"",INDIRECT("'"&amp;G3089&amp;"'!"&amp;H3089),"")</f>
        <v/>
      </c>
      <c r="G3089" s="1533"/>
      <c r="I3089" s="4"/>
      <c r="J3089" s="4"/>
      <c r="K3089" s="4"/>
    </row>
    <row r="3090" spans="1:11" ht="14">
      <c r="A3090" s="1">
        <v>3085</v>
      </c>
      <c r="D3090" s="4"/>
      <c r="E3090" s="2" t="b">
        <f t="shared" ca="1" si="82"/>
        <v>1</v>
      </c>
      <c r="F3090" s="2" t="str" cm="1">
        <f t="array" aca="1" ref="F3090" ca="1">IF(G3090&lt;&gt;"",INDIRECT("'"&amp;G3090&amp;"'!"&amp;H3090),"")</f>
        <v/>
      </c>
      <c r="G3090" s="1533"/>
      <c r="I3090" s="4"/>
      <c r="J3090" s="4"/>
      <c r="K3090" s="4"/>
    </row>
    <row r="3091" spans="1:11" ht="14">
      <c r="A3091" s="1">
        <v>3086</v>
      </c>
      <c r="D3091" s="4"/>
      <c r="E3091" s="2" t="b">
        <f t="shared" ca="1" si="82"/>
        <v>1</v>
      </c>
      <c r="F3091" s="2" t="str" cm="1">
        <f t="array" aca="1" ref="F3091" ca="1">IF(G3091&lt;&gt;"",INDIRECT("'"&amp;G3091&amp;"'!"&amp;H3091),"")</f>
        <v/>
      </c>
      <c r="G3091" s="1533"/>
      <c r="I3091" s="4"/>
      <c r="J3091" s="4"/>
      <c r="K3091" s="4"/>
    </row>
    <row r="3092" spans="1:11" ht="14">
      <c r="A3092" s="1">
        <v>3087</v>
      </c>
      <c r="D3092" s="4"/>
      <c r="E3092" s="2" t="b">
        <f t="shared" ca="1" si="82"/>
        <v>1</v>
      </c>
      <c r="F3092" s="2" t="str" cm="1">
        <f t="array" aca="1" ref="F3092" ca="1">IF(G3092&lt;&gt;"",INDIRECT("'"&amp;G3092&amp;"'!"&amp;H3092),"")</f>
        <v/>
      </c>
      <c r="G3092" s="1533"/>
      <c r="I3092" s="4"/>
      <c r="J3092" s="4"/>
      <c r="K3092" s="4"/>
    </row>
    <row r="3093" spans="1:11" ht="14">
      <c r="A3093" s="1">
        <v>3088</v>
      </c>
      <c r="D3093" s="4"/>
      <c r="E3093" s="2" t="b">
        <f t="shared" ca="1" si="82"/>
        <v>1</v>
      </c>
      <c r="F3093" s="2" t="str" cm="1">
        <f t="array" aca="1" ref="F3093" ca="1">IF(G3093&lt;&gt;"",INDIRECT("'"&amp;G3093&amp;"'!"&amp;H3093),"")</f>
        <v/>
      </c>
      <c r="G3093" s="1533"/>
      <c r="I3093" s="4"/>
      <c r="J3093" s="4"/>
      <c r="K3093" s="4"/>
    </row>
    <row r="3094" spans="1:11" ht="14">
      <c r="A3094" s="1">
        <v>3089</v>
      </c>
      <c r="D3094" s="4"/>
      <c r="E3094" s="2" t="b">
        <f t="shared" ca="1" si="82"/>
        <v>1</v>
      </c>
      <c r="F3094" s="2" t="str" cm="1">
        <f t="array" aca="1" ref="F3094" ca="1">IF(G3094&lt;&gt;"",INDIRECT("'"&amp;G3094&amp;"'!"&amp;H3094),"")</f>
        <v/>
      </c>
      <c r="G3094" s="1533"/>
      <c r="I3094" s="4"/>
      <c r="J3094" s="4"/>
      <c r="K3094" s="4"/>
    </row>
    <row r="3095" spans="1:11" ht="14">
      <c r="A3095" s="1">
        <v>3090</v>
      </c>
      <c r="D3095" s="4"/>
      <c r="E3095" s="2" t="b">
        <f t="shared" ca="1" si="82"/>
        <v>1</v>
      </c>
      <c r="F3095" s="2" t="str" cm="1">
        <f t="array" aca="1" ref="F3095" ca="1">IF(G3095&lt;&gt;"",INDIRECT("'"&amp;G3095&amp;"'!"&amp;H3095),"")</f>
        <v/>
      </c>
      <c r="G3095" s="1533"/>
      <c r="I3095" s="4"/>
      <c r="J3095" s="4"/>
      <c r="K3095" s="4"/>
    </row>
    <row r="3096" spans="1:11" ht="14">
      <c r="A3096" s="1">
        <v>3091</v>
      </c>
      <c r="D3096" s="4"/>
      <c r="E3096" s="2" t="b">
        <f t="shared" ca="1" si="82"/>
        <v>1</v>
      </c>
      <c r="F3096" s="2" t="str" cm="1">
        <f t="array" aca="1" ref="F3096" ca="1">IF(G3096&lt;&gt;"",INDIRECT("'"&amp;G3096&amp;"'!"&amp;H3096),"")</f>
        <v/>
      </c>
      <c r="G3096" s="1533"/>
      <c r="I3096" s="4"/>
      <c r="J3096" s="4"/>
      <c r="K3096" s="4"/>
    </row>
    <row r="3097" spans="1:11" ht="14">
      <c r="A3097" s="1">
        <v>3092</v>
      </c>
      <c r="D3097" s="4"/>
      <c r="E3097" s="2" t="b">
        <f t="shared" ca="1" si="82"/>
        <v>1</v>
      </c>
      <c r="F3097" s="2" t="str" cm="1">
        <f t="array" aca="1" ref="F3097" ca="1">IF(G3097&lt;&gt;"",INDIRECT("'"&amp;G3097&amp;"'!"&amp;H3097),"")</f>
        <v/>
      </c>
      <c r="G3097" s="1533"/>
      <c r="I3097" s="4"/>
      <c r="J3097" s="4"/>
      <c r="K3097" s="4"/>
    </row>
    <row r="3098" spans="1:11" ht="14">
      <c r="A3098" s="1">
        <v>3093</v>
      </c>
      <c r="D3098" s="4"/>
      <c r="E3098" s="2" t="b">
        <f t="shared" ca="1" si="82"/>
        <v>1</v>
      </c>
      <c r="F3098" s="2" t="str" cm="1">
        <f t="array" aca="1" ref="F3098" ca="1">IF(G3098&lt;&gt;"",INDIRECT("'"&amp;G3098&amp;"'!"&amp;H3098),"")</f>
        <v/>
      </c>
      <c r="G3098" s="1533"/>
      <c r="I3098" s="4"/>
      <c r="J3098" s="4"/>
      <c r="K3098" s="4"/>
    </row>
    <row r="3099" spans="1:11" ht="14">
      <c r="A3099" s="1">
        <v>3094</v>
      </c>
      <c r="D3099" s="4"/>
      <c r="E3099" s="2" t="b">
        <f t="shared" ca="1" si="82"/>
        <v>1</v>
      </c>
      <c r="F3099" s="2" t="str" cm="1">
        <f t="array" aca="1" ref="F3099" ca="1">IF(G3099&lt;&gt;"",INDIRECT("'"&amp;G3099&amp;"'!"&amp;H3099),"")</f>
        <v/>
      </c>
      <c r="G3099" s="1533"/>
      <c r="I3099" s="4"/>
      <c r="J3099" s="4"/>
      <c r="K3099" s="4"/>
    </row>
    <row r="3100" spans="1:11" ht="14">
      <c r="A3100" s="1">
        <v>3095</v>
      </c>
      <c r="D3100" s="4"/>
      <c r="E3100" s="2" t="b">
        <f t="shared" ca="1" si="82"/>
        <v>1</v>
      </c>
      <c r="F3100" s="2" t="str" cm="1">
        <f t="array" aca="1" ref="F3100" ca="1">IF(G3100&lt;&gt;"",INDIRECT("'"&amp;G3100&amp;"'!"&amp;H3100),"")</f>
        <v/>
      </c>
      <c r="G3100" s="1533"/>
      <c r="I3100" s="4"/>
      <c r="J3100" s="4"/>
      <c r="K3100" s="4"/>
    </row>
    <row r="3101" spans="1:11" ht="14">
      <c r="A3101" s="1">
        <v>3096</v>
      </c>
      <c r="D3101" s="4"/>
      <c r="E3101" s="2" t="b">
        <f t="shared" ca="1" si="82"/>
        <v>1</v>
      </c>
      <c r="F3101" s="2" t="str" cm="1">
        <f t="array" aca="1" ref="F3101" ca="1">IF(G3101&lt;&gt;"",INDIRECT("'"&amp;G3101&amp;"'!"&amp;H3101),"")</f>
        <v/>
      </c>
      <c r="G3101" s="1533"/>
      <c r="I3101" s="4"/>
      <c r="J3101" s="4"/>
      <c r="K3101" s="4"/>
    </row>
    <row r="3102" spans="1:11" ht="14">
      <c r="A3102" s="1">
        <v>3097</v>
      </c>
      <c r="D3102" s="4"/>
      <c r="E3102" s="2" t="b">
        <f t="shared" ca="1" si="82"/>
        <v>1</v>
      </c>
      <c r="F3102" s="2" t="str" cm="1">
        <f t="array" aca="1" ref="F3102" ca="1">IF(G3102&lt;&gt;"",INDIRECT("'"&amp;G3102&amp;"'!"&amp;H3102),"")</f>
        <v/>
      </c>
      <c r="G3102" s="1533"/>
      <c r="I3102" s="4"/>
      <c r="J3102" s="4"/>
      <c r="K3102" s="4"/>
    </row>
    <row r="3103" spans="1:11" ht="14">
      <c r="A3103" s="1">
        <v>3098</v>
      </c>
      <c r="D3103" s="4"/>
      <c r="E3103" s="2" t="b">
        <f t="shared" ca="1" si="82"/>
        <v>1</v>
      </c>
      <c r="F3103" s="2" t="str" cm="1">
        <f t="array" aca="1" ref="F3103" ca="1">IF(G3103&lt;&gt;"",INDIRECT("'"&amp;G3103&amp;"'!"&amp;H3103),"")</f>
        <v/>
      </c>
      <c r="G3103" s="1533"/>
      <c r="I3103" s="4"/>
      <c r="J3103" s="4"/>
      <c r="K3103" s="4"/>
    </row>
    <row r="3104" spans="1:11" ht="14">
      <c r="A3104" s="1">
        <v>3099</v>
      </c>
      <c r="D3104" s="4"/>
      <c r="E3104" s="2" t="b">
        <f t="shared" ca="1" si="82"/>
        <v>1</v>
      </c>
      <c r="F3104" s="2" t="str" cm="1">
        <f t="array" aca="1" ref="F3104" ca="1">IF(G3104&lt;&gt;"",INDIRECT("'"&amp;G3104&amp;"'!"&amp;H3104),"")</f>
        <v/>
      </c>
      <c r="G3104" s="1533"/>
      <c r="I3104" s="4"/>
      <c r="J3104" s="4"/>
      <c r="K3104" s="4"/>
    </row>
    <row r="3105" spans="1:11" ht="14">
      <c r="A3105">
        <v>3100</v>
      </c>
      <c r="B3105" s="7">
        <f>'BudgetSum 2-4'!D31</f>
        <v>0</v>
      </c>
      <c r="C3105" s="3">
        <f t="shared" ref="C3105:C3114" si="83">A3105-B3105</f>
        <v>3100</v>
      </c>
      <c r="E3105" s="2" t="b">
        <f t="shared" ca="1" si="82"/>
        <v>1</v>
      </c>
      <c r="F3105" s="2" cm="1">
        <f t="array" aca="1" ref="F3105" ca="1">IF(G3105&lt;&gt;"",INDIRECT("'"&amp;G3105&amp;"'!"&amp;H3105),"")</f>
        <v>0</v>
      </c>
      <c r="G3105" s="1533" t="s">
        <v>6773</v>
      </c>
      <c r="H3105" s="2" t="s">
        <v>5019</v>
      </c>
    </row>
    <row r="3106" spans="1:11" ht="14">
      <c r="A3106" s="1">
        <v>3101</v>
      </c>
      <c r="D3106" s="3" t="s">
        <v>299</v>
      </c>
      <c r="E3106" s="2" t="b">
        <f t="shared" ca="1" si="82"/>
        <v>1</v>
      </c>
      <c r="F3106" s="2" t="str" cm="1">
        <f t="array" aca="1" ref="F3106" ca="1">IF(G3106&lt;&gt;"",INDIRECT("'"&amp;G3106&amp;"'!"&amp;H3106),"")</f>
        <v/>
      </c>
      <c r="G3106" s="1533"/>
    </row>
    <row r="3107" spans="1:11" ht="14">
      <c r="A3107" s="1">
        <v>3102</v>
      </c>
      <c r="D3107" s="4"/>
      <c r="E3107" s="2" t="b">
        <f t="shared" ca="1" si="82"/>
        <v>1</v>
      </c>
      <c r="F3107" s="2" t="str" cm="1">
        <f t="array" aca="1" ref="F3107" ca="1">IF(G3107&lt;&gt;"",INDIRECT("'"&amp;G3107&amp;"'!"&amp;H3107),"")</f>
        <v/>
      </c>
      <c r="G3107" s="1533"/>
      <c r="I3107" s="4"/>
      <c r="J3107" s="4"/>
      <c r="K3107" s="4"/>
    </row>
    <row r="3108" spans="1:11" ht="14">
      <c r="A3108" s="1">
        <v>3103</v>
      </c>
      <c r="D3108" s="4"/>
      <c r="E3108" s="2" t="b">
        <f t="shared" ca="1" si="82"/>
        <v>1</v>
      </c>
      <c r="F3108" s="2" t="str" cm="1">
        <f t="array" aca="1" ref="F3108" ca="1">IF(G3108&lt;&gt;"",INDIRECT("'"&amp;G3108&amp;"'!"&amp;H3108),"")</f>
        <v/>
      </c>
      <c r="G3108" s="1533"/>
      <c r="I3108" s="4"/>
      <c r="J3108" s="4"/>
      <c r="K3108" s="4"/>
    </row>
    <row r="3109" spans="1:11" ht="14">
      <c r="A3109" s="1">
        <v>3104</v>
      </c>
      <c r="D3109" s="4"/>
      <c r="E3109" s="2" t="b">
        <f t="shared" ca="1" si="82"/>
        <v>1</v>
      </c>
      <c r="F3109" s="2" t="str" cm="1">
        <f t="array" aca="1" ref="F3109" ca="1">IF(G3109&lt;&gt;"",INDIRECT("'"&amp;G3109&amp;"'!"&amp;H3109),"")</f>
        <v/>
      </c>
      <c r="G3109" s="1533"/>
      <c r="I3109" s="4"/>
      <c r="J3109" s="4"/>
      <c r="K3109" s="4"/>
    </row>
    <row r="3110" spans="1:11" ht="14">
      <c r="A3110" s="1">
        <v>3105</v>
      </c>
      <c r="D3110" s="4"/>
      <c r="E3110" s="2" t="b">
        <f t="shared" ca="1" si="82"/>
        <v>1</v>
      </c>
      <c r="F3110" s="2" t="str" cm="1">
        <f t="array" aca="1" ref="F3110" ca="1">IF(G3110&lt;&gt;"",INDIRECT("'"&amp;G3110&amp;"'!"&amp;H3110),"")</f>
        <v/>
      </c>
      <c r="G3110" s="1533"/>
      <c r="I3110" s="4"/>
      <c r="J3110" s="4"/>
      <c r="K3110" s="4"/>
    </row>
    <row r="3111" spans="1:11" ht="14">
      <c r="A3111" s="1">
        <v>3106</v>
      </c>
      <c r="D3111" s="4"/>
      <c r="E3111" s="2" t="b">
        <f t="shared" ca="1" si="82"/>
        <v>1</v>
      </c>
      <c r="F3111" s="2" t="str" cm="1">
        <f t="array" aca="1" ref="F3111" ca="1">IF(G3111&lt;&gt;"",INDIRECT("'"&amp;G3111&amp;"'!"&amp;H3111),"")</f>
        <v/>
      </c>
      <c r="G3111" s="1533"/>
      <c r="I3111" s="4"/>
      <c r="J3111" s="4"/>
      <c r="K3111" s="4"/>
    </row>
    <row r="3112" spans="1:11" ht="14">
      <c r="A3112" s="1">
        <v>3107</v>
      </c>
      <c r="D3112" s="3" t="s">
        <v>299</v>
      </c>
      <c r="E3112" s="2" t="b">
        <f t="shared" ca="1" si="82"/>
        <v>1</v>
      </c>
      <c r="F3112" s="2" t="str" cm="1">
        <f t="array" aca="1" ref="F3112" ca="1">IF(G3112&lt;&gt;"",INDIRECT("'"&amp;G3112&amp;"'!"&amp;H3112),"")</f>
        <v/>
      </c>
      <c r="G3112" s="1533"/>
    </row>
    <row r="3113" spans="1:11" ht="14">
      <c r="A3113" s="1">
        <v>3108</v>
      </c>
      <c r="D3113" s="4"/>
      <c r="E3113" s="2" t="b">
        <f t="shared" ca="1" si="82"/>
        <v>1</v>
      </c>
      <c r="F3113" s="2" t="str" cm="1">
        <f t="array" aca="1" ref="F3113" ca="1">IF(G3113&lt;&gt;"",INDIRECT("'"&amp;G3113&amp;"'!"&amp;H3113),"")</f>
        <v/>
      </c>
      <c r="G3113" s="1533"/>
      <c r="I3113" s="4"/>
      <c r="J3113" s="4"/>
      <c r="K3113" s="4"/>
    </row>
    <row r="3114" spans="1:11" ht="14">
      <c r="A3114">
        <v>3109</v>
      </c>
      <c r="B3114" s="7">
        <f>'BudgetSum 2-4'!H54</f>
        <v>0</v>
      </c>
      <c r="C3114" s="3">
        <f t="shared" si="83"/>
        <v>3109</v>
      </c>
      <c r="E3114" s="2" t="b">
        <f t="shared" ca="1" si="82"/>
        <v>1</v>
      </c>
      <c r="F3114" s="2" cm="1">
        <f t="array" aca="1" ref="F3114" ca="1">IF(G3114&lt;&gt;"",INDIRECT("'"&amp;G3114&amp;"'!"&amp;H3114),"")</f>
        <v>0</v>
      </c>
      <c r="G3114" s="1533" t="s">
        <v>6773</v>
      </c>
      <c r="H3114" s="2" t="s">
        <v>5020</v>
      </c>
    </row>
    <row r="3115" spans="1:11" ht="14">
      <c r="A3115" s="1">
        <v>3110</v>
      </c>
      <c r="D3115" s="4"/>
      <c r="E3115" s="2" t="b">
        <f t="shared" ca="1" si="82"/>
        <v>1</v>
      </c>
      <c r="F3115" s="2" t="str" cm="1">
        <f t="array" aca="1" ref="F3115" ca="1">IF(G3115&lt;&gt;"",INDIRECT("'"&amp;G3115&amp;"'!"&amp;H3115),"")</f>
        <v/>
      </c>
      <c r="G3115" s="1533"/>
      <c r="I3115" s="4"/>
      <c r="J3115" s="4"/>
      <c r="K3115" s="4"/>
    </row>
    <row r="3116" spans="1:11" ht="14">
      <c r="A3116" s="1">
        <v>3111</v>
      </c>
      <c r="D3116" s="4"/>
      <c r="E3116" s="2" t="b">
        <f t="shared" ca="1" si="82"/>
        <v>1</v>
      </c>
      <c r="F3116" s="2" t="str" cm="1">
        <f t="array" aca="1" ref="F3116" ca="1">IF(G3116&lt;&gt;"",INDIRECT("'"&amp;G3116&amp;"'!"&amp;H3116),"")</f>
        <v/>
      </c>
      <c r="G3116" s="1533"/>
      <c r="I3116" s="4"/>
      <c r="J3116" s="4"/>
      <c r="K3116" s="4"/>
    </row>
    <row r="3117" spans="1:11" ht="14">
      <c r="A3117" s="1">
        <v>3112</v>
      </c>
      <c r="D3117" s="4"/>
      <c r="E3117" s="2" t="b">
        <f t="shared" ca="1" si="82"/>
        <v>1</v>
      </c>
      <c r="F3117" s="2" t="str" cm="1">
        <f t="array" aca="1" ref="F3117" ca="1">IF(G3117&lt;&gt;"",INDIRECT("'"&amp;G3117&amp;"'!"&amp;H3117),"")</f>
        <v/>
      </c>
      <c r="G3117" s="1533"/>
      <c r="I3117" s="4"/>
      <c r="J3117" s="4"/>
      <c r="K3117" s="4"/>
    </row>
    <row r="3118" spans="1:11" ht="14">
      <c r="A3118" s="1">
        <v>3113</v>
      </c>
      <c r="D3118" s="4"/>
      <c r="E3118" s="2" t="b">
        <f t="shared" ca="1" si="82"/>
        <v>1</v>
      </c>
      <c r="F3118" s="2" t="str" cm="1">
        <f t="array" aca="1" ref="F3118" ca="1">IF(G3118&lt;&gt;"",INDIRECT("'"&amp;G3118&amp;"'!"&amp;H3118),"")</f>
        <v/>
      </c>
      <c r="G3118" s="1533"/>
      <c r="I3118" s="4"/>
      <c r="J3118" s="4"/>
      <c r="K3118" s="4"/>
    </row>
    <row r="3119" spans="1:11" ht="14">
      <c r="A3119" s="1">
        <v>3114</v>
      </c>
      <c r="D3119" s="4"/>
      <c r="E3119" s="2" t="b">
        <f t="shared" ca="1" si="82"/>
        <v>1</v>
      </c>
      <c r="F3119" s="2" t="str" cm="1">
        <f t="array" aca="1" ref="F3119" ca="1">IF(G3119&lt;&gt;"",INDIRECT("'"&amp;G3119&amp;"'!"&amp;H3119),"")</f>
        <v/>
      </c>
      <c r="G3119" s="1533"/>
      <c r="I3119" s="4"/>
      <c r="J3119" s="4"/>
      <c r="K3119" s="4"/>
    </row>
    <row r="3120" spans="1:11" ht="14">
      <c r="A3120" s="1">
        <v>3115</v>
      </c>
      <c r="D3120" s="4"/>
      <c r="E3120" s="2" t="b">
        <f t="shared" ca="1" si="82"/>
        <v>1</v>
      </c>
      <c r="F3120" s="2" t="str" cm="1">
        <f t="array" aca="1" ref="F3120" ca="1">IF(G3120&lt;&gt;"",INDIRECT("'"&amp;G3120&amp;"'!"&amp;H3120),"")</f>
        <v/>
      </c>
      <c r="G3120" s="1533"/>
      <c r="I3120" s="4"/>
      <c r="J3120" s="4"/>
      <c r="K3120" s="4"/>
    </row>
    <row r="3121" spans="1:11" ht="14">
      <c r="A3121" s="1">
        <v>3116</v>
      </c>
      <c r="D3121" s="4"/>
      <c r="E3121" s="2" t="b">
        <f t="shared" ca="1" si="82"/>
        <v>1</v>
      </c>
      <c r="F3121" s="2" t="str" cm="1">
        <f t="array" aca="1" ref="F3121" ca="1">IF(G3121&lt;&gt;"",INDIRECT("'"&amp;G3121&amp;"'!"&amp;H3121),"")</f>
        <v/>
      </c>
      <c r="G3121" s="1533"/>
      <c r="I3121" s="4"/>
      <c r="J3121" s="4"/>
      <c r="K3121" s="4"/>
    </row>
    <row r="3122" spans="1:11" ht="14">
      <c r="A3122" s="1">
        <v>3117</v>
      </c>
      <c r="D3122" s="4"/>
      <c r="E3122" s="2" t="b">
        <f t="shared" ca="1" si="82"/>
        <v>1</v>
      </c>
      <c r="F3122" s="2" t="str" cm="1">
        <f t="array" aca="1" ref="F3122" ca="1">IF(G3122&lt;&gt;"",INDIRECT("'"&amp;G3122&amp;"'!"&amp;H3122),"")</f>
        <v/>
      </c>
      <c r="G3122" s="1533"/>
      <c r="I3122" s="4"/>
      <c r="J3122" s="4"/>
      <c r="K3122" s="4"/>
    </row>
    <row r="3123" spans="1:11" ht="14">
      <c r="A3123" s="1">
        <v>3118</v>
      </c>
      <c r="D3123" s="4"/>
      <c r="E3123" s="2" t="b">
        <f t="shared" ca="1" si="82"/>
        <v>1</v>
      </c>
      <c r="F3123" s="2" t="str" cm="1">
        <f t="array" aca="1" ref="F3123" ca="1">IF(G3123&lt;&gt;"",INDIRECT("'"&amp;G3123&amp;"'!"&amp;H3123),"")</f>
        <v/>
      </c>
      <c r="G3123" s="1533"/>
      <c r="I3123" s="4"/>
      <c r="J3123" s="4"/>
      <c r="K3123" s="4"/>
    </row>
    <row r="3124" spans="1:11" ht="14">
      <c r="A3124" s="1">
        <v>3119</v>
      </c>
      <c r="D3124" s="4"/>
      <c r="E3124" s="2" t="b">
        <f t="shared" ca="1" si="82"/>
        <v>1</v>
      </c>
      <c r="F3124" s="2" t="str" cm="1">
        <f t="array" aca="1" ref="F3124" ca="1">IF(G3124&lt;&gt;"",INDIRECT("'"&amp;G3124&amp;"'!"&amp;H3124),"")</f>
        <v/>
      </c>
      <c r="G3124" s="1533"/>
      <c r="I3124" s="4"/>
      <c r="J3124" s="4"/>
      <c r="K3124" s="4"/>
    </row>
    <row r="3125" spans="1:11" ht="14">
      <c r="A3125" s="1">
        <v>3120</v>
      </c>
      <c r="D3125" s="4"/>
      <c r="E3125" s="2" t="b">
        <f t="shared" ca="1" si="82"/>
        <v>1</v>
      </c>
      <c r="F3125" s="2" t="str" cm="1">
        <f t="array" aca="1" ref="F3125" ca="1">IF(G3125&lt;&gt;"",INDIRECT("'"&amp;G3125&amp;"'!"&amp;H3125),"")</f>
        <v/>
      </c>
      <c r="G3125" s="1533"/>
      <c r="I3125" s="4"/>
      <c r="J3125" s="4"/>
      <c r="K3125" s="4"/>
    </row>
    <row r="3126" spans="1:11" ht="14">
      <c r="A3126" s="1">
        <v>3121</v>
      </c>
      <c r="D3126" s="4"/>
      <c r="E3126" s="2" t="b">
        <f t="shared" ca="1" si="82"/>
        <v>1</v>
      </c>
      <c r="F3126" s="2" t="str" cm="1">
        <f t="array" aca="1" ref="F3126" ca="1">IF(G3126&lt;&gt;"",INDIRECT("'"&amp;G3126&amp;"'!"&amp;H3126),"")</f>
        <v/>
      </c>
      <c r="G3126" s="1533"/>
      <c r="I3126" s="4"/>
      <c r="J3126" s="4"/>
      <c r="K3126" s="4"/>
    </row>
    <row r="3127" spans="1:11" ht="14">
      <c r="A3127" s="1">
        <v>3122</v>
      </c>
      <c r="D3127" s="4"/>
      <c r="E3127" s="2" t="b">
        <f t="shared" ca="1" si="82"/>
        <v>1</v>
      </c>
      <c r="F3127" s="2" t="str" cm="1">
        <f t="array" aca="1" ref="F3127" ca="1">IF(G3127&lt;&gt;"",INDIRECT("'"&amp;G3127&amp;"'!"&amp;H3127),"")</f>
        <v/>
      </c>
      <c r="G3127" s="1533"/>
      <c r="I3127" s="4"/>
      <c r="J3127" s="4"/>
      <c r="K3127" s="4"/>
    </row>
    <row r="3128" spans="1:11" ht="14">
      <c r="A3128" s="1">
        <v>3123</v>
      </c>
      <c r="D3128" s="4"/>
      <c r="E3128" s="2" t="b">
        <f t="shared" ca="1" si="82"/>
        <v>1</v>
      </c>
      <c r="F3128" s="2" t="str" cm="1">
        <f t="array" aca="1" ref="F3128" ca="1">IF(G3128&lt;&gt;"",INDIRECT("'"&amp;G3128&amp;"'!"&amp;H3128),"")</f>
        <v/>
      </c>
      <c r="G3128" s="1533"/>
      <c r="I3128" s="4"/>
      <c r="J3128" s="4"/>
      <c r="K3128" s="4"/>
    </row>
    <row r="3129" spans="1:11" ht="14">
      <c r="A3129" s="1">
        <v>3124</v>
      </c>
      <c r="D3129" s="4"/>
      <c r="E3129" s="2" t="b">
        <f t="shared" ca="1" si="82"/>
        <v>1</v>
      </c>
      <c r="F3129" s="2" t="str" cm="1">
        <f t="array" aca="1" ref="F3129" ca="1">IF(G3129&lt;&gt;"",INDIRECT("'"&amp;G3129&amp;"'!"&amp;H3129),"")</f>
        <v/>
      </c>
      <c r="G3129" s="1533"/>
      <c r="I3129" s="4"/>
      <c r="J3129" s="4"/>
      <c r="K3129" s="4"/>
    </row>
    <row r="3130" spans="1:11" ht="14">
      <c r="A3130" s="1">
        <v>3125</v>
      </c>
      <c r="D3130" s="4"/>
      <c r="E3130" s="2" t="b">
        <f t="shared" ca="1" si="82"/>
        <v>1</v>
      </c>
      <c r="F3130" s="2" t="str" cm="1">
        <f t="array" aca="1" ref="F3130" ca="1">IF(G3130&lt;&gt;"",INDIRECT("'"&amp;G3130&amp;"'!"&amp;H3130),"")</f>
        <v/>
      </c>
      <c r="G3130" s="1533"/>
      <c r="I3130" s="4"/>
      <c r="J3130" s="4"/>
      <c r="K3130" s="4"/>
    </row>
    <row r="3131" spans="1:11" ht="14">
      <c r="A3131" s="1">
        <v>3126</v>
      </c>
      <c r="D3131" s="4"/>
      <c r="E3131" s="2" t="b">
        <f t="shared" ca="1" si="82"/>
        <v>1</v>
      </c>
      <c r="F3131" s="2" t="str" cm="1">
        <f t="array" aca="1" ref="F3131" ca="1">IF(G3131&lt;&gt;"",INDIRECT("'"&amp;G3131&amp;"'!"&amp;H3131),"")</f>
        <v/>
      </c>
      <c r="G3131" s="1533"/>
      <c r="I3131" s="4"/>
      <c r="J3131" s="4"/>
      <c r="K3131" s="4"/>
    </row>
    <row r="3132" spans="1:11" ht="14">
      <c r="A3132" s="1">
        <v>3127</v>
      </c>
      <c r="D3132" s="4"/>
      <c r="E3132" s="2" t="b">
        <f t="shared" ca="1" si="82"/>
        <v>1</v>
      </c>
      <c r="F3132" s="2" t="str" cm="1">
        <f t="array" aca="1" ref="F3132" ca="1">IF(G3132&lt;&gt;"",INDIRECT("'"&amp;G3132&amp;"'!"&amp;H3132),"")</f>
        <v/>
      </c>
      <c r="G3132" s="1533"/>
      <c r="I3132" s="4"/>
      <c r="J3132" s="4"/>
      <c r="K3132" s="4"/>
    </row>
    <row r="3133" spans="1:11" ht="14">
      <c r="A3133" s="1">
        <v>3128</v>
      </c>
      <c r="D3133" s="4"/>
      <c r="E3133" s="2" t="b">
        <f t="shared" ca="1" si="82"/>
        <v>1</v>
      </c>
      <c r="F3133" s="2" t="str" cm="1">
        <f t="array" aca="1" ref="F3133" ca="1">IF(G3133&lt;&gt;"",INDIRECT("'"&amp;G3133&amp;"'!"&amp;H3133),"")</f>
        <v/>
      </c>
      <c r="G3133" s="1533"/>
      <c r="I3133" s="4"/>
      <c r="J3133" s="4"/>
      <c r="K3133" s="4"/>
    </row>
    <row r="3134" spans="1:11" ht="14">
      <c r="A3134" s="1">
        <v>3129</v>
      </c>
      <c r="D3134" s="4"/>
      <c r="E3134" s="2" t="b">
        <f t="shared" ca="1" si="82"/>
        <v>1</v>
      </c>
      <c r="F3134" s="2" t="str" cm="1">
        <f t="array" aca="1" ref="F3134" ca="1">IF(G3134&lt;&gt;"",INDIRECT("'"&amp;G3134&amp;"'!"&amp;H3134),"")</f>
        <v/>
      </c>
      <c r="G3134" s="1533"/>
      <c r="I3134" s="4"/>
      <c r="J3134" s="4"/>
      <c r="K3134" s="4"/>
    </row>
    <row r="3135" spans="1:11" ht="14">
      <c r="A3135" s="1">
        <v>3130</v>
      </c>
      <c r="D3135" s="4"/>
      <c r="E3135" s="2" t="b">
        <f t="shared" ca="1" si="82"/>
        <v>1</v>
      </c>
      <c r="F3135" s="2" t="str" cm="1">
        <f t="array" aca="1" ref="F3135" ca="1">IF(G3135&lt;&gt;"",INDIRECT("'"&amp;G3135&amp;"'!"&amp;H3135),"")</f>
        <v/>
      </c>
      <c r="G3135" s="1533"/>
      <c r="I3135" s="4"/>
      <c r="J3135" s="4"/>
      <c r="K3135" s="4"/>
    </row>
    <row r="3136" spans="1:11" ht="14">
      <c r="A3136" s="1">
        <v>3131</v>
      </c>
      <c r="D3136" s="4"/>
      <c r="E3136" s="2" t="b">
        <f t="shared" ca="1" si="82"/>
        <v>1</v>
      </c>
      <c r="F3136" s="2" t="str" cm="1">
        <f t="array" aca="1" ref="F3136" ca="1">IF(G3136&lt;&gt;"",INDIRECT("'"&amp;G3136&amp;"'!"&amp;H3136),"")</f>
        <v/>
      </c>
      <c r="G3136" s="1533"/>
      <c r="I3136" s="4"/>
      <c r="J3136" s="4"/>
      <c r="K3136" s="4"/>
    </row>
    <row r="3137" spans="1:11" ht="14">
      <c r="A3137" s="1">
        <v>3132</v>
      </c>
      <c r="D3137" s="4"/>
      <c r="E3137" s="2" t="b">
        <f t="shared" ca="1" si="82"/>
        <v>1</v>
      </c>
      <c r="F3137" s="2" t="str" cm="1">
        <f t="array" aca="1" ref="F3137" ca="1">IF(G3137&lt;&gt;"",INDIRECT("'"&amp;G3137&amp;"'!"&amp;H3137),"")</f>
        <v/>
      </c>
      <c r="G3137" s="1533"/>
      <c r="I3137" s="4"/>
      <c r="J3137" s="4"/>
      <c r="K3137" s="4"/>
    </row>
    <row r="3138" spans="1:11" ht="14">
      <c r="A3138" s="1">
        <v>3133</v>
      </c>
      <c r="D3138" s="4"/>
      <c r="E3138" s="2" t="b">
        <f t="shared" ref="E3138:E3201" ca="1" si="84">F3138=B3138</f>
        <v>1</v>
      </c>
      <c r="F3138" s="2" t="str" cm="1">
        <f t="array" aca="1" ref="F3138" ca="1">IF(G3138&lt;&gt;"",INDIRECT("'"&amp;G3138&amp;"'!"&amp;H3138),"")</f>
        <v/>
      </c>
      <c r="G3138" s="1533"/>
      <c r="I3138" s="4"/>
      <c r="J3138" s="4"/>
      <c r="K3138" s="4"/>
    </row>
    <row r="3139" spans="1:11" ht="14">
      <c r="A3139" s="1">
        <v>3134</v>
      </c>
      <c r="D3139" s="4"/>
      <c r="E3139" s="2" t="b">
        <f t="shared" ca="1" si="84"/>
        <v>1</v>
      </c>
      <c r="F3139" s="2" t="str" cm="1">
        <f t="array" aca="1" ref="F3139" ca="1">IF(G3139&lt;&gt;"",INDIRECT("'"&amp;G3139&amp;"'!"&amp;H3139),"")</f>
        <v/>
      </c>
      <c r="G3139" s="1533"/>
      <c r="I3139" s="4"/>
      <c r="J3139" s="4"/>
      <c r="K3139" s="4"/>
    </row>
    <row r="3140" spans="1:11" ht="14">
      <c r="A3140" s="1">
        <v>3135</v>
      </c>
      <c r="D3140" s="4"/>
      <c r="E3140" s="2" t="b">
        <f t="shared" ca="1" si="84"/>
        <v>1</v>
      </c>
      <c r="F3140" s="2" t="str" cm="1">
        <f t="array" aca="1" ref="F3140" ca="1">IF(G3140&lt;&gt;"",INDIRECT("'"&amp;G3140&amp;"'!"&amp;H3140),"")</f>
        <v/>
      </c>
      <c r="G3140" s="1533"/>
      <c r="I3140" s="4"/>
      <c r="J3140" s="4"/>
      <c r="K3140" s="4"/>
    </row>
    <row r="3141" spans="1:11" ht="14">
      <c r="A3141" s="1">
        <v>3136</v>
      </c>
      <c r="D3141" s="4"/>
      <c r="E3141" s="2" t="b">
        <f t="shared" ca="1" si="84"/>
        <v>1</v>
      </c>
      <c r="F3141" s="2" t="str" cm="1">
        <f t="array" aca="1" ref="F3141" ca="1">IF(G3141&lt;&gt;"",INDIRECT("'"&amp;G3141&amp;"'!"&amp;H3141),"")</f>
        <v/>
      </c>
      <c r="G3141" s="1533"/>
      <c r="I3141" s="4"/>
      <c r="J3141" s="4"/>
      <c r="K3141" s="4"/>
    </row>
    <row r="3142" spans="1:11" ht="14">
      <c r="A3142" s="1">
        <v>3137</v>
      </c>
      <c r="D3142" s="4"/>
      <c r="E3142" s="2" t="b">
        <f t="shared" ca="1" si="84"/>
        <v>1</v>
      </c>
      <c r="F3142" s="2" t="str" cm="1">
        <f t="array" aca="1" ref="F3142" ca="1">IF(G3142&lt;&gt;"",INDIRECT("'"&amp;G3142&amp;"'!"&amp;H3142),"")</f>
        <v/>
      </c>
      <c r="G3142" s="1533"/>
      <c r="I3142" s="4"/>
      <c r="J3142" s="4"/>
      <c r="K3142" s="4"/>
    </row>
    <row r="3143" spans="1:11" ht="14">
      <c r="A3143" s="1">
        <v>3138</v>
      </c>
      <c r="D3143" s="4"/>
      <c r="E3143" s="2" t="b">
        <f t="shared" ca="1" si="84"/>
        <v>1</v>
      </c>
      <c r="F3143" s="2" t="str" cm="1">
        <f t="array" aca="1" ref="F3143" ca="1">IF(G3143&lt;&gt;"",INDIRECT("'"&amp;G3143&amp;"'!"&amp;H3143),"")</f>
        <v/>
      </c>
      <c r="G3143" s="1533"/>
      <c r="I3143" s="4"/>
      <c r="J3143" s="4"/>
      <c r="K3143" s="4"/>
    </row>
    <row r="3144" spans="1:11" ht="14">
      <c r="A3144" s="1">
        <v>3139</v>
      </c>
      <c r="D3144" s="4"/>
      <c r="E3144" s="2" t="b">
        <f t="shared" ca="1" si="84"/>
        <v>1</v>
      </c>
      <c r="F3144" s="2" t="str" cm="1">
        <f t="array" aca="1" ref="F3144" ca="1">IF(G3144&lt;&gt;"",INDIRECT("'"&amp;G3144&amp;"'!"&amp;H3144),"")</f>
        <v/>
      </c>
      <c r="G3144" s="1533"/>
      <c r="I3144" s="4"/>
      <c r="J3144" s="4"/>
      <c r="K3144" s="4"/>
    </row>
    <row r="3145" spans="1:11" ht="14">
      <c r="A3145" s="1">
        <v>3140</v>
      </c>
      <c r="D3145" s="4"/>
      <c r="E3145" s="2" t="b">
        <f t="shared" ca="1" si="84"/>
        <v>1</v>
      </c>
      <c r="F3145" s="2" t="str" cm="1">
        <f t="array" aca="1" ref="F3145" ca="1">IF(G3145&lt;&gt;"",INDIRECT("'"&amp;G3145&amp;"'!"&amp;H3145),"")</f>
        <v/>
      </c>
      <c r="G3145" s="1533"/>
      <c r="I3145" s="4"/>
      <c r="J3145" s="4"/>
      <c r="K3145" s="4"/>
    </row>
    <row r="3146" spans="1:11" ht="14">
      <c r="A3146" s="1">
        <v>3141</v>
      </c>
      <c r="D3146" s="4"/>
      <c r="E3146" s="2" t="b">
        <f t="shared" ca="1" si="84"/>
        <v>1</v>
      </c>
      <c r="F3146" s="2" t="str" cm="1">
        <f t="array" aca="1" ref="F3146" ca="1">IF(G3146&lt;&gt;"",INDIRECT("'"&amp;G3146&amp;"'!"&amp;H3146),"")</f>
        <v/>
      </c>
      <c r="G3146" s="1533"/>
      <c r="I3146" s="4"/>
      <c r="J3146" s="4"/>
      <c r="K3146" s="4"/>
    </row>
    <row r="3147" spans="1:11" ht="14">
      <c r="A3147" s="1">
        <v>3142</v>
      </c>
      <c r="D3147" s="4"/>
      <c r="E3147" s="2" t="b">
        <f t="shared" ca="1" si="84"/>
        <v>1</v>
      </c>
      <c r="F3147" s="2" t="str" cm="1">
        <f t="array" aca="1" ref="F3147" ca="1">IF(G3147&lt;&gt;"",INDIRECT("'"&amp;G3147&amp;"'!"&amp;H3147),"")</f>
        <v/>
      </c>
      <c r="G3147" s="1533"/>
      <c r="I3147" s="4"/>
      <c r="J3147" s="4"/>
      <c r="K3147" s="4"/>
    </row>
    <row r="3148" spans="1:11" ht="14">
      <c r="A3148" s="1">
        <v>3143</v>
      </c>
      <c r="D3148" s="4"/>
      <c r="E3148" s="2" t="b">
        <f t="shared" ca="1" si="84"/>
        <v>1</v>
      </c>
      <c r="F3148" s="2" t="str" cm="1">
        <f t="array" aca="1" ref="F3148" ca="1">IF(G3148&lt;&gt;"",INDIRECT("'"&amp;G3148&amp;"'!"&amp;H3148),"")</f>
        <v/>
      </c>
      <c r="G3148" s="1533"/>
      <c r="I3148" s="4"/>
      <c r="J3148" s="4"/>
      <c r="K3148" s="4"/>
    </row>
    <row r="3149" spans="1:11" ht="14">
      <c r="A3149" s="1">
        <v>3144</v>
      </c>
      <c r="D3149" s="4"/>
      <c r="E3149" s="2" t="b">
        <f t="shared" ca="1" si="84"/>
        <v>1</v>
      </c>
      <c r="F3149" s="2" t="str" cm="1">
        <f t="array" aca="1" ref="F3149" ca="1">IF(G3149&lt;&gt;"",INDIRECT("'"&amp;G3149&amp;"'!"&amp;H3149),"")</f>
        <v/>
      </c>
      <c r="G3149" s="1533"/>
      <c r="I3149" s="4"/>
      <c r="J3149" s="4"/>
      <c r="K3149" s="4"/>
    </row>
    <row r="3150" spans="1:11" ht="14">
      <c r="A3150" s="1">
        <v>3145</v>
      </c>
      <c r="D3150" s="4"/>
      <c r="E3150" s="2" t="b">
        <f t="shared" ca="1" si="84"/>
        <v>1</v>
      </c>
      <c r="F3150" s="2" t="str" cm="1">
        <f t="array" aca="1" ref="F3150" ca="1">IF(G3150&lt;&gt;"",INDIRECT("'"&amp;G3150&amp;"'!"&amp;H3150),"")</f>
        <v/>
      </c>
      <c r="G3150" s="1533"/>
      <c r="I3150" s="4"/>
      <c r="J3150" s="4"/>
      <c r="K3150" s="4"/>
    </row>
    <row r="3151" spans="1:11" ht="14">
      <c r="A3151" s="1">
        <v>3146</v>
      </c>
      <c r="D3151" s="4"/>
      <c r="E3151" s="2" t="b">
        <f t="shared" ca="1" si="84"/>
        <v>1</v>
      </c>
      <c r="F3151" s="2" t="str" cm="1">
        <f t="array" aca="1" ref="F3151" ca="1">IF(G3151&lt;&gt;"",INDIRECT("'"&amp;G3151&amp;"'!"&amp;H3151),"")</f>
        <v/>
      </c>
      <c r="G3151" s="1533"/>
      <c r="I3151" s="4"/>
      <c r="J3151" s="4"/>
      <c r="K3151" s="4"/>
    </row>
    <row r="3152" spans="1:11" ht="14">
      <c r="A3152" s="1">
        <v>3147</v>
      </c>
      <c r="D3152" s="4"/>
      <c r="E3152" s="2" t="b">
        <f t="shared" ca="1" si="84"/>
        <v>1</v>
      </c>
      <c r="F3152" s="2" t="str" cm="1">
        <f t="array" aca="1" ref="F3152" ca="1">IF(G3152&lt;&gt;"",INDIRECT("'"&amp;G3152&amp;"'!"&amp;H3152),"")</f>
        <v/>
      </c>
      <c r="G3152" s="1533"/>
      <c r="I3152" s="4"/>
      <c r="J3152" s="4"/>
      <c r="K3152" s="4"/>
    </row>
    <row r="3153" spans="1:11" ht="14">
      <c r="A3153" s="1">
        <v>3148</v>
      </c>
      <c r="D3153" s="4"/>
      <c r="E3153" s="2" t="b">
        <f t="shared" ca="1" si="84"/>
        <v>1</v>
      </c>
      <c r="F3153" s="2" t="str" cm="1">
        <f t="array" aca="1" ref="F3153" ca="1">IF(G3153&lt;&gt;"",INDIRECT("'"&amp;G3153&amp;"'!"&amp;H3153),"")</f>
        <v/>
      </c>
      <c r="G3153" s="1533"/>
      <c r="I3153" s="4"/>
      <c r="J3153" s="4"/>
      <c r="K3153" s="4"/>
    </row>
    <row r="3154" spans="1:11" ht="14">
      <c r="A3154" s="1">
        <v>3149</v>
      </c>
      <c r="D3154" s="4"/>
      <c r="E3154" s="2" t="b">
        <f t="shared" ca="1" si="84"/>
        <v>1</v>
      </c>
      <c r="F3154" s="2" t="str" cm="1">
        <f t="array" aca="1" ref="F3154" ca="1">IF(G3154&lt;&gt;"",INDIRECT("'"&amp;G3154&amp;"'!"&amp;H3154),"")</f>
        <v/>
      </c>
      <c r="G3154" s="1533"/>
      <c r="I3154" s="4"/>
      <c r="J3154" s="4"/>
      <c r="K3154" s="4"/>
    </row>
    <row r="3155" spans="1:11" ht="14">
      <c r="A3155" s="1">
        <v>3150</v>
      </c>
      <c r="D3155" s="4"/>
      <c r="E3155" s="2" t="b">
        <f t="shared" ca="1" si="84"/>
        <v>1</v>
      </c>
      <c r="F3155" s="2" t="str" cm="1">
        <f t="array" aca="1" ref="F3155" ca="1">IF(G3155&lt;&gt;"",INDIRECT("'"&amp;G3155&amp;"'!"&amp;H3155),"")</f>
        <v/>
      </c>
      <c r="G3155" s="1533"/>
      <c r="I3155" s="4"/>
      <c r="J3155" s="4"/>
      <c r="K3155" s="4"/>
    </row>
    <row r="3156" spans="1:11" ht="14">
      <c r="A3156" s="1">
        <v>3151</v>
      </c>
      <c r="D3156" s="4"/>
      <c r="E3156" s="2" t="b">
        <f t="shared" ca="1" si="84"/>
        <v>1</v>
      </c>
      <c r="F3156" s="2" t="str" cm="1">
        <f t="array" aca="1" ref="F3156" ca="1">IF(G3156&lt;&gt;"",INDIRECT("'"&amp;G3156&amp;"'!"&amp;H3156),"")</f>
        <v/>
      </c>
      <c r="G3156" s="1533"/>
      <c r="I3156" s="4"/>
      <c r="J3156" s="4"/>
      <c r="K3156" s="4"/>
    </row>
    <row r="3157" spans="1:11" ht="14">
      <c r="A3157" s="1">
        <v>3152</v>
      </c>
      <c r="D3157" s="4"/>
      <c r="E3157" s="2" t="b">
        <f t="shared" ca="1" si="84"/>
        <v>1</v>
      </c>
      <c r="F3157" s="2" t="str" cm="1">
        <f t="array" aca="1" ref="F3157" ca="1">IF(G3157&lt;&gt;"",INDIRECT("'"&amp;G3157&amp;"'!"&amp;H3157),"")</f>
        <v/>
      </c>
      <c r="G3157" s="1533"/>
      <c r="I3157" s="4"/>
      <c r="J3157" s="4"/>
      <c r="K3157" s="4"/>
    </row>
    <row r="3158" spans="1:11" ht="14">
      <c r="A3158" s="1">
        <v>3153</v>
      </c>
      <c r="D3158" s="4"/>
      <c r="E3158" s="2" t="b">
        <f t="shared" ca="1" si="84"/>
        <v>1</v>
      </c>
      <c r="F3158" s="2" t="str" cm="1">
        <f t="array" aca="1" ref="F3158" ca="1">IF(G3158&lt;&gt;"",INDIRECT("'"&amp;G3158&amp;"'!"&amp;H3158),"")</f>
        <v/>
      </c>
      <c r="G3158" s="1533"/>
      <c r="I3158" s="4"/>
      <c r="J3158" s="4"/>
      <c r="K3158" s="4"/>
    </row>
    <row r="3159" spans="1:11" ht="14">
      <c r="A3159" s="1">
        <v>3154</v>
      </c>
      <c r="D3159" s="4"/>
      <c r="E3159" s="2" t="b">
        <f t="shared" ca="1" si="84"/>
        <v>1</v>
      </c>
      <c r="F3159" s="2" t="str" cm="1">
        <f t="array" aca="1" ref="F3159" ca="1">IF(G3159&lt;&gt;"",INDIRECT("'"&amp;G3159&amp;"'!"&amp;H3159),"")</f>
        <v/>
      </c>
      <c r="G3159" s="1533"/>
      <c r="I3159" s="4"/>
      <c r="J3159" s="4"/>
      <c r="K3159" s="4"/>
    </row>
    <row r="3160" spans="1:11" ht="14">
      <c r="A3160" s="1">
        <v>3155</v>
      </c>
      <c r="D3160" s="4"/>
      <c r="E3160" s="2" t="b">
        <f t="shared" ca="1" si="84"/>
        <v>1</v>
      </c>
      <c r="F3160" s="2" t="str" cm="1">
        <f t="array" aca="1" ref="F3160" ca="1">IF(G3160&lt;&gt;"",INDIRECT("'"&amp;G3160&amp;"'!"&amp;H3160),"")</f>
        <v/>
      </c>
      <c r="G3160" s="1533"/>
      <c r="I3160" s="4"/>
      <c r="J3160" s="4"/>
      <c r="K3160" s="4"/>
    </row>
    <row r="3161" spans="1:11" ht="14">
      <c r="A3161" s="1">
        <v>3156</v>
      </c>
      <c r="D3161" s="4"/>
      <c r="E3161" s="2" t="b">
        <f t="shared" ca="1" si="84"/>
        <v>1</v>
      </c>
      <c r="F3161" s="2" t="str" cm="1">
        <f t="array" aca="1" ref="F3161" ca="1">IF(G3161&lt;&gt;"",INDIRECT("'"&amp;G3161&amp;"'!"&amp;H3161),"")</f>
        <v/>
      </c>
      <c r="G3161" s="1533"/>
      <c r="I3161" s="4"/>
      <c r="J3161" s="4"/>
      <c r="K3161" s="4"/>
    </row>
    <row r="3162" spans="1:11" ht="14">
      <c r="A3162" s="1">
        <v>3157</v>
      </c>
      <c r="D3162" s="4"/>
      <c r="E3162" s="2" t="b">
        <f t="shared" ca="1" si="84"/>
        <v>1</v>
      </c>
      <c r="F3162" s="2" t="str" cm="1">
        <f t="array" aca="1" ref="F3162" ca="1">IF(G3162&lt;&gt;"",INDIRECT("'"&amp;G3162&amp;"'!"&amp;H3162),"")</f>
        <v/>
      </c>
      <c r="G3162" s="1533"/>
      <c r="I3162" s="4"/>
      <c r="J3162" s="4"/>
      <c r="K3162" s="4"/>
    </row>
    <row r="3163" spans="1:11" ht="14">
      <c r="A3163" s="1">
        <v>3158</v>
      </c>
      <c r="D3163" s="4"/>
      <c r="E3163" s="2" t="b">
        <f t="shared" ca="1" si="84"/>
        <v>1</v>
      </c>
      <c r="F3163" s="2" t="str" cm="1">
        <f t="array" aca="1" ref="F3163" ca="1">IF(G3163&lt;&gt;"",INDIRECT("'"&amp;G3163&amp;"'!"&amp;H3163),"")</f>
        <v/>
      </c>
      <c r="G3163" s="1533"/>
      <c r="I3163" s="4"/>
      <c r="J3163" s="4"/>
      <c r="K3163" s="4"/>
    </row>
    <row r="3164" spans="1:11" ht="14">
      <c r="A3164" s="1">
        <v>3159</v>
      </c>
      <c r="D3164" s="4"/>
      <c r="E3164" s="2" t="b">
        <f t="shared" ca="1" si="84"/>
        <v>1</v>
      </c>
      <c r="F3164" s="2" t="str" cm="1">
        <f t="array" aca="1" ref="F3164" ca="1">IF(G3164&lt;&gt;"",INDIRECT("'"&amp;G3164&amp;"'!"&amp;H3164),"")</f>
        <v/>
      </c>
      <c r="G3164" s="1533"/>
      <c r="I3164" s="4"/>
      <c r="J3164" s="4"/>
      <c r="K3164" s="4"/>
    </row>
    <row r="3165" spans="1:11" ht="14">
      <c r="A3165" s="1">
        <v>3160</v>
      </c>
      <c r="D3165" s="4"/>
      <c r="E3165" s="2" t="b">
        <f t="shared" ca="1" si="84"/>
        <v>1</v>
      </c>
      <c r="F3165" s="2" t="str" cm="1">
        <f t="array" aca="1" ref="F3165" ca="1">IF(G3165&lt;&gt;"",INDIRECT("'"&amp;G3165&amp;"'!"&amp;H3165),"")</f>
        <v/>
      </c>
      <c r="G3165" s="1533"/>
      <c r="I3165" s="4"/>
      <c r="J3165" s="4"/>
      <c r="K3165" s="4"/>
    </row>
    <row r="3166" spans="1:11" ht="14">
      <c r="A3166" s="1">
        <v>3161</v>
      </c>
      <c r="D3166" s="4"/>
      <c r="E3166" s="2" t="b">
        <f t="shared" ca="1" si="84"/>
        <v>1</v>
      </c>
      <c r="F3166" s="2" t="str" cm="1">
        <f t="array" aca="1" ref="F3166" ca="1">IF(G3166&lt;&gt;"",INDIRECT("'"&amp;G3166&amp;"'!"&amp;H3166),"")</f>
        <v/>
      </c>
      <c r="G3166" s="1533"/>
      <c r="I3166" s="4"/>
      <c r="J3166" s="4"/>
      <c r="K3166" s="4"/>
    </row>
    <row r="3167" spans="1:11" ht="14">
      <c r="A3167" s="1">
        <v>3162</v>
      </c>
      <c r="D3167" s="4"/>
      <c r="E3167" s="2" t="b">
        <f t="shared" ca="1" si="84"/>
        <v>1</v>
      </c>
      <c r="F3167" s="2" t="str" cm="1">
        <f t="array" aca="1" ref="F3167" ca="1">IF(G3167&lt;&gt;"",INDIRECT("'"&amp;G3167&amp;"'!"&amp;H3167),"")</f>
        <v/>
      </c>
      <c r="G3167" s="1533"/>
      <c r="I3167" s="4"/>
      <c r="J3167" s="4"/>
      <c r="K3167" s="4"/>
    </row>
    <row r="3168" spans="1:11" ht="14">
      <c r="A3168" s="1">
        <v>3163</v>
      </c>
      <c r="D3168" s="4"/>
      <c r="E3168" s="2" t="b">
        <f t="shared" ca="1" si="84"/>
        <v>1</v>
      </c>
      <c r="F3168" s="2" t="str" cm="1">
        <f t="array" aca="1" ref="F3168" ca="1">IF(G3168&lt;&gt;"",INDIRECT("'"&amp;G3168&amp;"'!"&amp;H3168),"")</f>
        <v/>
      </c>
      <c r="G3168" s="1533"/>
      <c r="I3168" s="4"/>
      <c r="J3168" s="4"/>
      <c r="K3168" s="4"/>
    </row>
    <row r="3169" spans="1:11" ht="14">
      <c r="A3169">
        <v>3164</v>
      </c>
      <c r="B3169" s="7">
        <f>'BudgetSum 2-4'!I5</f>
        <v>0</v>
      </c>
      <c r="C3169" s="3">
        <f t="shared" ref="C3169:C3205" si="85">A3169-B3169</f>
        <v>3164</v>
      </c>
      <c r="E3169" s="2" t="b">
        <f t="shared" ca="1" si="84"/>
        <v>1</v>
      </c>
      <c r="F3169" s="2" cm="1">
        <f t="array" aca="1" ref="F3169" ca="1">IF(G3169&lt;&gt;"",INDIRECT("'"&amp;G3169&amp;"'!"&amp;H3169),"")</f>
        <v>0</v>
      </c>
      <c r="G3169" s="1533" t="s">
        <v>6773</v>
      </c>
      <c r="H3169" s="2" t="s">
        <v>5021</v>
      </c>
    </row>
    <row r="3170" spans="1:11" ht="14">
      <c r="A3170">
        <v>3165</v>
      </c>
      <c r="B3170" s="7">
        <f>'BudgetSum 2-4'!I9</f>
        <v>0</v>
      </c>
      <c r="C3170" s="3">
        <f t="shared" si="85"/>
        <v>3165</v>
      </c>
      <c r="E3170" s="2" t="b">
        <f t="shared" ca="1" si="84"/>
        <v>1</v>
      </c>
      <c r="F3170" s="2" cm="1">
        <f t="array" aca="1" ref="F3170" ca="1">IF(G3170&lt;&gt;"",INDIRECT("'"&amp;G3170&amp;"'!"&amp;H3170),"")</f>
        <v>0</v>
      </c>
      <c r="G3170" s="1533" t="s">
        <v>6773</v>
      </c>
      <c r="H3170" s="2" t="s">
        <v>5022</v>
      </c>
    </row>
    <row r="3171" spans="1:11" ht="14">
      <c r="A3171">
        <v>3166</v>
      </c>
      <c r="B3171" s="7">
        <f>'BudgetSum 2-4'!I22</f>
        <v>0</v>
      </c>
      <c r="C3171" s="3">
        <f t="shared" si="85"/>
        <v>3166</v>
      </c>
      <c r="E3171" s="2" t="b">
        <f t="shared" ca="1" si="84"/>
        <v>1</v>
      </c>
      <c r="F3171" s="2" cm="1">
        <f t="array" aca="1" ref="F3171" ca="1">IF(G3171&lt;&gt;"",INDIRECT("'"&amp;G3171&amp;"'!"&amp;H3171),"")</f>
        <v>0</v>
      </c>
      <c r="G3171" s="1533" t="s">
        <v>6773</v>
      </c>
      <c r="H3171" s="2" t="s">
        <v>5023</v>
      </c>
    </row>
    <row r="3172" spans="1:11" ht="14">
      <c r="A3172">
        <v>3167</v>
      </c>
      <c r="B3172" s="7">
        <f>'BudgetSum 2-4'!C45</f>
        <v>0</v>
      </c>
      <c r="C3172" s="3">
        <f t="shared" si="85"/>
        <v>3167</v>
      </c>
      <c r="E3172" s="2" t="b">
        <f t="shared" ca="1" si="84"/>
        <v>1</v>
      </c>
      <c r="F3172" s="2" cm="1">
        <f t="array" aca="1" ref="F3172" ca="1">IF(G3172&lt;&gt;"",INDIRECT("'"&amp;G3172&amp;"'!"&amp;H3172),"")</f>
        <v>0</v>
      </c>
      <c r="G3172" s="1533" t="s">
        <v>6773</v>
      </c>
      <c r="H3172" s="2" t="s">
        <v>5024</v>
      </c>
    </row>
    <row r="3173" spans="1:11" ht="14">
      <c r="A3173">
        <v>3168</v>
      </c>
      <c r="B3173" s="7">
        <f>'BudgetSum 2-4'!C46</f>
        <v>0</v>
      </c>
      <c r="C3173" s="3">
        <f t="shared" si="85"/>
        <v>3168</v>
      </c>
      <c r="E3173" s="2" t="b">
        <f t="shared" ca="1" si="84"/>
        <v>1</v>
      </c>
      <c r="F3173" s="2" cm="1">
        <f t="array" aca="1" ref="F3173" ca="1">IF(G3173&lt;&gt;"",INDIRECT("'"&amp;G3173&amp;"'!"&amp;H3173),"")</f>
        <v>0</v>
      </c>
      <c r="G3173" s="1533" t="s">
        <v>6773</v>
      </c>
      <c r="H3173" s="2" t="s">
        <v>4357</v>
      </c>
    </row>
    <row r="3174" spans="1:11" ht="14">
      <c r="A3174">
        <v>3169</v>
      </c>
      <c r="B3174" s="7">
        <f>'BudgetSum 2-4'!C78</f>
        <v>0</v>
      </c>
      <c r="C3174" s="3">
        <f t="shared" si="85"/>
        <v>3169</v>
      </c>
      <c r="E3174" s="2" t="b">
        <f t="shared" ca="1" si="84"/>
        <v>1</v>
      </c>
      <c r="F3174" s="2" cm="1">
        <f t="array" aca="1" ref="F3174" ca="1">IF(G3174&lt;&gt;"",INDIRECT("'"&amp;G3174&amp;"'!"&amp;H3174),"")</f>
        <v>0</v>
      </c>
      <c r="G3174" s="1533" t="s">
        <v>6773</v>
      </c>
      <c r="H3174" s="2" t="s">
        <v>5025</v>
      </c>
    </row>
    <row r="3175" spans="1:11" ht="14">
      <c r="A3175">
        <v>3170</v>
      </c>
      <c r="B3175" s="7">
        <f>'BudgetSum 2-4'!C79</f>
        <v>835520</v>
      </c>
      <c r="C3175" s="3">
        <f t="shared" si="85"/>
        <v>-832350</v>
      </c>
      <c r="E3175" s="2" t="b">
        <f t="shared" ca="1" si="84"/>
        <v>1</v>
      </c>
      <c r="F3175" s="2" cm="1">
        <f t="array" aca="1" ref="F3175" ca="1">IF(G3175&lt;&gt;"",INDIRECT("'"&amp;G3175&amp;"'!"&amp;H3175),"")</f>
        <v>835520</v>
      </c>
      <c r="G3175" s="1533" t="s">
        <v>6773</v>
      </c>
      <c r="H3175" s="2" t="s">
        <v>5026</v>
      </c>
    </row>
    <row r="3176" spans="1:11" ht="14">
      <c r="A3176">
        <v>3171</v>
      </c>
      <c r="B3176" s="7">
        <f>'BudgetSum 2-4'!C80</f>
        <v>-835520</v>
      </c>
      <c r="C3176" s="3">
        <f t="shared" si="85"/>
        <v>838691</v>
      </c>
      <c r="E3176" s="2" t="b">
        <f t="shared" ca="1" si="84"/>
        <v>1</v>
      </c>
      <c r="F3176" s="2" cm="1">
        <f t="array" aca="1" ref="F3176" ca="1">IF(G3176&lt;&gt;"",INDIRECT("'"&amp;G3176&amp;"'!"&amp;H3176),"")</f>
        <v>-835520</v>
      </c>
      <c r="G3176" s="1533" t="s">
        <v>6773</v>
      </c>
      <c r="H3176" s="2" t="s">
        <v>5027</v>
      </c>
    </row>
    <row r="3177" spans="1:11" ht="14">
      <c r="A3177" s="1">
        <v>3172</v>
      </c>
      <c r="E3177" s="2" t="b">
        <f t="shared" ca="1" si="84"/>
        <v>1</v>
      </c>
      <c r="F3177" s="2" t="str" cm="1">
        <f t="array" aca="1" ref="F3177" ca="1">IF(G3177&lt;&gt;"",INDIRECT("'"&amp;G3177&amp;"'!"&amp;H3177),"")</f>
        <v/>
      </c>
      <c r="G3177" s="1533"/>
    </row>
    <row r="3178" spans="1:11" ht="14">
      <c r="A3178">
        <v>3173</v>
      </c>
      <c r="B3178" s="7">
        <f>'BudgetSum 2-4'!D45</f>
        <v>0</v>
      </c>
      <c r="C3178" s="3">
        <f t="shared" si="85"/>
        <v>3173</v>
      </c>
      <c r="E3178" s="2" t="b">
        <f t="shared" ca="1" si="84"/>
        <v>1</v>
      </c>
      <c r="F3178" s="2" cm="1">
        <f t="array" aca="1" ref="F3178" ca="1">IF(G3178&lt;&gt;"",INDIRECT("'"&amp;G3178&amp;"'!"&amp;H3178),"")</f>
        <v>0</v>
      </c>
      <c r="G3178" s="1533" t="s">
        <v>6773</v>
      </c>
      <c r="H3178" s="2" t="s">
        <v>5028</v>
      </c>
    </row>
    <row r="3179" spans="1:11" ht="14">
      <c r="A3179">
        <v>3174</v>
      </c>
      <c r="B3179" s="7">
        <f>'BudgetSum 2-4'!D46</f>
        <v>0</v>
      </c>
      <c r="C3179" s="3">
        <f t="shared" si="85"/>
        <v>3174</v>
      </c>
      <c r="E3179" s="2" t="b">
        <f t="shared" ca="1" si="84"/>
        <v>1</v>
      </c>
      <c r="F3179" s="2" cm="1">
        <f t="array" aca="1" ref="F3179" ca="1">IF(G3179&lt;&gt;"",INDIRECT("'"&amp;G3179&amp;"'!"&amp;H3179),"")</f>
        <v>0</v>
      </c>
      <c r="G3179" s="1533" t="s">
        <v>6773</v>
      </c>
      <c r="H3179" s="2" t="s">
        <v>4394</v>
      </c>
    </row>
    <row r="3180" spans="1:11" ht="14">
      <c r="A3180">
        <v>3175</v>
      </c>
      <c r="B3180" s="7">
        <f>'BudgetSum 2-4'!D78</f>
        <v>0</v>
      </c>
      <c r="C3180" s="3">
        <f t="shared" si="85"/>
        <v>3175</v>
      </c>
      <c r="E3180" s="2" t="b">
        <f t="shared" ca="1" si="84"/>
        <v>1</v>
      </c>
      <c r="F3180" s="2" cm="1">
        <f t="array" aca="1" ref="F3180" ca="1">IF(G3180&lt;&gt;"",INDIRECT("'"&amp;G3180&amp;"'!"&amp;H3180),"")</f>
        <v>0</v>
      </c>
      <c r="G3180" s="1533" t="s">
        <v>6773</v>
      </c>
      <c r="H3180" s="2" t="s">
        <v>5029</v>
      </c>
    </row>
    <row r="3181" spans="1:11" ht="14">
      <c r="A3181">
        <v>3176</v>
      </c>
      <c r="B3181" s="7">
        <f>'BudgetSum 2-4'!D79</f>
        <v>490400</v>
      </c>
      <c r="C3181" s="3">
        <f t="shared" si="85"/>
        <v>-487224</v>
      </c>
      <c r="E3181" s="2" t="b">
        <f t="shared" ca="1" si="84"/>
        <v>1</v>
      </c>
      <c r="F3181" s="2" cm="1">
        <f t="array" aca="1" ref="F3181" ca="1">IF(G3181&lt;&gt;"",INDIRECT("'"&amp;G3181&amp;"'!"&amp;H3181),"")</f>
        <v>490400</v>
      </c>
      <c r="G3181" s="1533" t="s">
        <v>6773</v>
      </c>
      <c r="H3181" s="2" t="s">
        <v>5030</v>
      </c>
    </row>
    <row r="3182" spans="1:11" ht="14">
      <c r="A3182">
        <v>3177</v>
      </c>
      <c r="B3182" s="7">
        <f>'BudgetSum 2-4'!D80</f>
        <v>-490400</v>
      </c>
      <c r="C3182" s="3">
        <f t="shared" si="85"/>
        <v>493577</v>
      </c>
      <c r="E3182" s="2" t="b">
        <f t="shared" ca="1" si="84"/>
        <v>1</v>
      </c>
      <c r="F3182" s="2" cm="1">
        <f t="array" aca="1" ref="F3182" ca="1">IF(G3182&lt;&gt;"",INDIRECT("'"&amp;G3182&amp;"'!"&amp;H3182),"")</f>
        <v>-490400</v>
      </c>
      <c r="G3182" s="1533" t="s">
        <v>6773</v>
      </c>
      <c r="H3182" s="2" t="s">
        <v>5031</v>
      </c>
    </row>
    <row r="3183" spans="1:11" ht="14">
      <c r="A3183" s="1">
        <v>3178</v>
      </c>
      <c r="E3183" s="2" t="b">
        <f t="shared" ca="1" si="84"/>
        <v>1</v>
      </c>
      <c r="F3183" s="2" t="str" cm="1">
        <f t="array" aca="1" ref="F3183" ca="1">IF(G3183&lt;&gt;"",INDIRECT("'"&amp;G3183&amp;"'!"&amp;H3183),"")</f>
        <v/>
      </c>
      <c r="G3183" s="1533"/>
    </row>
    <row r="3184" spans="1:11" ht="14">
      <c r="A3184" s="1">
        <v>3179</v>
      </c>
      <c r="D3184" s="4"/>
      <c r="E3184" s="2" t="b">
        <f t="shared" ca="1" si="84"/>
        <v>1</v>
      </c>
      <c r="F3184" s="2" t="str" cm="1">
        <f t="array" aca="1" ref="F3184" ca="1">IF(G3184&lt;&gt;"",INDIRECT("'"&amp;G3184&amp;"'!"&amp;H3184),"")</f>
        <v/>
      </c>
      <c r="G3184" s="1533"/>
      <c r="I3184" s="4"/>
      <c r="J3184" s="4"/>
      <c r="K3184" s="4"/>
    </row>
    <row r="3185" spans="1:11" ht="14">
      <c r="A3185" s="1">
        <v>3180</v>
      </c>
      <c r="D3185" s="4"/>
      <c r="E3185" s="2" t="b">
        <f t="shared" ca="1" si="84"/>
        <v>1</v>
      </c>
      <c r="F3185" s="2" t="str" cm="1">
        <f t="array" aca="1" ref="F3185" ca="1">IF(G3185&lt;&gt;"",INDIRECT("'"&amp;G3185&amp;"'!"&amp;H3185),"")</f>
        <v/>
      </c>
      <c r="G3185" s="1533"/>
      <c r="I3185" s="4"/>
      <c r="J3185" s="4"/>
      <c r="K3185" s="4"/>
    </row>
    <row r="3186" spans="1:11" ht="14">
      <c r="A3186" s="1">
        <v>3181</v>
      </c>
      <c r="D3186" s="4"/>
      <c r="E3186" s="2" t="b">
        <f t="shared" ca="1" si="84"/>
        <v>1</v>
      </c>
      <c r="F3186" s="2" t="str" cm="1">
        <f t="array" aca="1" ref="F3186" ca="1">IF(G3186&lt;&gt;"",INDIRECT("'"&amp;G3186&amp;"'!"&amp;H3186),"")</f>
        <v/>
      </c>
      <c r="G3186" s="1533"/>
      <c r="I3186" s="4"/>
      <c r="J3186" s="4"/>
      <c r="K3186" s="4"/>
    </row>
    <row r="3187" spans="1:11" ht="14">
      <c r="A3187" s="1">
        <v>3182</v>
      </c>
      <c r="D3187" s="4"/>
      <c r="E3187" s="2" t="b">
        <f t="shared" ca="1" si="84"/>
        <v>1</v>
      </c>
      <c r="F3187" s="2" t="str" cm="1">
        <f t="array" aca="1" ref="F3187" ca="1">IF(G3187&lt;&gt;"",INDIRECT("'"&amp;G3187&amp;"'!"&amp;H3187),"")</f>
        <v/>
      </c>
      <c r="G3187" s="1533"/>
      <c r="I3187" s="4"/>
      <c r="J3187" s="4"/>
      <c r="K3187" s="4"/>
    </row>
    <row r="3188" spans="1:11" ht="14">
      <c r="A3188" s="1">
        <v>3183</v>
      </c>
      <c r="D3188" s="4"/>
      <c r="E3188" s="2" t="b">
        <f t="shared" ca="1" si="84"/>
        <v>1</v>
      </c>
      <c r="F3188" s="2" t="str" cm="1">
        <f t="array" aca="1" ref="F3188" ca="1">IF(G3188&lt;&gt;"",INDIRECT("'"&amp;G3188&amp;"'!"&amp;H3188),"")</f>
        <v/>
      </c>
      <c r="G3188" s="1533"/>
      <c r="I3188" s="4"/>
      <c r="J3188" s="4"/>
      <c r="K3188" s="4"/>
    </row>
    <row r="3189" spans="1:11" ht="14">
      <c r="A3189" s="1">
        <v>3184</v>
      </c>
      <c r="D3189" s="4"/>
      <c r="E3189" s="2" t="b">
        <f t="shared" ca="1" si="84"/>
        <v>1</v>
      </c>
      <c r="F3189" s="2" t="str" cm="1">
        <f t="array" aca="1" ref="F3189" ca="1">IF(G3189&lt;&gt;"",INDIRECT("'"&amp;G3189&amp;"'!"&amp;H3189),"")</f>
        <v/>
      </c>
      <c r="G3189" s="1533"/>
      <c r="I3189" s="4"/>
      <c r="J3189" s="4"/>
      <c r="K3189" s="4"/>
    </row>
    <row r="3190" spans="1:11" ht="14">
      <c r="A3190" s="1">
        <v>3185</v>
      </c>
      <c r="D3190" s="4"/>
      <c r="E3190" s="2" t="b">
        <f t="shared" ca="1" si="84"/>
        <v>1</v>
      </c>
      <c r="F3190" s="2" t="str" cm="1">
        <f t="array" aca="1" ref="F3190" ca="1">IF(G3190&lt;&gt;"",INDIRECT("'"&amp;G3190&amp;"'!"&amp;H3190),"")</f>
        <v/>
      </c>
      <c r="G3190" s="1533"/>
      <c r="I3190" s="4"/>
      <c r="J3190" s="4"/>
      <c r="K3190" s="4"/>
    </row>
    <row r="3191" spans="1:11" ht="14">
      <c r="A3191" s="1">
        <v>3186</v>
      </c>
      <c r="D3191" s="4"/>
      <c r="E3191" s="2" t="b">
        <f t="shared" ca="1" si="84"/>
        <v>1</v>
      </c>
      <c r="F3191" s="2" t="str" cm="1">
        <f t="array" aca="1" ref="F3191" ca="1">IF(G3191&lt;&gt;"",INDIRECT("'"&amp;G3191&amp;"'!"&amp;H3191),"")</f>
        <v/>
      </c>
      <c r="G3191" s="1533"/>
      <c r="I3191" s="4"/>
      <c r="J3191" s="4"/>
      <c r="K3191" s="4"/>
    </row>
    <row r="3192" spans="1:11" ht="14">
      <c r="A3192" s="1">
        <v>3187</v>
      </c>
      <c r="D3192" s="4"/>
      <c r="E3192" s="2" t="b">
        <f t="shared" ca="1" si="84"/>
        <v>1</v>
      </c>
      <c r="F3192" s="2" t="str" cm="1">
        <f t="array" aca="1" ref="F3192" ca="1">IF(G3192&lt;&gt;"",INDIRECT("'"&amp;G3192&amp;"'!"&amp;H3192),"")</f>
        <v/>
      </c>
      <c r="G3192" s="1533"/>
      <c r="I3192" s="4"/>
      <c r="J3192" s="4"/>
      <c r="K3192" s="4"/>
    </row>
    <row r="3193" spans="1:11" ht="14">
      <c r="A3193" s="1">
        <v>3188</v>
      </c>
      <c r="D3193" s="4"/>
      <c r="E3193" s="2" t="b">
        <f t="shared" ca="1" si="84"/>
        <v>1</v>
      </c>
      <c r="F3193" s="2" t="str" cm="1">
        <f t="array" aca="1" ref="F3193" ca="1">IF(G3193&lt;&gt;"",INDIRECT("'"&amp;G3193&amp;"'!"&amp;H3193),"")</f>
        <v/>
      </c>
      <c r="G3193" s="1533"/>
      <c r="I3193" s="4"/>
      <c r="J3193" s="4"/>
      <c r="K3193" s="4"/>
    </row>
    <row r="3194" spans="1:11" ht="14">
      <c r="A3194" s="1">
        <v>3189</v>
      </c>
      <c r="D3194" s="4"/>
      <c r="E3194" s="2" t="b">
        <f t="shared" ca="1" si="84"/>
        <v>1</v>
      </c>
      <c r="F3194" s="2" t="str" cm="1">
        <f t="array" aca="1" ref="F3194" ca="1">IF(G3194&lt;&gt;"",INDIRECT("'"&amp;G3194&amp;"'!"&amp;H3194),"")</f>
        <v/>
      </c>
      <c r="G3194" s="1533"/>
      <c r="I3194" s="4"/>
      <c r="J3194" s="4"/>
      <c r="K3194" s="4"/>
    </row>
    <row r="3195" spans="1:11" ht="14">
      <c r="A3195">
        <v>3190</v>
      </c>
      <c r="B3195" s="7">
        <f>'BudgetSum 2-4'!F45</f>
        <v>0</v>
      </c>
      <c r="C3195" s="3">
        <f t="shared" si="85"/>
        <v>3190</v>
      </c>
      <c r="E3195" s="2" t="b">
        <f t="shared" ca="1" si="84"/>
        <v>1</v>
      </c>
      <c r="F3195" s="2" cm="1">
        <f t="array" aca="1" ref="F3195" ca="1">IF(G3195&lt;&gt;"",INDIRECT("'"&amp;G3195&amp;"'!"&amp;H3195),"")</f>
        <v>0</v>
      </c>
      <c r="G3195" s="1533" t="s">
        <v>6773</v>
      </c>
      <c r="H3195" s="2" t="s">
        <v>5032</v>
      </c>
    </row>
    <row r="3196" spans="1:11" ht="14">
      <c r="A3196">
        <v>3191</v>
      </c>
      <c r="B3196" s="7">
        <f>'BudgetSum 2-4'!F46</f>
        <v>0</v>
      </c>
      <c r="C3196" s="3">
        <f t="shared" si="85"/>
        <v>3191</v>
      </c>
      <c r="E3196" s="2" t="b">
        <f t="shared" ca="1" si="84"/>
        <v>1</v>
      </c>
      <c r="F3196" s="2" cm="1">
        <f t="array" aca="1" ref="F3196" ca="1">IF(G3196&lt;&gt;"",INDIRECT("'"&amp;G3196&amp;"'!"&amp;H3196),"")</f>
        <v>0</v>
      </c>
      <c r="G3196" s="1533" t="s">
        <v>6773</v>
      </c>
      <c r="H3196" s="2" t="s">
        <v>4469</v>
      </c>
    </row>
    <row r="3197" spans="1:11" ht="14">
      <c r="A3197">
        <v>3192</v>
      </c>
      <c r="B3197" s="7">
        <f>'BudgetSum 2-4'!F78</f>
        <v>0</v>
      </c>
      <c r="C3197" s="3">
        <f t="shared" si="85"/>
        <v>3192</v>
      </c>
      <c r="E3197" s="2" t="b">
        <f t="shared" ca="1" si="84"/>
        <v>1</v>
      </c>
      <c r="F3197" s="2" cm="1">
        <f t="array" aca="1" ref="F3197" ca="1">IF(G3197&lt;&gt;"",INDIRECT("'"&amp;G3197&amp;"'!"&amp;H3197),"")</f>
        <v>0</v>
      </c>
      <c r="G3197" s="1533" t="s">
        <v>6773</v>
      </c>
      <c r="H3197" s="2" t="s">
        <v>5033</v>
      </c>
    </row>
    <row r="3198" spans="1:11" ht="14">
      <c r="A3198">
        <v>3193</v>
      </c>
      <c r="B3198" s="7">
        <f>'BudgetSum 2-4'!F79</f>
        <v>0</v>
      </c>
      <c r="C3198" s="3">
        <f t="shared" si="85"/>
        <v>3193</v>
      </c>
      <c r="E3198" s="2" t="b">
        <f t="shared" ca="1" si="84"/>
        <v>1</v>
      </c>
      <c r="F3198" s="2" cm="1">
        <f t="array" aca="1" ref="F3198" ca="1">IF(G3198&lt;&gt;"",INDIRECT("'"&amp;G3198&amp;"'!"&amp;H3198),"")</f>
        <v>0</v>
      </c>
      <c r="G3198" s="1533" t="s">
        <v>6773</v>
      </c>
      <c r="H3198" s="2" t="s">
        <v>5034</v>
      </c>
    </row>
    <row r="3199" spans="1:11" ht="14">
      <c r="A3199">
        <v>3194</v>
      </c>
      <c r="B3199" s="7">
        <f>'BudgetSum 2-4'!F80</f>
        <v>0</v>
      </c>
      <c r="C3199" s="3">
        <f t="shared" si="85"/>
        <v>3194</v>
      </c>
      <c r="E3199" s="2" t="b">
        <f t="shared" ca="1" si="84"/>
        <v>1</v>
      </c>
      <c r="F3199" s="2" cm="1">
        <f t="array" aca="1" ref="F3199" ca="1">IF(G3199&lt;&gt;"",INDIRECT("'"&amp;G3199&amp;"'!"&amp;H3199),"")</f>
        <v>0</v>
      </c>
      <c r="G3199" s="1533" t="s">
        <v>6773</v>
      </c>
      <c r="H3199" s="2" t="s">
        <v>5035</v>
      </c>
    </row>
    <row r="3200" spans="1:11" ht="14">
      <c r="A3200" s="1">
        <v>3195</v>
      </c>
      <c r="E3200" s="2" t="b">
        <f t="shared" ca="1" si="84"/>
        <v>1</v>
      </c>
      <c r="F3200" s="2" t="str" cm="1">
        <f t="array" aca="1" ref="F3200" ca="1">IF(G3200&lt;&gt;"",INDIRECT("'"&amp;G3200&amp;"'!"&amp;H3200),"")</f>
        <v/>
      </c>
      <c r="G3200" s="1533"/>
    </row>
    <row r="3201" spans="1:11" ht="14">
      <c r="A3201">
        <v>3196</v>
      </c>
      <c r="B3201" s="7">
        <f>'BudgetSum 2-4'!G45</f>
        <v>0</v>
      </c>
      <c r="C3201" s="3">
        <f t="shared" si="85"/>
        <v>3196</v>
      </c>
      <c r="E3201" s="2" t="b">
        <f t="shared" ca="1" si="84"/>
        <v>1</v>
      </c>
      <c r="F3201" s="2" cm="1">
        <f t="array" aca="1" ref="F3201" ca="1">IF(G3201&lt;&gt;"",INDIRECT("'"&amp;G3201&amp;"'!"&amp;H3201),"")</f>
        <v>0</v>
      </c>
      <c r="G3201" s="1533" t="s">
        <v>6773</v>
      </c>
      <c r="H3201" s="2" t="s">
        <v>5036</v>
      </c>
    </row>
    <row r="3202" spans="1:11" ht="14">
      <c r="A3202">
        <v>3197</v>
      </c>
      <c r="B3202" s="7">
        <f>'BudgetSum 2-4'!G46</f>
        <v>0</v>
      </c>
      <c r="C3202" s="3">
        <f t="shared" si="85"/>
        <v>3197</v>
      </c>
      <c r="E3202" s="2" t="b">
        <f t="shared" ref="E3202:E3265" ca="1" si="86">F3202=B3202</f>
        <v>1</v>
      </c>
      <c r="F3202" s="2" cm="1">
        <f t="array" aca="1" ref="F3202" ca="1">IF(G3202&lt;&gt;"",INDIRECT("'"&amp;G3202&amp;"'!"&amp;H3202),"")</f>
        <v>0</v>
      </c>
      <c r="G3202" s="1533" t="s">
        <v>6773</v>
      </c>
      <c r="H3202" s="2" t="s">
        <v>4507</v>
      </c>
    </row>
    <row r="3203" spans="1:11" ht="14">
      <c r="A3203">
        <v>3198</v>
      </c>
      <c r="B3203" s="7">
        <f>'BudgetSum 2-4'!G53</f>
        <v>0</v>
      </c>
      <c r="C3203" s="3">
        <f t="shared" si="85"/>
        <v>3198</v>
      </c>
      <c r="E3203" s="2" t="b">
        <f t="shared" ca="1" si="86"/>
        <v>1</v>
      </c>
      <c r="F3203" s="2" cm="1">
        <f t="array" aca="1" ref="F3203" ca="1">IF(G3203&lt;&gt;"",INDIRECT("'"&amp;G3203&amp;"'!"&amp;H3203),"")</f>
        <v>0</v>
      </c>
      <c r="G3203" s="1533" t="s">
        <v>6773</v>
      </c>
      <c r="H3203" s="2" t="s">
        <v>4913</v>
      </c>
    </row>
    <row r="3204" spans="1:11" ht="14">
      <c r="A3204">
        <v>3199</v>
      </c>
      <c r="B3204" s="7">
        <f>'BudgetSum 2-4'!G79</f>
        <v>0</v>
      </c>
      <c r="C3204" s="3">
        <f t="shared" si="85"/>
        <v>3199</v>
      </c>
      <c r="E3204" s="2" t="b">
        <f t="shared" ca="1" si="86"/>
        <v>1</v>
      </c>
      <c r="F3204" s="2" cm="1">
        <f t="array" aca="1" ref="F3204" ca="1">IF(G3204&lt;&gt;"",INDIRECT("'"&amp;G3204&amp;"'!"&amp;H3204),"")</f>
        <v>0</v>
      </c>
      <c r="G3204" s="1533" t="s">
        <v>6773</v>
      </c>
      <c r="H3204" s="2" t="s">
        <v>5037</v>
      </c>
    </row>
    <row r="3205" spans="1:11" ht="14">
      <c r="A3205">
        <v>3200</v>
      </c>
      <c r="B3205" s="7">
        <f>'BudgetSum 2-4'!G80</f>
        <v>0</v>
      </c>
      <c r="C3205" s="3">
        <f t="shared" si="85"/>
        <v>3200</v>
      </c>
      <c r="E3205" s="2" t="b">
        <f t="shared" ca="1" si="86"/>
        <v>1</v>
      </c>
      <c r="F3205" s="2" cm="1">
        <f t="array" aca="1" ref="F3205" ca="1">IF(G3205&lt;&gt;"",INDIRECT("'"&amp;G3205&amp;"'!"&amp;H3205),"")</f>
        <v>0</v>
      </c>
      <c r="G3205" s="1533" t="s">
        <v>6773</v>
      </c>
      <c r="H3205" s="2" t="s">
        <v>5038</v>
      </c>
    </row>
    <row r="3206" spans="1:11" ht="14">
      <c r="A3206" s="1">
        <v>3201</v>
      </c>
      <c r="E3206" s="2" t="b">
        <f t="shared" ca="1" si="86"/>
        <v>1</v>
      </c>
      <c r="F3206" s="2" t="str" cm="1">
        <f t="array" aca="1" ref="F3206" ca="1">IF(G3206&lt;&gt;"",INDIRECT("'"&amp;G3206&amp;"'!"&amp;H3206),"")</f>
        <v/>
      </c>
      <c r="G3206" s="1533"/>
    </row>
    <row r="3207" spans="1:11" ht="14">
      <c r="A3207" s="1">
        <v>3202</v>
      </c>
      <c r="D3207" s="4"/>
      <c r="E3207" s="2" t="b">
        <f t="shared" ca="1" si="86"/>
        <v>1</v>
      </c>
      <c r="F3207" s="2" t="str" cm="1">
        <f t="array" aca="1" ref="F3207" ca="1">IF(G3207&lt;&gt;"",INDIRECT("'"&amp;G3207&amp;"'!"&amp;H3207),"")</f>
        <v/>
      </c>
      <c r="G3207" s="1533"/>
      <c r="I3207" s="4"/>
      <c r="J3207" s="4"/>
      <c r="K3207" s="4"/>
    </row>
    <row r="3208" spans="1:11" ht="14">
      <c r="A3208" s="1">
        <v>3203</v>
      </c>
      <c r="D3208" s="4"/>
      <c r="E3208" s="2" t="b">
        <f t="shared" ca="1" si="86"/>
        <v>1</v>
      </c>
      <c r="F3208" s="2" t="str" cm="1">
        <f t="array" aca="1" ref="F3208" ca="1">IF(G3208&lt;&gt;"",INDIRECT("'"&amp;G3208&amp;"'!"&amp;H3208),"")</f>
        <v/>
      </c>
      <c r="G3208" s="1533"/>
      <c r="I3208" s="4"/>
      <c r="J3208" s="4"/>
      <c r="K3208" s="4"/>
    </row>
    <row r="3209" spans="1:11" ht="14">
      <c r="A3209" s="1">
        <v>3204</v>
      </c>
      <c r="D3209" s="4"/>
      <c r="E3209" s="2" t="b">
        <f t="shared" ca="1" si="86"/>
        <v>1</v>
      </c>
      <c r="F3209" s="2" t="str" cm="1">
        <f t="array" aca="1" ref="F3209" ca="1">IF(G3209&lt;&gt;"",INDIRECT("'"&amp;G3209&amp;"'!"&amp;H3209),"")</f>
        <v/>
      </c>
      <c r="G3209" s="1533"/>
      <c r="I3209" s="4"/>
      <c r="J3209" s="4"/>
      <c r="K3209" s="4"/>
    </row>
    <row r="3210" spans="1:11" ht="14">
      <c r="A3210" s="1">
        <v>3205</v>
      </c>
      <c r="D3210" s="4"/>
      <c r="E3210" s="2" t="b">
        <f t="shared" ca="1" si="86"/>
        <v>1</v>
      </c>
      <c r="F3210" s="2" t="str" cm="1">
        <f t="array" aca="1" ref="F3210" ca="1">IF(G3210&lt;&gt;"",INDIRECT("'"&amp;G3210&amp;"'!"&amp;H3210),"")</f>
        <v/>
      </c>
      <c r="G3210" s="1533"/>
      <c r="I3210" s="4"/>
      <c r="J3210" s="4"/>
      <c r="K3210" s="4"/>
    </row>
    <row r="3211" spans="1:11" ht="14">
      <c r="A3211" s="1">
        <v>3206</v>
      </c>
      <c r="D3211" s="4"/>
      <c r="E3211" s="2" t="b">
        <f t="shared" ca="1" si="86"/>
        <v>1</v>
      </c>
      <c r="F3211" s="2" t="str" cm="1">
        <f t="array" aca="1" ref="F3211" ca="1">IF(G3211&lt;&gt;"",INDIRECT("'"&amp;G3211&amp;"'!"&amp;H3211),"")</f>
        <v/>
      </c>
      <c r="G3211" s="1533"/>
      <c r="I3211" s="4"/>
      <c r="J3211" s="4"/>
      <c r="K3211" s="4"/>
    </row>
    <row r="3212" spans="1:11" ht="14">
      <c r="A3212" s="1">
        <v>3207</v>
      </c>
      <c r="D3212" s="4"/>
      <c r="E3212" s="2" t="b">
        <f t="shared" ca="1" si="86"/>
        <v>1</v>
      </c>
      <c r="F3212" s="2" t="str" cm="1">
        <f t="array" aca="1" ref="F3212" ca="1">IF(G3212&lt;&gt;"",INDIRECT("'"&amp;G3212&amp;"'!"&amp;H3212),"")</f>
        <v/>
      </c>
      <c r="G3212" s="1533"/>
      <c r="I3212" s="4"/>
      <c r="J3212" s="4"/>
      <c r="K3212" s="4"/>
    </row>
    <row r="3213" spans="1:11" ht="14">
      <c r="A3213" s="1">
        <v>3208</v>
      </c>
      <c r="D3213" s="4"/>
      <c r="E3213" s="2" t="b">
        <f t="shared" ca="1" si="86"/>
        <v>1</v>
      </c>
      <c r="F3213" s="2" t="str" cm="1">
        <f t="array" aca="1" ref="F3213" ca="1">IF(G3213&lt;&gt;"",INDIRECT("'"&amp;G3213&amp;"'!"&amp;H3213),"")</f>
        <v/>
      </c>
      <c r="G3213" s="1533"/>
      <c r="I3213" s="4"/>
      <c r="J3213" s="4"/>
      <c r="K3213" s="4"/>
    </row>
    <row r="3214" spans="1:11" ht="14">
      <c r="A3214" s="1">
        <v>3209</v>
      </c>
      <c r="D3214" s="4"/>
      <c r="E3214" s="2" t="b">
        <f t="shared" ca="1" si="86"/>
        <v>1</v>
      </c>
      <c r="F3214" s="2" t="str" cm="1">
        <f t="array" aca="1" ref="F3214" ca="1">IF(G3214&lt;&gt;"",INDIRECT("'"&amp;G3214&amp;"'!"&amp;H3214),"")</f>
        <v/>
      </c>
      <c r="G3214" s="1533"/>
      <c r="I3214" s="4"/>
      <c r="J3214" s="4"/>
      <c r="K3214" s="4"/>
    </row>
    <row r="3215" spans="1:11" ht="14">
      <c r="A3215" s="1">
        <v>3210</v>
      </c>
      <c r="D3215" s="4"/>
      <c r="E3215" s="2" t="b">
        <f t="shared" ca="1" si="86"/>
        <v>1</v>
      </c>
      <c r="F3215" s="2" t="str" cm="1">
        <f t="array" aca="1" ref="F3215" ca="1">IF(G3215&lt;&gt;"",INDIRECT("'"&amp;G3215&amp;"'!"&amp;H3215),"")</f>
        <v/>
      </c>
      <c r="G3215" s="1533"/>
      <c r="I3215" s="4"/>
      <c r="J3215" s="4"/>
      <c r="K3215" s="4"/>
    </row>
    <row r="3216" spans="1:11" ht="14">
      <c r="A3216" s="1">
        <v>3211</v>
      </c>
      <c r="D3216" s="4"/>
      <c r="E3216" s="2" t="b">
        <f t="shared" ca="1" si="86"/>
        <v>1</v>
      </c>
      <c r="F3216" s="2" t="str" cm="1">
        <f t="array" aca="1" ref="F3216" ca="1">IF(G3216&lt;&gt;"",INDIRECT("'"&amp;G3216&amp;"'!"&amp;H3216),"")</f>
        <v/>
      </c>
      <c r="G3216" s="1533"/>
      <c r="I3216" s="4"/>
      <c r="J3216" s="4"/>
      <c r="K3216" s="4"/>
    </row>
    <row r="3217" spans="1:11" ht="14">
      <c r="A3217">
        <v>3212</v>
      </c>
      <c r="B3217" s="7">
        <f>'BudgetSum 2-4'!E45</f>
        <v>0</v>
      </c>
      <c r="C3217" s="3">
        <f t="shared" ref="C3217:C3267" si="87">A3217-B3217</f>
        <v>3212</v>
      </c>
      <c r="E3217" s="2" t="b">
        <f t="shared" ca="1" si="86"/>
        <v>1</v>
      </c>
      <c r="F3217" s="2" cm="1">
        <f t="array" aca="1" ref="F3217" ca="1">IF(G3217&lt;&gt;"",INDIRECT("'"&amp;G3217&amp;"'!"&amp;H3217),"")</f>
        <v>0</v>
      </c>
      <c r="G3217" s="1533" t="s">
        <v>6773</v>
      </c>
      <c r="H3217" s="2" t="s">
        <v>5039</v>
      </c>
    </row>
    <row r="3218" spans="1:11" ht="14">
      <c r="A3218">
        <v>3213</v>
      </c>
      <c r="B3218" s="7">
        <f>'BudgetSum 2-4'!E46</f>
        <v>1325920</v>
      </c>
      <c r="C3218" s="3">
        <f t="shared" si="87"/>
        <v>-1322707</v>
      </c>
      <c r="E3218" s="2" t="b">
        <f t="shared" ca="1" si="86"/>
        <v>1</v>
      </c>
      <c r="F3218" s="2" cm="1">
        <f t="array" aca="1" ref="F3218" ca="1">IF(G3218&lt;&gt;"",INDIRECT("'"&amp;G3218&amp;"'!"&amp;H3218),"")</f>
        <v>1325920</v>
      </c>
      <c r="G3218" s="1533" t="s">
        <v>6773</v>
      </c>
      <c r="H3218" s="2" t="s">
        <v>4432</v>
      </c>
    </row>
    <row r="3219" spans="1:11" ht="14">
      <c r="A3219">
        <v>3214</v>
      </c>
      <c r="B3219" s="7">
        <f>'BudgetSum 2-4'!E78</f>
        <v>0</v>
      </c>
      <c r="C3219" s="3">
        <f t="shared" si="87"/>
        <v>3214</v>
      </c>
      <c r="E3219" s="2" t="b">
        <f t="shared" ca="1" si="86"/>
        <v>1</v>
      </c>
      <c r="F3219" s="2" cm="1">
        <f t="array" aca="1" ref="F3219" ca="1">IF(G3219&lt;&gt;"",INDIRECT("'"&amp;G3219&amp;"'!"&amp;H3219),"")</f>
        <v>0</v>
      </c>
      <c r="G3219" s="1533" t="s">
        <v>6773</v>
      </c>
      <c r="H3219" s="2" t="s">
        <v>5040</v>
      </c>
    </row>
    <row r="3220" spans="1:11" ht="14">
      <c r="A3220">
        <v>3215</v>
      </c>
      <c r="B3220" s="7">
        <f>'BudgetSum 2-4'!E79</f>
        <v>0</v>
      </c>
      <c r="C3220" s="3">
        <f t="shared" si="87"/>
        <v>3215</v>
      </c>
      <c r="E3220" s="2" t="b">
        <f t="shared" ca="1" si="86"/>
        <v>1</v>
      </c>
      <c r="F3220" s="2" cm="1">
        <f t="array" aca="1" ref="F3220" ca="1">IF(G3220&lt;&gt;"",INDIRECT("'"&amp;G3220&amp;"'!"&amp;H3220),"")</f>
        <v>0</v>
      </c>
      <c r="G3220" s="1533" t="s">
        <v>6773</v>
      </c>
      <c r="H3220" s="2" t="s">
        <v>5041</v>
      </c>
    </row>
    <row r="3221" spans="1:11" ht="14">
      <c r="A3221">
        <v>3216</v>
      </c>
      <c r="B3221" s="7">
        <f>'BudgetSum 2-4'!E80</f>
        <v>1325920</v>
      </c>
      <c r="C3221" s="3">
        <f t="shared" si="87"/>
        <v>-1322704</v>
      </c>
      <c r="E3221" s="2" t="b">
        <f t="shared" ca="1" si="86"/>
        <v>1</v>
      </c>
      <c r="F3221" s="2" cm="1">
        <f t="array" aca="1" ref="F3221" ca="1">IF(G3221&lt;&gt;"",INDIRECT("'"&amp;G3221&amp;"'!"&amp;H3221),"")</f>
        <v>1325920</v>
      </c>
      <c r="G3221" s="1533" t="s">
        <v>6773</v>
      </c>
      <c r="H3221" s="2" t="s">
        <v>4970</v>
      </c>
    </row>
    <row r="3222" spans="1:11" ht="14">
      <c r="A3222" s="1">
        <v>3217</v>
      </c>
      <c r="E3222" s="2" t="b">
        <f t="shared" ca="1" si="86"/>
        <v>1</v>
      </c>
      <c r="F3222" s="2" t="str" cm="1">
        <f t="array" aca="1" ref="F3222" ca="1">IF(G3222&lt;&gt;"",INDIRECT("'"&amp;G3222&amp;"'!"&amp;H3222),"")</f>
        <v/>
      </c>
      <c r="G3222" s="1533"/>
    </row>
    <row r="3223" spans="1:11" ht="14">
      <c r="A3223" s="1">
        <v>3218</v>
      </c>
      <c r="D3223" s="3" t="s">
        <v>299</v>
      </c>
      <c r="E3223" s="2" t="b">
        <f t="shared" ca="1" si="86"/>
        <v>1</v>
      </c>
      <c r="F3223" s="2" t="str" cm="1">
        <f t="array" aca="1" ref="F3223" ca="1">IF(G3223&lt;&gt;"",INDIRECT("'"&amp;G3223&amp;"'!"&amp;H3223),"")</f>
        <v/>
      </c>
      <c r="G3223" s="1533"/>
    </row>
    <row r="3224" spans="1:11" ht="14">
      <c r="A3224" s="1">
        <v>3219</v>
      </c>
      <c r="D3224" s="3" t="s">
        <v>299</v>
      </c>
      <c r="E3224" s="2" t="b">
        <f t="shared" ca="1" si="86"/>
        <v>1</v>
      </c>
      <c r="F3224" s="2" t="str" cm="1">
        <f t="array" aca="1" ref="F3224" ca="1">IF(G3224&lt;&gt;"",INDIRECT("'"&amp;G3224&amp;"'!"&amp;H3224),"")</f>
        <v/>
      </c>
      <c r="G3224" s="1533"/>
    </row>
    <row r="3225" spans="1:11" ht="14">
      <c r="A3225" s="1">
        <v>3220</v>
      </c>
      <c r="D3225" s="3" t="s">
        <v>299</v>
      </c>
      <c r="E3225" s="2" t="b">
        <f t="shared" ca="1" si="86"/>
        <v>1</v>
      </c>
      <c r="F3225" s="2" t="str" cm="1">
        <f t="array" aca="1" ref="F3225" ca="1">IF(G3225&lt;&gt;"",INDIRECT("'"&amp;G3225&amp;"'!"&amp;H3225),"")</f>
        <v/>
      </c>
      <c r="G3225" s="1533"/>
    </row>
    <row r="3226" spans="1:11" ht="14">
      <c r="A3226" s="1">
        <v>3221</v>
      </c>
      <c r="D3226" s="3" t="s">
        <v>299</v>
      </c>
      <c r="E3226" s="2" t="b">
        <f t="shared" ca="1" si="86"/>
        <v>1</v>
      </c>
      <c r="F3226" s="2" t="str" cm="1">
        <f t="array" aca="1" ref="F3226" ca="1">IF(G3226&lt;&gt;"",INDIRECT("'"&amp;G3226&amp;"'!"&amp;H3226),"")</f>
        <v/>
      </c>
      <c r="G3226" s="1533"/>
    </row>
    <row r="3227" spans="1:11" ht="14">
      <c r="A3227" s="1">
        <v>3222</v>
      </c>
      <c r="D3227" s="3" t="s">
        <v>299</v>
      </c>
      <c r="E3227" s="2" t="b">
        <f t="shared" ca="1" si="86"/>
        <v>1</v>
      </c>
      <c r="F3227" s="2" t="str" cm="1">
        <f t="array" aca="1" ref="F3227" ca="1">IF(G3227&lt;&gt;"",INDIRECT("'"&amp;G3227&amp;"'!"&amp;H3227),"")</f>
        <v/>
      </c>
      <c r="G3227" s="1533"/>
    </row>
    <row r="3228" spans="1:11" ht="14">
      <c r="A3228">
        <v>3223</v>
      </c>
      <c r="E3228" s="2" t="b">
        <f t="shared" ca="1" si="86"/>
        <v>1</v>
      </c>
      <c r="F3228" s="2" t="str" cm="1">
        <f t="array" aca="1" ref="F3228" ca="1">IF(G3228&lt;&gt;"",INDIRECT("'"&amp;G3228&amp;"'!"&amp;H3228),"")</f>
        <v/>
      </c>
      <c r="G3228" s="1533"/>
    </row>
    <row r="3229" spans="1:11" ht="14">
      <c r="A3229" s="1">
        <v>3224</v>
      </c>
      <c r="D3229" s="4"/>
      <c r="E3229" s="2" t="b">
        <f t="shared" ca="1" si="86"/>
        <v>1</v>
      </c>
      <c r="F3229" s="2" t="str" cm="1">
        <f t="array" aca="1" ref="F3229" ca="1">IF(G3229&lt;&gt;"",INDIRECT("'"&amp;G3229&amp;"'!"&amp;H3229),"")</f>
        <v/>
      </c>
      <c r="G3229" s="1533"/>
      <c r="I3229" s="4"/>
      <c r="J3229" s="4"/>
      <c r="K3229" s="4"/>
    </row>
    <row r="3230" spans="1:11" ht="14">
      <c r="A3230" s="1">
        <v>3225</v>
      </c>
      <c r="D3230" s="4"/>
      <c r="E3230" s="2" t="b">
        <f t="shared" ca="1" si="86"/>
        <v>1</v>
      </c>
      <c r="F3230" s="2" t="str" cm="1">
        <f t="array" aca="1" ref="F3230" ca="1">IF(G3230&lt;&gt;"",INDIRECT("'"&amp;G3230&amp;"'!"&amp;H3230),"")</f>
        <v/>
      </c>
      <c r="G3230" s="1533"/>
      <c r="I3230" s="4"/>
      <c r="J3230" s="4"/>
      <c r="K3230" s="4"/>
    </row>
    <row r="3231" spans="1:11" ht="14">
      <c r="A3231" s="1">
        <v>3226</v>
      </c>
      <c r="D3231" s="4"/>
      <c r="E3231" s="2" t="b">
        <f t="shared" ca="1" si="86"/>
        <v>1</v>
      </c>
      <c r="F3231" s="2" t="str" cm="1">
        <f t="array" aca="1" ref="F3231" ca="1">IF(G3231&lt;&gt;"",INDIRECT("'"&amp;G3231&amp;"'!"&amp;H3231),"")</f>
        <v/>
      </c>
      <c r="G3231" s="1533"/>
      <c r="I3231" s="4"/>
      <c r="J3231" s="4"/>
      <c r="K3231" s="4"/>
    </row>
    <row r="3232" spans="1:11" ht="14">
      <c r="A3232" s="1">
        <v>3227</v>
      </c>
      <c r="D3232" s="4"/>
      <c r="E3232" s="2" t="b">
        <f t="shared" ca="1" si="86"/>
        <v>1</v>
      </c>
      <c r="F3232" s="2" t="str" cm="1">
        <f t="array" aca="1" ref="F3232" ca="1">IF(G3232&lt;&gt;"",INDIRECT("'"&amp;G3232&amp;"'!"&amp;H3232),"")</f>
        <v/>
      </c>
      <c r="G3232" s="1533"/>
      <c r="I3232" s="4"/>
      <c r="J3232" s="4"/>
      <c r="K3232" s="4"/>
    </row>
    <row r="3233" spans="1:11" ht="14">
      <c r="A3233" s="1">
        <v>3228</v>
      </c>
      <c r="D3233" s="4"/>
      <c r="E3233" s="2" t="b">
        <f t="shared" ca="1" si="86"/>
        <v>1</v>
      </c>
      <c r="F3233" s="2" t="str" cm="1">
        <f t="array" aca="1" ref="F3233" ca="1">IF(G3233&lt;&gt;"",INDIRECT("'"&amp;G3233&amp;"'!"&amp;H3233),"")</f>
        <v/>
      </c>
      <c r="G3233" s="1533"/>
      <c r="I3233" s="4"/>
      <c r="J3233" s="4"/>
      <c r="K3233" s="4"/>
    </row>
    <row r="3234" spans="1:11" ht="14">
      <c r="A3234" s="1">
        <v>3229</v>
      </c>
      <c r="D3234" s="4"/>
      <c r="E3234" s="2" t="b">
        <f t="shared" ca="1" si="86"/>
        <v>1</v>
      </c>
      <c r="F3234" s="2" t="str" cm="1">
        <f t="array" aca="1" ref="F3234" ca="1">IF(G3234&lt;&gt;"",INDIRECT("'"&amp;G3234&amp;"'!"&amp;H3234),"")</f>
        <v/>
      </c>
      <c r="G3234" s="1533"/>
      <c r="I3234" s="4"/>
      <c r="J3234" s="4"/>
      <c r="K3234" s="4"/>
    </row>
    <row r="3235" spans="1:11" ht="14">
      <c r="A3235" s="1">
        <v>3230</v>
      </c>
      <c r="D3235" s="4"/>
      <c r="E3235" s="2" t="b">
        <f t="shared" ca="1" si="86"/>
        <v>1</v>
      </c>
      <c r="F3235" s="2" t="str" cm="1">
        <f t="array" aca="1" ref="F3235" ca="1">IF(G3235&lt;&gt;"",INDIRECT("'"&amp;G3235&amp;"'!"&amp;H3235),"")</f>
        <v/>
      </c>
      <c r="G3235" s="1533"/>
      <c r="I3235" s="4"/>
      <c r="J3235" s="4"/>
      <c r="K3235" s="4"/>
    </row>
    <row r="3236" spans="1:11" ht="14">
      <c r="A3236" s="1">
        <v>3231</v>
      </c>
      <c r="D3236" s="4"/>
      <c r="E3236" s="2" t="b">
        <f t="shared" ca="1" si="86"/>
        <v>1</v>
      </c>
      <c r="F3236" s="2" t="str" cm="1">
        <f t="array" aca="1" ref="F3236" ca="1">IF(G3236&lt;&gt;"",INDIRECT("'"&amp;G3236&amp;"'!"&amp;H3236),"")</f>
        <v/>
      </c>
      <c r="G3236" s="1533"/>
      <c r="I3236" s="4"/>
      <c r="J3236" s="4"/>
      <c r="K3236" s="4"/>
    </row>
    <row r="3237" spans="1:11" ht="14">
      <c r="A3237" s="1">
        <v>3232</v>
      </c>
      <c r="D3237" s="4"/>
      <c r="E3237" s="2" t="b">
        <f t="shared" ca="1" si="86"/>
        <v>1</v>
      </c>
      <c r="F3237" s="2" t="str" cm="1">
        <f t="array" aca="1" ref="F3237" ca="1">IF(G3237&lt;&gt;"",INDIRECT("'"&amp;G3237&amp;"'!"&amp;H3237),"")</f>
        <v/>
      </c>
      <c r="G3237" s="1533"/>
      <c r="I3237" s="4"/>
      <c r="J3237" s="4"/>
      <c r="K3237" s="4"/>
    </row>
    <row r="3238" spans="1:11" ht="14">
      <c r="A3238" s="1">
        <v>3233</v>
      </c>
      <c r="D3238" s="4"/>
      <c r="E3238" s="2" t="b">
        <f t="shared" ca="1" si="86"/>
        <v>1</v>
      </c>
      <c r="F3238" s="2" t="str" cm="1">
        <f t="array" aca="1" ref="F3238" ca="1">IF(G3238&lt;&gt;"",INDIRECT("'"&amp;G3238&amp;"'!"&amp;H3238),"")</f>
        <v/>
      </c>
      <c r="G3238" s="1533"/>
      <c r="I3238" s="4"/>
      <c r="J3238" s="4"/>
      <c r="K3238" s="4"/>
    </row>
    <row r="3239" spans="1:11" ht="14">
      <c r="A3239">
        <v>3234</v>
      </c>
      <c r="B3239" s="7">
        <f>'BudgetSum 2-4'!H45</f>
        <v>0</v>
      </c>
      <c r="C3239" s="3">
        <f t="shared" si="87"/>
        <v>3234</v>
      </c>
      <c r="E3239" s="2" t="b">
        <f t="shared" ca="1" si="86"/>
        <v>1</v>
      </c>
      <c r="F3239" s="2" cm="1">
        <f t="array" aca="1" ref="F3239" ca="1">IF(G3239&lt;&gt;"",INDIRECT("'"&amp;G3239&amp;"'!"&amp;H3239),"")</f>
        <v>0</v>
      </c>
      <c r="G3239" s="1533" t="s">
        <v>6773</v>
      </c>
      <c r="H3239" s="2" t="s">
        <v>5042</v>
      </c>
    </row>
    <row r="3240" spans="1:11" ht="14">
      <c r="A3240">
        <v>3235</v>
      </c>
      <c r="B3240" s="7">
        <f>'BudgetSum 2-4'!H46</f>
        <v>0</v>
      </c>
      <c r="C3240" s="3">
        <f t="shared" si="87"/>
        <v>3235</v>
      </c>
      <c r="E3240" s="2" t="b">
        <f t="shared" ca="1" si="86"/>
        <v>1</v>
      </c>
      <c r="F3240" s="2" cm="1">
        <f t="array" aca="1" ref="F3240" ca="1">IF(G3240&lt;&gt;"",INDIRECT("'"&amp;G3240&amp;"'!"&amp;H3240),"")</f>
        <v>0</v>
      </c>
      <c r="G3240" s="1533" t="s">
        <v>6773</v>
      </c>
      <c r="H3240" s="2" t="s">
        <v>4544</v>
      </c>
    </row>
    <row r="3241" spans="1:11" ht="14">
      <c r="A3241">
        <v>3236</v>
      </c>
      <c r="B3241" s="7">
        <f>'BudgetSum 2-4'!H78</f>
        <v>0</v>
      </c>
      <c r="C3241" s="3">
        <f t="shared" si="87"/>
        <v>3236</v>
      </c>
      <c r="E3241" s="2" t="b">
        <f t="shared" ca="1" si="86"/>
        <v>1</v>
      </c>
      <c r="F3241" s="2" cm="1">
        <f t="array" aca="1" ref="F3241" ca="1">IF(G3241&lt;&gt;"",INDIRECT("'"&amp;G3241&amp;"'!"&amp;H3241),"")</f>
        <v>0</v>
      </c>
      <c r="G3241" s="1533" t="s">
        <v>6773</v>
      </c>
      <c r="H3241" s="2" t="s">
        <v>5043</v>
      </c>
    </row>
    <row r="3242" spans="1:11" ht="14">
      <c r="A3242">
        <v>3237</v>
      </c>
      <c r="B3242" s="7">
        <f>'BudgetSum 2-4'!H79</f>
        <v>0</v>
      </c>
      <c r="C3242" s="3">
        <f t="shared" si="87"/>
        <v>3237</v>
      </c>
      <c r="E3242" s="2" t="b">
        <f t="shared" ca="1" si="86"/>
        <v>1</v>
      </c>
      <c r="F3242" s="2" cm="1">
        <f t="array" aca="1" ref="F3242" ca="1">IF(G3242&lt;&gt;"",INDIRECT("'"&amp;G3242&amp;"'!"&amp;H3242),"")</f>
        <v>0</v>
      </c>
      <c r="G3242" s="1533" t="s">
        <v>6773</v>
      </c>
      <c r="H3242" s="2" t="s">
        <v>5044</v>
      </c>
    </row>
    <row r="3243" spans="1:11" ht="14">
      <c r="A3243">
        <v>3238</v>
      </c>
      <c r="B3243" s="7">
        <f>'BudgetSum 2-4'!H80</f>
        <v>0</v>
      </c>
      <c r="C3243" s="3">
        <f t="shared" si="87"/>
        <v>3238</v>
      </c>
      <c r="E3243" s="2" t="b">
        <f t="shared" ca="1" si="86"/>
        <v>1</v>
      </c>
      <c r="F3243" s="2" cm="1">
        <f t="array" aca="1" ref="F3243" ca="1">IF(G3243&lt;&gt;"",INDIRECT("'"&amp;G3243&amp;"'!"&amp;H3243),"")</f>
        <v>0</v>
      </c>
      <c r="G3243" s="1533" t="s">
        <v>6773</v>
      </c>
      <c r="H3243" s="2" t="s">
        <v>4975</v>
      </c>
    </row>
    <row r="3244" spans="1:11" ht="14">
      <c r="A3244" s="1">
        <v>3239</v>
      </c>
      <c r="E3244" s="2" t="b">
        <f t="shared" ca="1" si="86"/>
        <v>1</v>
      </c>
      <c r="F3244" s="2" t="str" cm="1">
        <f t="array" aca="1" ref="F3244" ca="1">IF(G3244&lt;&gt;"",INDIRECT("'"&amp;G3244&amp;"'!"&amp;H3244),"")</f>
        <v/>
      </c>
      <c r="G3244" s="1533"/>
    </row>
    <row r="3245" spans="1:11" ht="14">
      <c r="A3245" s="1">
        <v>3240</v>
      </c>
      <c r="D3245" s="4"/>
      <c r="E3245" s="2" t="b">
        <f t="shared" ca="1" si="86"/>
        <v>1</v>
      </c>
      <c r="F3245" s="2" t="str" cm="1">
        <f t="array" aca="1" ref="F3245" ca="1">IF(G3245&lt;&gt;"",INDIRECT("'"&amp;G3245&amp;"'!"&amp;H3245),"")</f>
        <v/>
      </c>
      <c r="G3245" s="1533"/>
      <c r="I3245" s="4"/>
      <c r="J3245" s="4"/>
      <c r="K3245" s="4"/>
    </row>
    <row r="3246" spans="1:11" ht="14">
      <c r="A3246" s="1">
        <v>3241</v>
      </c>
      <c r="D3246" s="4"/>
      <c r="E3246" s="2" t="b">
        <f t="shared" ca="1" si="86"/>
        <v>1</v>
      </c>
      <c r="F3246" s="2" t="str" cm="1">
        <f t="array" aca="1" ref="F3246" ca="1">IF(G3246&lt;&gt;"",INDIRECT("'"&amp;G3246&amp;"'!"&amp;H3246),"")</f>
        <v/>
      </c>
      <c r="G3246" s="1533"/>
      <c r="I3246" s="4"/>
      <c r="J3246" s="4"/>
      <c r="K3246" s="4"/>
    </row>
    <row r="3247" spans="1:11" ht="14">
      <c r="A3247" s="1">
        <v>3242</v>
      </c>
      <c r="D3247" s="4"/>
      <c r="E3247" s="2" t="b">
        <f t="shared" ca="1" si="86"/>
        <v>1</v>
      </c>
      <c r="F3247" s="2" t="str" cm="1">
        <f t="array" aca="1" ref="F3247" ca="1">IF(G3247&lt;&gt;"",INDIRECT("'"&amp;G3247&amp;"'!"&amp;H3247),"")</f>
        <v/>
      </c>
      <c r="G3247" s="1533"/>
      <c r="I3247" s="4"/>
      <c r="J3247" s="4"/>
      <c r="K3247" s="4"/>
    </row>
    <row r="3248" spans="1:11" ht="14">
      <c r="A3248" s="1">
        <v>3243</v>
      </c>
      <c r="D3248" s="4"/>
      <c r="E3248" s="2" t="b">
        <f t="shared" ca="1" si="86"/>
        <v>1</v>
      </c>
      <c r="F3248" s="2" t="str" cm="1">
        <f t="array" aca="1" ref="F3248" ca="1">IF(G3248&lt;&gt;"",INDIRECT("'"&amp;G3248&amp;"'!"&amp;H3248),"")</f>
        <v/>
      </c>
      <c r="G3248" s="1533"/>
      <c r="I3248" s="4"/>
      <c r="J3248" s="4"/>
      <c r="K3248" s="4"/>
    </row>
    <row r="3249" spans="1:11" ht="14">
      <c r="A3249" s="1">
        <v>3244</v>
      </c>
      <c r="D3249" s="4"/>
      <c r="E3249" s="2" t="b">
        <f t="shared" ca="1" si="86"/>
        <v>1</v>
      </c>
      <c r="F3249" s="2" t="str" cm="1">
        <f t="array" aca="1" ref="F3249" ca="1">IF(G3249&lt;&gt;"",INDIRECT("'"&amp;G3249&amp;"'!"&amp;H3249),"")</f>
        <v/>
      </c>
      <c r="G3249" s="1533"/>
      <c r="I3249" s="4"/>
      <c r="J3249" s="4"/>
      <c r="K3249" s="4"/>
    </row>
    <row r="3250" spans="1:11" ht="14">
      <c r="A3250" s="1">
        <v>3245</v>
      </c>
      <c r="D3250" s="4"/>
      <c r="E3250" s="2" t="b">
        <f t="shared" ca="1" si="86"/>
        <v>1</v>
      </c>
      <c r="F3250" s="2" t="str" cm="1">
        <f t="array" aca="1" ref="F3250" ca="1">IF(G3250&lt;&gt;"",INDIRECT("'"&amp;G3250&amp;"'!"&amp;H3250),"")</f>
        <v/>
      </c>
      <c r="G3250" s="1533"/>
      <c r="I3250" s="4"/>
      <c r="J3250" s="4"/>
      <c r="K3250" s="4"/>
    </row>
    <row r="3251" spans="1:11" ht="14">
      <c r="A3251" s="1">
        <v>3246</v>
      </c>
      <c r="D3251" s="4"/>
      <c r="E3251" s="2" t="b">
        <f t="shared" ca="1" si="86"/>
        <v>1</v>
      </c>
      <c r="F3251" s="2" t="str" cm="1">
        <f t="array" aca="1" ref="F3251" ca="1">IF(G3251&lt;&gt;"",INDIRECT("'"&amp;G3251&amp;"'!"&amp;H3251),"")</f>
        <v/>
      </c>
      <c r="G3251" s="1533"/>
      <c r="I3251" s="4"/>
      <c r="J3251" s="4"/>
      <c r="K3251" s="4"/>
    </row>
    <row r="3252" spans="1:11" ht="14">
      <c r="A3252" s="1">
        <v>3247</v>
      </c>
      <c r="D3252" s="4"/>
      <c r="E3252" s="2" t="b">
        <f t="shared" ca="1" si="86"/>
        <v>1</v>
      </c>
      <c r="F3252" s="2" t="str" cm="1">
        <f t="array" aca="1" ref="F3252" ca="1">IF(G3252&lt;&gt;"",INDIRECT("'"&amp;G3252&amp;"'!"&amp;H3252),"")</f>
        <v/>
      </c>
      <c r="G3252" s="1533"/>
      <c r="I3252" s="4"/>
      <c r="J3252" s="4"/>
      <c r="K3252" s="4"/>
    </row>
    <row r="3253" spans="1:11" ht="14">
      <c r="A3253" s="1">
        <v>3248</v>
      </c>
      <c r="D3253" s="4"/>
      <c r="E3253" s="2" t="b">
        <f t="shared" ca="1" si="86"/>
        <v>1</v>
      </c>
      <c r="F3253" s="2" t="str" cm="1">
        <f t="array" aca="1" ref="F3253" ca="1">IF(G3253&lt;&gt;"",INDIRECT("'"&amp;G3253&amp;"'!"&amp;H3253),"")</f>
        <v/>
      </c>
      <c r="G3253" s="1533"/>
      <c r="I3253" s="4"/>
      <c r="J3253" s="4"/>
      <c r="K3253" s="4"/>
    </row>
    <row r="3254" spans="1:11" ht="14">
      <c r="A3254" s="1">
        <v>3249</v>
      </c>
      <c r="D3254" s="4"/>
      <c r="E3254" s="2" t="b">
        <f t="shared" ca="1" si="86"/>
        <v>1</v>
      </c>
      <c r="F3254" s="2" t="str" cm="1">
        <f t="array" aca="1" ref="F3254" ca="1">IF(G3254&lt;&gt;"",INDIRECT("'"&amp;G3254&amp;"'!"&amp;H3254),"")</f>
        <v/>
      </c>
      <c r="G3254" s="1533"/>
      <c r="I3254" s="4"/>
      <c r="J3254" s="4"/>
      <c r="K3254" s="4"/>
    </row>
    <row r="3255" spans="1:11" ht="14">
      <c r="A3255" s="1">
        <v>3250</v>
      </c>
      <c r="D3255" s="4"/>
      <c r="E3255" s="2" t="b">
        <f t="shared" ca="1" si="86"/>
        <v>1</v>
      </c>
      <c r="F3255" s="2" t="str" cm="1">
        <f t="array" aca="1" ref="F3255" ca="1">IF(G3255&lt;&gt;"",INDIRECT("'"&amp;G3255&amp;"'!"&amp;H3255),"")</f>
        <v/>
      </c>
      <c r="G3255" s="1533"/>
      <c r="I3255" s="4"/>
      <c r="J3255" s="4"/>
      <c r="K3255" s="4"/>
    </row>
    <row r="3256" spans="1:11" ht="14">
      <c r="A3256" s="1">
        <v>3251</v>
      </c>
      <c r="D3256" s="4"/>
      <c r="E3256" s="2" t="b">
        <f t="shared" ca="1" si="86"/>
        <v>1</v>
      </c>
      <c r="F3256" s="2" t="str" cm="1">
        <f t="array" aca="1" ref="F3256" ca="1">IF(G3256&lt;&gt;"",INDIRECT("'"&amp;G3256&amp;"'!"&amp;H3256),"")</f>
        <v/>
      </c>
      <c r="G3256" s="1533"/>
      <c r="I3256" s="4"/>
      <c r="J3256" s="4"/>
      <c r="K3256" s="4"/>
    </row>
    <row r="3257" spans="1:11" ht="14">
      <c r="A3257" s="1">
        <v>3252</v>
      </c>
      <c r="D3257" s="4"/>
      <c r="E3257" s="2" t="b">
        <f t="shared" ca="1" si="86"/>
        <v>1</v>
      </c>
      <c r="F3257" s="2" t="str" cm="1">
        <f t="array" aca="1" ref="F3257" ca="1">IF(G3257&lt;&gt;"",INDIRECT("'"&amp;G3257&amp;"'!"&amp;H3257),"")</f>
        <v/>
      </c>
      <c r="G3257" s="1533"/>
      <c r="I3257" s="4"/>
      <c r="J3257" s="4"/>
      <c r="K3257" s="4"/>
    </row>
    <row r="3258" spans="1:11" ht="14">
      <c r="A3258" s="1">
        <v>3253</v>
      </c>
      <c r="D3258" s="4"/>
      <c r="E3258" s="2" t="b">
        <f t="shared" ca="1" si="86"/>
        <v>1</v>
      </c>
      <c r="F3258" s="2" t="str" cm="1">
        <f t="array" aca="1" ref="F3258" ca="1">IF(G3258&lt;&gt;"",INDIRECT("'"&amp;G3258&amp;"'!"&amp;H3258),"")</f>
        <v/>
      </c>
      <c r="G3258" s="1533"/>
      <c r="I3258" s="4"/>
      <c r="J3258" s="4"/>
      <c r="K3258" s="4"/>
    </row>
    <row r="3259" spans="1:11" ht="14">
      <c r="A3259" s="1">
        <v>3254</v>
      </c>
      <c r="D3259" s="4"/>
      <c r="E3259" s="2" t="b">
        <f t="shared" ca="1" si="86"/>
        <v>1</v>
      </c>
      <c r="F3259" s="2" t="str" cm="1">
        <f t="array" aca="1" ref="F3259" ca="1">IF(G3259&lt;&gt;"",INDIRECT("'"&amp;G3259&amp;"'!"&amp;H3259),"")</f>
        <v/>
      </c>
      <c r="G3259" s="1533"/>
      <c r="I3259" s="4"/>
      <c r="J3259" s="4"/>
      <c r="K3259" s="4"/>
    </row>
    <row r="3260" spans="1:11" ht="14">
      <c r="A3260">
        <v>3255</v>
      </c>
      <c r="B3260" s="7">
        <f>'BudgetSum 2-4'!I45</f>
        <v>0</v>
      </c>
      <c r="C3260" s="3">
        <f t="shared" si="87"/>
        <v>3255</v>
      </c>
      <c r="E3260" s="2" t="b">
        <f t="shared" ca="1" si="86"/>
        <v>1</v>
      </c>
      <c r="F3260" s="2" cm="1">
        <f t="array" aca="1" ref="F3260" ca="1">IF(G3260&lt;&gt;"",INDIRECT("'"&amp;G3260&amp;"'!"&amp;H3260),"")</f>
        <v>0</v>
      </c>
      <c r="G3260" s="1533" t="s">
        <v>6773</v>
      </c>
      <c r="H3260" s="2" t="s">
        <v>5045</v>
      </c>
    </row>
    <row r="3261" spans="1:11" ht="14">
      <c r="A3261">
        <v>3256</v>
      </c>
      <c r="B3261" s="7">
        <f>'BudgetSum 2-4'!I46</f>
        <v>0</v>
      </c>
      <c r="C3261" s="3">
        <f t="shared" si="87"/>
        <v>3256</v>
      </c>
      <c r="E3261" s="2" t="b">
        <f t="shared" ca="1" si="86"/>
        <v>1</v>
      </c>
      <c r="F3261" s="2" cm="1">
        <f t="array" aca="1" ref="F3261" ca="1">IF(G3261&lt;&gt;"",INDIRECT("'"&amp;G3261&amp;"'!"&amp;H3261),"")</f>
        <v>0</v>
      </c>
      <c r="G3261" s="1533" t="s">
        <v>6773</v>
      </c>
      <c r="H3261" s="2" t="s">
        <v>5046</v>
      </c>
    </row>
    <row r="3262" spans="1:11" ht="14">
      <c r="A3262">
        <v>3257</v>
      </c>
      <c r="B3262" s="7">
        <f>'BudgetSum 2-4'!I79</f>
        <v>0</v>
      </c>
      <c r="C3262" s="3">
        <f t="shared" si="87"/>
        <v>3257</v>
      </c>
      <c r="E3262" s="2" t="b">
        <f t="shared" ca="1" si="86"/>
        <v>1</v>
      </c>
      <c r="F3262" s="2" cm="1">
        <f t="array" aca="1" ref="F3262" ca="1">IF(G3262&lt;&gt;"",INDIRECT("'"&amp;G3262&amp;"'!"&amp;H3262),"")</f>
        <v>0</v>
      </c>
      <c r="G3262" s="1533" t="s">
        <v>6773</v>
      </c>
      <c r="H3262" s="2" t="s">
        <v>5047</v>
      </c>
    </row>
    <row r="3263" spans="1:11" ht="14">
      <c r="A3263">
        <v>3258</v>
      </c>
      <c r="B3263" s="7">
        <f>'BudgetSum 2-4'!I80</f>
        <v>0</v>
      </c>
      <c r="C3263" s="3">
        <f t="shared" si="87"/>
        <v>3258</v>
      </c>
      <c r="E3263" s="2" t="b">
        <f t="shared" ca="1" si="86"/>
        <v>1</v>
      </c>
      <c r="F3263" s="2" cm="1">
        <f t="array" aca="1" ref="F3263" ca="1">IF(G3263&lt;&gt;"",INDIRECT("'"&amp;G3263&amp;"'!"&amp;H3263),"")</f>
        <v>0</v>
      </c>
      <c r="G3263" s="1533" t="s">
        <v>6773</v>
      </c>
      <c r="H3263" s="2" t="s">
        <v>5048</v>
      </c>
    </row>
    <row r="3264" spans="1:11" ht="14">
      <c r="A3264" s="1">
        <v>3259</v>
      </c>
      <c r="E3264" s="2" t="b">
        <f t="shared" ca="1" si="86"/>
        <v>1</v>
      </c>
      <c r="F3264" s="2" t="str" cm="1">
        <f t="array" aca="1" ref="F3264" ca="1">IF(G3264&lt;&gt;"",INDIRECT("'"&amp;G3264&amp;"'!"&amp;H3264),"")</f>
        <v/>
      </c>
      <c r="G3264" s="1533"/>
    </row>
    <row r="3265" spans="1:11" ht="14">
      <c r="A3265">
        <v>3260</v>
      </c>
      <c r="B3265" s="7">
        <f>'BudgetSum 2-4'!I3</f>
        <v>955536</v>
      </c>
      <c r="C3265" s="3">
        <f t="shared" si="87"/>
        <v>-952276</v>
      </c>
      <c r="E3265" s="2" t="b">
        <f t="shared" ca="1" si="86"/>
        <v>1</v>
      </c>
      <c r="F3265" s="2" cm="1">
        <f t="array" aca="1" ref="F3265" ca="1">IF(G3265&lt;&gt;"",INDIRECT("'"&amp;G3265&amp;"'!"&amp;H3265),"")</f>
        <v>955536</v>
      </c>
      <c r="G3265" s="1533" t="s">
        <v>6773</v>
      </c>
      <c r="H3265" s="2" t="s">
        <v>5049</v>
      </c>
    </row>
    <row r="3266" spans="1:11" ht="14">
      <c r="A3266" s="1">
        <v>3261</v>
      </c>
      <c r="E3266" s="2" t="b">
        <f t="shared" ref="E3266:E3329" ca="1" si="88">F3266=B3266</f>
        <v>1</v>
      </c>
      <c r="F3266" s="2" t="str" cm="1">
        <f t="array" aca="1" ref="F3266" ca="1">IF(G3266&lt;&gt;"",INDIRECT("'"&amp;G3266&amp;"'!"&amp;H3266),"")</f>
        <v/>
      </c>
      <c r="G3266" s="1533"/>
    </row>
    <row r="3267" spans="1:11" ht="14">
      <c r="A3267">
        <v>3262</v>
      </c>
      <c r="B3267" s="7">
        <f>'BudgetSum 2-4'!I81</f>
        <v>955536</v>
      </c>
      <c r="C3267" s="3">
        <f t="shared" si="87"/>
        <v>-952274</v>
      </c>
      <c r="E3267" s="2" t="b">
        <f t="shared" ca="1" si="88"/>
        <v>1</v>
      </c>
      <c r="F3267" s="2" cm="1">
        <f t="array" aca="1" ref="F3267" ca="1">IF(G3267&lt;&gt;"",INDIRECT("'"&amp;G3267&amp;"'!"&amp;H3267),"")</f>
        <v>955536</v>
      </c>
      <c r="G3267" s="1533" t="s">
        <v>6773</v>
      </c>
      <c r="H3267" s="2" t="s">
        <v>5050</v>
      </c>
    </row>
    <row r="3268" spans="1:11" ht="14">
      <c r="A3268" s="1">
        <v>3263</v>
      </c>
      <c r="D3268" s="4"/>
      <c r="E3268" s="2" t="b">
        <f t="shared" ca="1" si="88"/>
        <v>1</v>
      </c>
      <c r="F3268" s="2" t="str" cm="1">
        <f t="array" aca="1" ref="F3268" ca="1">IF(G3268&lt;&gt;"",INDIRECT("'"&amp;G3268&amp;"'!"&amp;H3268),"")</f>
        <v/>
      </c>
      <c r="G3268" s="1533"/>
      <c r="I3268" s="4"/>
      <c r="J3268" s="4"/>
      <c r="K3268" s="4"/>
    </row>
    <row r="3269" spans="1:11" ht="14">
      <c r="A3269" s="1">
        <v>3264</v>
      </c>
      <c r="D3269" s="4"/>
      <c r="E3269" s="2" t="b">
        <f t="shared" ca="1" si="88"/>
        <v>1</v>
      </c>
      <c r="F3269" s="2" t="str" cm="1">
        <f t="array" aca="1" ref="F3269" ca="1">IF(G3269&lt;&gt;"",INDIRECT("'"&amp;G3269&amp;"'!"&amp;H3269),"")</f>
        <v/>
      </c>
      <c r="G3269" s="1533"/>
      <c r="I3269" s="4"/>
      <c r="J3269" s="4"/>
      <c r="K3269" s="4"/>
    </row>
    <row r="3270" spans="1:11" ht="14">
      <c r="A3270" s="1">
        <v>3265</v>
      </c>
      <c r="D3270" s="4"/>
      <c r="E3270" s="2" t="b">
        <f t="shared" ca="1" si="88"/>
        <v>1</v>
      </c>
      <c r="F3270" s="2" t="str" cm="1">
        <f t="array" aca="1" ref="F3270" ca="1">IF(G3270&lt;&gt;"",INDIRECT("'"&amp;G3270&amp;"'!"&amp;H3270),"")</f>
        <v/>
      </c>
      <c r="G3270" s="1533"/>
      <c r="I3270" s="4"/>
      <c r="J3270" s="4"/>
      <c r="K3270" s="4"/>
    </row>
    <row r="3271" spans="1:11" ht="14">
      <c r="A3271" s="1">
        <v>3266</v>
      </c>
      <c r="D3271" s="4"/>
      <c r="E3271" s="2" t="b">
        <f t="shared" ca="1" si="88"/>
        <v>1</v>
      </c>
      <c r="F3271" s="2" t="str" cm="1">
        <f t="array" aca="1" ref="F3271" ca="1">IF(G3271&lt;&gt;"",INDIRECT("'"&amp;G3271&amp;"'!"&amp;H3271),"")</f>
        <v/>
      </c>
      <c r="G3271" s="1533"/>
      <c r="I3271" s="4"/>
      <c r="J3271" s="4"/>
      <c r="K3271" s="4"/>
    </row>
    <row r="3272" spans="1:11" ht="14">
      <c r="A3272" s="1">
        <v>3267</v>
      </c>
      <c r="D3272" s="4"/>
      <c r="E3272" s="2" t="b">
        <f t="shared" ca="1" si="88"/>
        <v>1</v>
      </c>
      <c r="F3272" s="2" t="str" cm="1">
        <f t="array" aca="1" ref="F3272" ca="1">IF(G3272&lt;&gt;"",INDIRECT("'"&amp;G3272&amp;"'!"&amp;H3272),"")</f>
        <v/>
      </c>
      <c r="G3272" s="1533"/>
      <c r="I3272" s="4"/>
      <c r="J3272" s="4"/>
      <c r="K3272" s="4"/>
    </row>
    <row r="3273" spans="1:11" ht="14">
      <c r="A3273" s="1">
        <v>3268</v>
      </c>
      <c r="D3273" s="4"/>
      <c r="E3273" s="2" t="b">
        <f t="shared" ca="1" si="88"/>
        <v>1</v>
      </c>
      <c r="F3273" s="2" t="str" cm="1">
        <f t="array" aca="1" ref="F3273" ca="1">IF(G3273&lt;&gt;"",INDIRECT("'"&amp;G3273&amp;"'!"&amp;H3273),"")</f>
        <v/>
      </c>
      <c r="G3273" s="1533"/>
      <c r="I3273" s="4"/>
      <c r="J3273" s="4"/>
      <c r="K3273" s="4"/>
    </row>
    <row r="3274" spans="1:11" ht="14">
      <c r="A3274" s="1">
        <v>3269</v>
      </c>
      <c r="D3274" s="4"/>
      <c r="E3274" s="2" t="b">
        <f t="shared" ca="1" si="88"/>
        <v>1</v>
      </c>
      <c r="F3274" s="2" t="str" cm="1">
        <f t="array" aca="1" ref="F3274" ca="1">IF(G3274&lt;&gt;"",INDIRECT("'"&amp;G3274&amp;"'!"&amp;H3274),"")</f>
        <v/>
      </c>
      <c r="G3274" s="1533"/>
      <c r="I3274" s="4"/>
      <c r="J3274" s="4"/>
      <c r="K3274" s="4"/>
    </row>
    <row r="3275" spans="1:11" ht="14">
      <c r="A3275" s="1">
        <v>3270</v>
      </c>
      <c r="D3275" s="4"/>
      <c r="E3275" s="2" t="b">
        <f t="shared" ca="1" si="88"/>
        <v>1</v>
      </c>
      <c r="F3275" s="2" t="str" cm="1">
        <f t="array" aca="1" ref="F3275" ca="1">IF(G3275&lt;&gt;"",INDIRECT("'"&amp;G3275&amp;"'!"&amp;H3275),"")</f>
        <v/>
      </c>
      <c r="G3275" s="1533"/>
      <c r="I3275" s="4"/>
      <c r="J3275" s="4"/>
      <c r="K3275" s="4"/>
    </row>
    <row r="3276" spans="1:11" ht="14">
      <c r="A3276" s="1">
        <v>3271</v>
      </c>
      <c r="D3276" s="4"/>
      <c r="E3276" s="2" t="b">
        <f t="shared" ca="1" si="88"/>
        <v>1</v>
      </c>
      <c r="F3276" s="2" t="str" cm="1">
        <f t="array" aca="1" ref="F3276" ca="1">IF(G3276&lt;&gt;"",INDIRECT("'"&amp;G3276&amp;"'!"&amp;H3276),"")</f>
        <v/>
      </c>
      <c r="G3276" s="1533"/>
      <c r="I3276" s="4"/>
      <c r="J3276" s="4"/>
      <c r="K3276" s="4"/>
    </row>
    <row r="3277" spans="1:11" ht="14">
      <c r="A3277" s="1">
        <v>3272</v>
      </c>
      <c r="D3277" s="4"/>
      <c r="E3277" s="2" t="b">
        <f t="shared" ca="1" si="88"/>
        <v>1</v>
      </c>
      <c r="F3277" s="2" t="str" cm="1">
        <f t="array" aca="1" ref="F3277" ca="1">IF(G3277&lt;&gt;"",INDIRECT("'"&amp;G3277&amp;"'!"&amp;H3277),"")</f>
        <v/>
      </c>
      <c r="G3277" s="1533"/>
      <c r="I3277" s="4"/>
      <c r="J3277" s="4"/>
      <c r="K3277" s="4"/>
    </row>
    <row r="3278" spans="1:11" ht="14">
      <c r="A3278" s="1">
        <v>3273</v>
      </c>
      <c r="D3278" s="4"/>
      <c r="E3278" s="2" t="b">
        <f t="shared" ca="1" si="88"/>
        <v>1</v>
      </c>
      <c r="F3278" s="2" t="str" cm="1">
        <f t="array" aca="1" ref="F3278" ca="1">IF(G3278&lt;&gt;"",INDIRECT("'"&amp;G3278&amp;"'!"&amp;H3278),"")</f>
        <v/>
      </c>
      <c r="G3278" s="1533"/>
      <c r="I3278" s="4"/>
      <c r="J3278" s="4"/>
      <c r="K3278" s="4"/>
    </row>
    <row r="3279" spans="1:11" ht="14">
      <c r="A3279" s="1">
        <v>3274</v>
      </c>
      <c r="D3279" s="4"/>
      <c r="E3279" s="2" t="b">
        <f t="shared" ca="1" si="88"/>
        <v>1</v>
      </c>
      <c r="F3279" s="2" t="str" cm="1">
        <f t="array" aca="1" ref="F3279" ca="1">IF(G3279&lt;&gt;"",INDIRECT("'"&amp;G3279&amp;"'!"&amp;H3279),"")</f>
        <v/>
      </c>
      <c r="G3279" s="1533"/>
      <c r="I3279" s="4"/>
      <c r="J3279" s="4"/>
      <c r="K3279" s="4"/>
    </row>
    <row r="3280" spans="1:11" ht="14">
      <c r="A3280" s="1">
        <v>3275</v>
      </c>
      <c r="D3280" s="4"/>
      <c r="E3280" s="2" t="b">
        <f t="shared" ca="1" si="88"/>
        <v>1</v>
      </c>
      <c r="F3280" s="2" t="str" cm="1">
        <f t="array" aca="1" ref="F3280" ca="1">IF(G3280&lt;&gt;"",INDIRECT("'"&amp;G3280&amp;"'!"&amp;H3280),"")</f>
        <v/>
      </c>
      <c r="G3280" s="1533"/>
      <c r="I3280" s="4"/>
      <c r="J3280" s="4"/>
      <c r="K3280" s="4"/>
    </row>
    <row r="3281" spans="1:11" ht="14">
      <c r="A3281" s="1">
        <v>3276</v>
      </c>
      <c r="D3281" s="4"/>
      <c r="E3281" s="2" t="b">
        <f t="shared" ca="1" si="88"/>
        <v>1</v>
      </c>
      <c r="F3281" s="2" t="str" cm="1">
        <f t="array" aca="1" ref="F3281" ca="1">IF(G3281&lt;&gt;"",INDIRECT("'"&amp;G3281&amp;"'!"&amp;H3281),"")</f>
        <v/>
      </c>
      <c r="G3281" s="1533"/>
      <c r="I3281" s="4"/>
      <c r="J3281" s="4"/>
      <c r="K3281" s="4"/>
    </row>
    <row r="3282" spans="1:11" ht="14">
      <c r="A3282" s="1">
        <v>3277</v>
      </c>
      <c r="D3282" s="4"/>
      <c r="E3282" s="2" t="b">
        <f t="shared" ca="1" si="88"/>
        <v>1</v>
      </c>
      <c r="F3282" s="2" t="str" cm="1">
        <f t="array" aca="1" ref="F3282" ca="1">IF(G3282&lt;&gt;"",INDIRECT("'"&amp;G3282&amp;"'!"&amp;H3282),"")</f>
        <v/>
      </c>
      <c r="G3282" s="1533"/>
      <c r="I3282" s="4"/>
      <c r="J3282" s="4"/>
      <c r="K3282" s="4"/>
    </row>
    <row r="3283" spans="1:11" ht="14">
      <c r="A3283" s="1">
        <v>3278</v>
      </c>
      <c r="D3283" s="4"/>
      <c r="E3283" s="2" t="b">
        <f t="shared" ca="1" si="88"/>
        <v>1</v>
      </c>
      <c r="F3283" s="2" t="str" cm="1">
        <f t="array" aca="1" ref="F3283" ca="1">IF(G3283&lt;&gt;"",INDIRECT("'"&amp;G3283&amp;"'!"&amp;H3283),"")</f>
        <v/>
      </c>
      <c r="G3283" s="1533"/>
      <c r="I3283" s="4"/>
      <c r="J3283" s="4"/>
      <c r="K3283" s="4"/>
    </row>
    <row r="3284" spans="1:11" ht="14">
      <c r="A3284" s="1">
        <v>3279</v>
      </c>
      <c r="D3284" s="4"/>
      <c r="E3284" s="2" t="b">
        <f t="shared" ca="1" si="88"/>
        <v>1</v>
      </c>
      <c r="F3284" s="2" t="str" cm="1">
        <f t="array" aca="1" ref="F3284" ca="1">IF(G3284&lt;&gt;"",INDIRECT("'"&amp;G3284&amp;"'!"&amp;H3284),"")</f>
        <v/>
      </c>
      <c r="G3284" s="1533"/>
      <c r="I3284" s="4"/>
      <c r="J3284" s="4"/>
      <c r="K3284" s="4"/>
    </row>
    <row r="3285" spans="1:11" ht="14">
      <c r="A3285" s="1">
        <v>3280</v>
      </c>
      <c r="D3285" s="4"/>
      <c r="E3285" s="2" t="b">
        <f t="shared" ca="1" si="88"/>
        <v>1</v>
      </c>
      <c r="F3285" s="2" t="str" cm="1">
        <f t="array" aca="1" ref="F3285" ca="1">IF(G3285&lt;&gt;"",INDIRECT("'"&amp;G3285&amp;"'!"&amp;H3285),"")</f>
        <v/>
      </c>
      <c r="G3285" s="1533"/>
      <c r="I3285" s="4"/>
      <c r="J3285" s="4"/>
      <c r="K3285" s="4"/>
    </row>
    <row r="3286" spans="1:11" ht="14">
      <c r="A3286" s="1">
        <v>3281</v>
      </c>
      <c r="D3286" s="4"/>
      <c r="E3286" s="2" t="b">
        <f t="shared" ca="1" si="88"/>
        <v>1</v>
      </c>
      <c r="F3286" s="2" t="str" cm="1">
        <f t="array" aca="1" ref="F3286" ca="1">IF(G3286&lt;&gt;"",INDIRECT("'"&amp;G3286&amp;"'!"&amp;H3286),"")</f>
        <v/>
      </c>
      <c r="G3286" s="1533"/>
      <c r="I3286" s="4"/>
      <c r="J3286" s="4"/>
      <c r="K3286" s="4"/>
    </row>
    <row r="3287" spans="1:11" ht="14">
      <c r="A3287" s="1">
        <v>3282</v>
      </c>
      <c r="D3287" s="4"/>
      <c r="E3287" s="2" t="b">
        <f t="shared" ca="1" si="88"/>
        <v>1</v>
      </c>
      <c r="F3287" s="2" t="str" cm="1">
        <f t="array" aca="1" ref="F3287" ca="1">IF(G3287&lt;&gt;"",INDIRECT("'"&amp;G3287&amp;"'!"&amp;H3287),"")</f>
        <v/>
      </c>
      <c r="G3287" s="1533"/>
      <c r="I3287" s="4"/>
      <c r="J3287" s="4"/>
      <c r="K3287" s="4"/>
    </row>
    <row r="3288" spans="1:11" ht="14">
      <c r="A3288" s="1">
        <v>3283</v>
      </c>
      <c r="D3288" s="4"/>
      <c r="E3288" s="2" t="b">
        <f t="shared" ca="1" si="88"/>
        <v>1</v>
      </c>
      <c r="F3288" s="2" t="str" cm="1">
        <f t="array" aca="1" ref="F3288" ca="1">IF(G3288&lt;&gt;"",INDIRECT("'"&amp;G3288&amp;"'!"&amp;H3288),"")</f>
        <v/>
      </c>
      <c r="G3288" s="1533"/>
      <c r="I3288" s="4"/>
      <c r="J3288" s="4"/>
      <c r="K3288" s="4"/>
    </row>
    <row r="3289" spans="1:11" ht="14">
      <c r="A3289" s="1">
        <v>3284</v>
      </c>
      <c r="D3289" s="4"/>
      <c r="E3289" s="2" t="b">
        <f t="shared" ca="1" si="88"/>
        <v>1</v>
      </c>
      <c r="F3289" s="2" t="str" cm="1">
        <f t="array" aca="1" ref="F3289" ca="1">IF(G3289&lt;&gt;"",INDIRECT("'"&amp;G3289&amp;"'!"&amp;H3289),"")</f>
        <v/>
      </c>
      <c r="G3289" s="1533"/>
      <c r="I3289" s="4"/>
      <c r="J3289" s="4"/>
      <c r="K3289" s="4"/>
    </row>
    <row r="3290" spans="1:11" ht="14">
      <c r="A3290" s="1">
        <v>3285</v>
      </c>
      <c r="D3290" s="4"/>
      <c r="E3290" s="2" t="b">
        <f t="shared" ca="1" si="88"/>
        <v>1</v>
      </c>
      <c r="F3290" s="2" t="str" cm="1">
        <f t="array" aca="1" ref="F3290" ca="1">IF(G3290&lt;&gt;"",INDIRECT("'"&amp;G3290&amp;"'!"&amp;H3290),"")</f>
        <v/>
      </c>
      <c r="G3290" s="1533"/>
      <c r="I3290" s="4"/>
      <c r="J3290" s="4"/>
      <c r="K3290" s="4"/>
    </row>
    <row r="3291" spans="1:11" ht="14">
      <c r="A3291" s="1">
        <v>3286</v>
      </c>
      <c r="D3291" s="4"/>
      <c r="E3291" s="2" t="b">
        <f t="shared" ca="1" si="88"/>
        <v>1</v>
      </c>
      <c r="F3291" s="2" t="str" cm="1">
        <f t="array" aca="1" ref="F3291" ca="1">IF(G3291&lt;&gt;"",INDIRECT("'"&amp;G3291&amp;"'!"&amp;H3291),"")</f>
        <v/>
      </c>
      <c r="G3291" s="1533"/>
      <c r="I3291" s="4"/>
      <c r="J3291" s="4"/>
      <c r="K3291" s="4"/>
    </row>
    <row r="3292" spans="1:11" ht="14">
      <c r="A3292" s="1">
        <v>3287</v>
      </c>
      <c r="D3292" s="4"/>
      <c r="E3292" s="2" t="b">
        <f t="shared" ca="1" si="88"/>
        <v>1</v>
      </c>
      <c r="F3292" s="2" t="str" cm="1">
        <f t="array" aca="1" ref="F3292" ca="1">IF(G3292&lt;&gt;"",INDIRECT("'"&amp;G3292&amp;"'!"&amp;H3292),"")</f>
        <v/>
      </c>
      <c r="G3292" s="1533"/>
      <c r="I3292" s="4"/>
      <c r="J3292" s="4"/>
      <c r="K3292" s="4"/>
    </row>
    <row r="3293" spans="1:11" ht="14">
      <c r="A3293" s="1">
        <v>3288</v>
      </c>
      <c r="D3293" s="4"/>
      <c r="E3293" s="2" t="b">
        <f t="shared" ca="1" si="88"/>
        <v>1</v>
      </c>
      <c r="F3293" s="2" t="str" cm="1">
        <f t="array" aca="1" ref="F3293" ca="1">IF(G3293&lt;&gt;"",INDIRECT("'"&amp;G3293&amp;"'!"&amp;H3293),"")</f>
        <v/>
      </c>
      <c r="G3293" s="1533"/>
      <c r="I3293" s="4"/>
      <c r="J3293" s="4"/>
      <c r="K3293" s="4"/>
    </row>
    <row r="3294" spans="1:11" ht="14">
      <c r="A3294" s="1">
        <v>3289</v>
      </c>
      <c r="D3294" s="4"/>
      <c r="E3294" s="2" t="b">
        <f t="shared" ca="1" si="88"/>
        <v>1</v>
      </c>
      <c r="F3294" s="2" t="str" cm="1">
        <f t="array" aca="1" ref="F3294" ca="1">IF(G3294&lt;&gt;"",INDIRECT("'"&amp;G3294&amp;"'!"&amp;H3294),"")</f>
        <v/>
      </c>
      <c r="G3294" s="1533"/>
      <c r="I3294" s="4"/>
      <c r="J3294" s="4"/>
      <c r="K3294" s="4"/>
    </row>
    <row r="3295" spans="1:11" ht="14">
      <c r="A3295" s="1">
        <v>3290</v>
      </c>
      <c r="D3295" s="4"/>
      <c r="E3295" s="2" t="b">
        <f t="shared" ca="1" si="88"/>
        <v>1</v>
      </c>
      <c r="F3295" s="2" t="str" cm="1">
        <f t="array" aca="1" ref="F3295" ca="1">IF(G3295&lt;&gt;"",INDIRECT("'"&amp;G3295&amp;"'!"&amp;H3295),"")</f>
        <v/>
      </c>
      <c r="G3295" s="1533"/>
      <c r="I3295" s="4"/>
      <c r="J3295" s="4"/>
      <c r="K3295" s="4"/>
    </row>
    <row r="3296" spans="1:11" ht="14">
      <c r="A3296" s="1">
        <v>3291</v>
      </c>
      <c r="D3296" s="4"/>
      <c r="E3296" s="2" t="b">
        <f t="shared" ca="1" si="88"/>
        <v>1</v>
      </c>
      <c r="F3296" s="2" t="str" cm="1">
        <f t="array" aca="1" ref="F3296" ca="1">IF(G3296&lt;&gt;"",INDIRECT("'"&amp;G3296&amp;"'!"&amp;H3296),"")</f>
        <v/>
      </c>
      <c r="G3296" s="1533"/>
      <c r="I3296" s="4"/>
      <c r="J3296" s="4"/>
      <c r="K3296" s="4"/>
    </row>
    <row r="3297" spans="1:11" ht="14">
      <c r="A3297" s="1">
        <v>3292</v>
      </c>
      <c r="D3297" s="4"/>
      <c r="E3297" s="2" t="b">
        <f t="shared" ca="1" si="88"/>
        <v>1</v>
      </c>
      <c r="F3297" s="2" t="str" cm="1">
        <f t="array" aca="1" ref="F3297" ca="1">IF(G3297&lt;&gt;"",INDIRECT("'"&amp;G3297&amp;"'!"&amp;H3297),"")</f>
        <v/>
      </c>
      <c r="G3297" s="1533"/>
      <c r="I3297" s="4"/>
      <c r="J3297" s="4"/>
      <c r="K3297" s="4"/>
    </row>
    <row r="3298" spans="1:11" ht="14">
      <c r="A3298" s="1">
        <v>3293</v>
      </c>
      <c r="D3298" s="4"/>
      <c r="E3298" s="2" t="b">
        <f t="shared" ca="1" si="88"/>
        <v>1</v>
      </c>
      <c r="F3298" s="2" t="str" cm="1">
        <f t="array" aca="1" ref="F3298" ca="1">IF(G3298&lt;&gt;"",INDIRECT("'"&amp;G3298&amp;"'!"&amp;H3298),"")</f>
        <v/>
      </c>
      <c r="G3298" s="1533"/>
      <c r="I3298" s="4"/>
      <c r="J3298" s="4"/>
      <c r="K3298" s="4"/>
    </row>
    <row r="3299" spans="1:11" ht="14">
      <c r="A3299" s="1">
        <v>3294</v>
      </c>
      <c r="D3299" s="4"/>
      <c r="E3299" s="2" t="b">
        <f t="shared" ca="1" si="88"/>
        <v>1</v>
      </c>
      <c r="F3299" s="2" t="str" cm="1">
        <f t="array" aca="1" ref="F3299" ca="1">IF(G3299&lt;&gt;"",INDIRECT("'"&amp;G3299&amp;"'!"&amp;H3299),"")</f>
        <v/>
      </c>
      <c r="G3299" s="1533"/>
      <c r="I3299" s="4"/>
      <c r="J3299" s="4"/>
      <c r="K3299" s="4"/>
    </row>
    <row r="3300" spans="1:11" ht="14">
      <c r="A3300" s="1">
        <v>3295</v>
      </c>
      <c r="D3300" s="4"/>
      <c r="E3300" s="2" t="b">
        <f t="shared" ca="1" si="88"/>
        <v>1</v>
      </c>
      <c r="F3300" s="2" t="str" cm="1">
        <f t="array" aca="1" ref="F3300" ca="1">IF(G3300&lt;&gt;"",INDIRECT("'"&amp;G3300&amp;"'!"&amp;H3300),"")</f>
        <v/>
      </c>
      <c r="G3300" s="1533"/>
      <c r="I3300" s="4"/>
      <c r="J3300" s="4"/>
      <c r="K3300" s="4"/>
    </row>
    <row r="3301" spans="1:11" ht="14">
      <c r="A3301" s="1">
        <v>3296</v>
      </c>
      <c r="D3301" s="4"/>
      <c r="E3301" s="2" t="b">
        <f t="shared" ca="1" si="88"/>
        <v>1</v>
      </c>
      <c r="F3301" s="2" t="str" cm="1">
        <f t="array" aca="1" ref="F3301" ca="1">IF(G3301&lt;&gt;"",INDIRECT("'"&amp;G3301&amp;"'!"&amp;H3301),"")</f>
        <v/>
      </c>
      <c r="G3301" s="1533"/>
      <c r="I3301" s="4"/>
      <c r="J3301" s="4"/>
      <c r="K3301" s="4"/>
    </row>
    <row r="3302" spans="1:11" ht="14">
      <c r="A3302" s="1">
        <v>3297</v>
      </c>
      <c r="D3302" s="4"/>
      <c r="E3302" s="2" t="b">
        <f t="shared" ca="1" si="88"/>
        <v>1</v>
      </c>
      <c r="F3302" s="2" t="str" cm="1">
        <f t="array" aca="1" ref="F3302" ca="1">IF(G3302&lt;&gt;"",INDIRECT("'"&amp;G3302&amp;"'!"&amp;H3302),"")</f>
        <v/>
      </c>
      <c r="G3302" s="1533"/>
      <c r="I3302" s="4"/>
      <c r="J3302" s="4"/>
      <c r="K3302" s="4"/>
    </row>
    <row r="3303" spans="1:11" ht="14">
      <c r="A3303" s="1">
        <v>3298</v>
      </c>
      <c r="D3303" s="4"/>
      <c r="E3303" s="2" t="b">
        <f t="shared" ca="1" si="88"/>
        <v>1</v>
      </c>
      <c r="F3303" s="2" t="str" cm="1">
        <f t="array" aca="1" ref="F3303" ca="1">IF(G3303&lt;&gt;"",INDIRECT("'"&amp;G3303&amp;"'!"&amp;H3303),"")</f>
        <v/>
      </c>
      <c r="G3303" s="1533"/>
      <c r="I3303" s="4"/>
      <c r="J3303" s="4"/>
      <c r="K3303" s="4"/>
    </row>
    <row r="3304" spans="1:11" ht="14">
      <c r="A3304" s="1">
        <v>3299</v>
      </c>
      <c r="D3304" s="4"/>
      <c r="E3304" s="2" t="b">
        <f t="shared" ca="1" si="88"/>
        <v>1</v>
      </c>
      <c r="F3304" s="2" t="str" cm="1">
        <f t="array" aca="1" ref="F3304" ca="1">IF(G3304&lt;&gt;"",INDIRECT("'"&amp;G3304&amp;"'!"&amp;H3304),"")</f>
        <v/>
      </c>
      <c r="G3304" s="1533"/>
      <c r="I3304" s="4"/>
      <c r="J3304" s="4"/>
      <c r="K3304" s="4"/>
    </row>
    <row r="3305" spans="1:11" ht="14">
      <c r="A3305" s="1">
        <v>3300</v>
      </c>
      <c r="D3305" s="4"/>
      <c r="E3305" s="2" t="b">
        <f t="shared" ca="1" si="88"/>
        <v>1</v>
      </c>
      <c r="F3305" s="2" t="str" cm="1">
        <f t="array" aca="1" ref="F3305" ca="1">IF(G3305&lt;&gt;"",INDIRECT("'"&amp;G3305&amp;"'!"&amp;H3305),"")</f>
        <v/>
      </c>
      <c r="G3305" s="1533"/>
      <c r="I3305" s="4"/>
      <c r="J3305" s="4"/>
      <c r="K3305" s="4"/>
    </row>
    <row r="3306" spans="1:11" ht="14">
      <c r="A3306" s="1">
        <v>3301</v>
      </c>
      <c r="D3306" s="4"/>
      <c r="E3306" s="2" t="b">
        <f t="shared" ca="1" si="88"/>
        <v>1</v>
      </c>
      <c r="F3306" s="2" t="str" cm="1">
        <f t="array" aca="1" ref="F3306" ca="1">IF(G3306&lt;&gt;"",INDIRECT("'"&amp;G3306&amp;"'!"&amp;H3306),"")</f>
        <v/>
      </c>
      <c r="G3306" s="1533"/>
      <c r="I3306" s="4"/>
      <c r="J3306" s="4"/>
      <c r="K3306" s="4"/>
    </row>
    <row r="3307" spans="1:11" ht="14">
      <c r="A3307" s="1">
        <v>3302</v>
      </c>
      <c r="D3307" s="4"/>
      <c r="E3307" s="2" t="b">
        <f t="shared" ca="1" si="88"/>
        <v>1</v>
      </c>
      <c r="F3307" s="2" t="str" cm="1">
        <f t="array" aca="1" ref="F3307" ca="1">IF(G3307&lt;&gt;"",INDIRECT("'"&amp;G3307&amp;"'!"&amp;H3307),"")</f>
        <v/>
      </c>
      <c r="G3307" s="1533"/>
      <c r="I3307" s="4"/>
      <c r="J3307" s="4"/>
      <c r="K3307" s="4"/>
    </row>
    <row r="3308" spans="1:11" ht="14">
      <c r="A3308" s="1">
        <v>3303</v>
      </c>
      <c r="D3308" s="4"/>
      <c r="E3308" s="2" t="b">
        <f t="shared" ca="1" si="88"/>
        <v>1</v>
      </c>
      <c r="F3308" s="2" t="str" cm="1">
        <f t="array" aca="1" ref="F3308" ca="1">IF(G3308&lt;&gt;"",INDIRECT("'"&amp;G3308&amp;"'!"&amp;H3308),"")</f>
        <v/>
      </c>
      <c r="G3308" s="1533"/>
      <c r="I3308" s="4"/>
      <c r="J3308" s="4"/>
      <c r="K3308" s="4"/>
    </row>
    <row r="3309" spans="1:11" ht="14">
      <c r="A3309" s="1">
        <v>3304</v>
      </c>
      <c r="D3309" s="4"/>
      <c r="E3309" s="2" t="b">
        <f t="shared" ca="1" si="88"/>
        <v>1</v>
      </c>
      <c r="F3309" s="2" t="str" cm="1">
        <f t="array" aca="1" ref="F3309" ca="1">IF(G3309&lt;&gt;"",INDIRECT("'"&amp;G3309&amp;"'!"&amp;H3309),"")</f>
        <v/>
      </c>
      <c r="G3309" s="1533"/>
      <c r="I3309" s="4"/>
      <c r="J3309" s="4"/>
      <c r="K3309" s="4"/>
    </row>
    <row r="3310" spans="1:11" ht="14">
      <c r="A3310">
        <v>3305</v>
      </c>
      <c r="B3310" s="7">
        <f>'EstExp 12-20'!C8</f>
        <v>6497900</v>
      </c>
      <c r="C3310" s="3">
        <f t="shared" ref="C3310:C3335" si="89">A3310-B3310</f>
        <v>-6494595</v>
      </c>
      <c r="E3310" s="2" t="b">
        <f t="shared" ca="1" si="88"/>
        <v>1</v>
      </c>
      <c r="F3310" s="2" cm="1">
        <f t="array" aca="1" ref="F3310" ca="1">IF(G3310&lt;&gt;"",INDIRECT("'"&amp;G3310&amp;"'!"&amp;H3310),"")</f>
        <v>6497900</v>
      </c>
      <c r="G3310" s="1533" t="s">
        <v>6775</v>
      </c>
      <c r="H3310" s="2" t="s">
        <v>4242</v>
      </c>
    </row>
    <row r="3311" spans="1:11" ht="14">
      <c r="A3311">
        <v>3306</v>
      </c>
      <c r="B3311" s="7">
        <f>'EstExp 12-20'!C19</f>
        <v>0</v>
      </c>
      <c r="C3311" s="3">
        <f t="shared" si="89"/>
        <v>3306</v>
      </c>
      <c r="E3311" s="2" t="b">
        <f t="shared" ca="1" si="88"/>
        <v>1</v>
      </c>
      <c r="F3311" s="2" cm="1">
        <f t="array" aca="1" ref="F3311" ca="1">IF(G3311&lt;&gt;"",INDIRECT("'"&amp;G3311&amp;"'!"&amp;H3311),"")</f>
        <v>0</v>
      </c>
      <c r="G3311" s="1533" t="s">
        <v>6775</v>
      </c>
      <c r="H3311" s="2" t="s">
        <v>4243</v>
      </c>
    </row>
    <row r="3312" spans="1:11" ht="14">
      <c r="A3312">
        <v>3307</v>
      </c>
      <c r="B3312" s="7">
        <f>'EstExp 12-20'!D8</f>
        <v>1348400</v>
      </c>
      <c r="C3312" s="3">
        <f t="shared" si="89"/>
        <v>-1345093</v>
      </c>
      <c r="E3312" s="2" t="b">
        <f t="shared" ca="1" si="88"/>
        <v>1</v>
      </c>
      <c r="F3312" s="2" cm="1">
        <f t="array" aca="1" ref="F3312" ca="1">IF(G3312&lt;&gt;"",INDIRECT("'"&amp;G3312&amp;"'!"&amp;H3312),"")</f>
        <v>1348400</v>
      </c>
      <c r="G3312" s="1533" t="s">
        <v>6775</v>
      </c>
      <c r="H3312" s="2" t="s">
        <v>4264</v>
      </c>
    </row>
    <row r="3313" spans="1:11" ht="14">
      <c r="A3313">
        <v>3308</v>
      </c>
      <c r="B3313" s="7">
        <f>'EstExp 12-20'!D19</f>
        <v>0</v>
      </c>
      <c r="C3313" s="3">
        <f t="shared" si="89"/>
        <v>3308</v>
      </c>
      <c r="E3313" s="2" t="b">
        <f t="shared" ca="1" si="88"/>
        <v>1</v>
      </c>
      <c r="F3313" s="2" cm="1">
        <f t="array" aca="1" ref="F3313" ca="1">IF(G3313&lt;&gt;"",INDIRECT("'"&amp;G3313&amp;"'!"&amp;H3313),"")</f>
        <v>0</v>
      </c>
      <c r="G3313" s="1533" t="s">
        <v>6775</v>
      </c>
      <c r="H3313" s="2" t="s">
        <v>4255</v>
      </c>
    </row>
    <row r="3314" spans="1:11" ht="14">
      <c r="A3314">
        <v>3309</v>
      </c>
      <c r="B3314" s="7">
        <f>'EstExp 12-20'!E8</f>
        <v>10000</v>
      </c>
      <c r="C3314" s="3">
        <f t="shared" si="89"/>
        <v>-6691</v>
      </c>
      <c r="E3314" s="2" t="b">
        <f t="shared" ca="1" si="88"/>
        <v>1</v>
      </c>
      <c r="F3314" s="2" cm="1">
        <f t="array" aca="1" ref="F3314" ca="1">IF(G3314&lt;&gt;"",INDIRECT("'"&amp;G3314&amp;"'!"&amp;H3314),"")</f>
        <v>10000</v>
      </c>
      <c r="G3314" s="1533" t="s">
        <v>6775</v>
      </c>
      <c r="H3314" s="2" t="s">
        <v>5051</v>
      </c>
    </row>
    <row r="3315" spans="1:11" ht="14">
      <c r="A3315">
        <v>3310</v>
      </c>
      <c r="B3315" s="7">
        <f>'EstExp 12-20'!E19</f>
        <v>0</v>
      </c>
      <c r="C3315" s="3">
        <f t="shared" si="89"/>
        <v>3310</v>
      </c>
      <c r="E3315" s="2" t="b">
        <f t="shared" ca="1" si="88"/>
        <v>1</v>
      </c>
      <c r="F3315" s="2" cm="1">
        <f t="array" aca="1" ref="F3315" ca="1">IF(G3315&lt;&gt;"",INDIRECT("'"&amp;G3315&amp;"'!"&amp;H3315),"")</f>
        <v>0</v>
      </c>
      <c r="G3315" s="1533" t="s">
        <v>6775</v>
      </c>
      <c r="H3315" s="2" t="s">
        <v>4265</v>
      </c>
    </row>
    <row r="3316" spans="1:11" ht="14">
      <c r="A3316">
        <v>3311</v>
      </c>
      <c r="B3316" s="7">
        <f>'EstExp 12-20'!F8</f>
        <v>129500</v>
      </c>
      <c r="C3316" s="3">
        <f t="shared" si="89"/>
        <v>-126189</v>
      </c>
      <c r="E3316" s="2" t="b">
        <f t="shared" ca="1" si="88"/>
        <v>1</v>
      </c>
      <c r="F3316" s="2" cm="1">
        <f t="array" aca="1" ref="F3316" ca="1">IF(G3316&lt;&gt;"",INDIRECT("'"&amp;G3316&amp;"'!"&amp;H3316),"")</f>
        <v>129500</v>
      </c>
      <c r="G3316" s="1533" t="s">
        <v>6775</v>
      </c>
      <c r="H3316" s="2" t="s">
        <v>4894</v>
      </c>
    </row>
    <row r="3317" spans="1:11" ht="14">
      <c r="A3317">
        <v>3312</v>
      </c>
      <c r="B3317" s="7">
        <f>'EstExp 12-20'!F19</f>
        <v>0</v>
      </c>
      <c r="C3317" s="3">
        <f t="shared" si="89"/>
        <v>3312</v>
      </c>
      <c r="E3317" s="2" t="b">
        <f t="shared" ca="1" si="88"/>
        <v>1</v>
      </c>
      <c r="F3317" s="2" cm="1">
        <f t="array" aca="1" ref="F3317" ca="1">IF(G3317&lt;&gt;"",INDIRECT("'"&amp;G3317&amp;"'!"&amp;H3317),"")</f>
        <v>0</v>
      </c>
      <c r="G3317" s="1533" t="s">
        <v>6775</v>
      </c>
      <c r="H3317" s="2" t="s">
        <v>4277</v>
      </c>
    </row>
    <row r="3318" spans="1:11" ht="14">
      <c r="A3318">
        <v>3313</v>
      </c>
      <c r="B3318" s="7">
        <f>'EstExp 12-20'!G8</f>
        <v>0</v>
      </c>
      <c r="C3318" s="3">
        <f t="shared" si="89"/>
        <v>3313</v>
      </c>
      <c r="E3318" s="2" t="b">
        <f t="shared" ca="1" si="88"/>
        <v>1</v>
      </c>
      <c r="F3318" s="2" cm="1">
        <f t="array" aca="1" ref="F3318" ca="1">IF(G3318&lt;&gt;"",INDIRECT("'"&amp;G3318&amp;"'!"&amp;H3318),"")</f>
        <v>0</v>
      </c>
      <c r="G3318" s="1533" t="s">
        <v>6775</v>
      </c>
      <c r="H3318" s="2" t="s">
        <v>4898</v>
      </c>
    </row>
    <row r="3319" spans="1:11" ht="14">
      <c r="A3319">
        <v>3314</v>
      </c>
      <c r="B3319" s="7">
        <f>'EstExp 12-20'!G19</f>
        <v>0</v>
      </c>
      <c r="C3319" s="3">
        <f t="shared" si="89"/>
        <v>3314</v>
      </c>
      <c r="E3319" s="2" t="b">
        <f t="shared" ca="1" si="88"/>
        <v>1</v>
      </c>
      <c r="F3319" s="2" cm="1">
        <f t="array" aca="1" ref="F3319" ca="1">IF(G3319&lt;&gt;"",INDIRECT("'"&amp;G3319&amp;"'!"&amp;H3319),"")</f>
        <v>0</v>
      </c>
      <c r="G3319" s="1533" t="s">
        <v>6775</v>
      </c>
      <c r="H3319" s="2" t="s">
        <v>4287</v>
      </c>
    </row>
    <row r="3320" spans="1:11" ht="14">
      <c r="A3320">
        <v>3315</v>
      </c>
      <c r="B3320" s="7">
        <f>'EstExp 12-20'!H8</f>
        <v>0</v>
      </c>
      <c r="C3320" s="3">
        <f t="shared" si="89"/>
        <v>3315</v>
      </c>
      <c r="E3320" s="2" t="b">
        <f t="shared" ca="1" si="88"/>
        <v>1</v>
      </c>
      <c r="F3320" s="2" cm="1">
        <f t="array" aca="1" ref="F3320" ca="1">IF(G3320&lt;&gt;"",INDIRECT("'"&amp;G3320&amp;"'!"&amp;H3320),"")</f>
        <v>0</v>
      </c>
      <c r="G3320" s="1533" t="s">
        <v>6775</v>
      </c>
      <c r="H3320" s="2" t="s">
        <v>4906</v>
      </c>
    </row>
    <row r="3321" spans="1:11" ht="14">
      <c r="A3321">
        <v>3316</v>
      </c>
      <c r="B3321" s="7">
        <f>'EstExp 12-20'!H19</f>
        <v>0</v>
      </c>
      <c r="C3321" s="3">
        <f t="shared" si="89"/>
        <v>3316</v>
      </c>
      <c r="E3321" s="2" t="b">
        <f t="shared" ca="1" si="88"/>
        <v>1</v>
      </c>
      <c r="F3321" s="2" cm="1">
        <f t="array" aca="1" ref="F3321" ca="1">IF(G3321&lt;&gt;"",INDIRECT("'"&amp;G3321&amp;"'!"&amp;H3321),"")</f>
        <v>0</v>
      </c>
      <c r="G3321" s="1533" t="s">
        <v>6775</v>
      </c>
      <c r="H3321" s="2" t="s">
        <v>4295</v>
      </c>
    </row>
    <row r="3322" spans="1:11" ht="14">
      <c r="A3322" s="1">
        <v>3317</v>
      </c>
      <c r="D3322" s="3" t="s">
        <v>299</v>
      </c>
      <c r="E3322" s="2" t="b">
        <f t="shared" ca="1" si="88"/>
        <v>1</v>
      </c>
      <c r="F3322" s="2" t="str" cm="1">
        <f t="array" aca="1" ref="F3322" ca="1">IF(G3322&lt;&gt;"",INDIRECT("'"&amp;G3322&amp;"'!"&amp;H3322),"")</f>
        <v/>
      </c>
      <c r="G3322" s="1533"/>
    </row>
    <row r="3323" spans="1:11" ht="14">
      <c r="A3323" s="1">
        <v>3318</v>
      </c>
      <c r="D3323" s="3" t="s">
        <v>299</v>
      </c>
      <c r="E3323" s="2" t="b">
        <f t="shared" ca="1" si="88"/>
        <v>1</v>
      </c>
      <c r="F3323" s="2" t="str" cm="1">
        <f t="array" aca="1" ref="F3323" ca="1">IF(G3323&lt;&gt;"",INDIRECT("'"&amp;G3323&amp;"'!"&amp;H3323),"")</f>
        <v/>
      </c>
      <c r="G3323" s="1533"/>
    </row>
    <row r="3324" spans="1:11" ht="14">
      <c r="A3324">
        <v>3319</v>
      </c>
      <c r="B3324" s="7">
        <f>'EstExp 12-20'!K8</f>
        <v>7985800</v>
      </c>
      <c r="C3324" s="3">
        <f t="shared" si="89"/>
        <v>-7982481</v>
      </c>
      <c r="E3324" s="2" t="b">
        <f t="shared" ca="1" si="88"/>
        <v>1</v>
      </c>
      <c r="F3324" s="2" cm="1">
        <f t="array" aca="1" ref="F3324" ca="1">IF(G3324&lt;&gt;"",INDIRECT("'"&amp;G3324&amp;"'!"&amp;H3324),"")</f>
        <v>7985800</v>
      </c>
      <c r="G3324" s="1533" t="s">
        <v>6775</v>
      </c>
      <c r="H3324" s="2" t="s">
        <v>5052</v>
      </c>
    </row>
    <row r="3325" spans="1:11" ht="14">
      <c r="A3325">
        <v>3320</v>
      </c>
      <c r="B3325" s="7">
        <f>'EstExp 12-20'!K19</f>
        <v>0</v>
      </c>
      <c r="C3325" s="3">
        <f t="shared" si="89"/>
        <v>3320</v>
      </c>
      <c r="E3325" s="2" t="b">
        <f t="shared" ca="1" si="88"/>
        <v>1</v>
      </c>
      <c r="F3325" s="2" cm="1">
        <f t="array" aca="1" ref="F3325" ca="1">IF(G3325&lt;&gt;"",INDIRECT("'"&amp;G3325&amp;"'!"&amp;H3325),"")</f>
        <v>0</v>
      </c>
      <c r="G3325" s="1533" t="s">
        <v>6775</v>
      </c>
      <c r="H3325" s="2" t="s">
        <v>4315</v>
      </c>
    </row>
    <row r="3326" spans="1:11" ht="14">
      <c r="A3326" s="1">
        <v>3321</v>
      </c>
      <c r="D3326" s="4"/>
      <c r="E3326" s="2" t="b">
        <f t="shared" ca="1" si="88"/>
        <v>1</v>
      </c>
      <c r="F3326" s="2" t="str" cm="1">
        <f t="array" aca="1" ref="F3326" ca="1">IF(G3326&lt;&gt;"",INDIRECT("'"&amp;G3326&amp;"'!"&amp;H3326),"")</f>
        <v/>
      </c>
      <c r="G3326" s="1533"/>
      <c r="I3326" s="4"/>
      <c r="J3326" s="4"/>
      <c r="K3326" s="4"/>
    </row>
    <row r="3327" spans="1:11" ht="14">
      <c r="A3327" s="1">
        <v>3322</v>
      </c>
      <c r="D3327" s="4"/>
      <c r="E3327" s="2" t="b">
        <f t="shared" ca="1" si="88"/>
        <v>1</v>
      </c>
      <c r="F3327" s="2" t="str" cm="1">
        <f t="array" aca="1" ref="F3327" ca="1">IF(G3327&lt;&gt;"",INDIRECT("'"&amp;G3327&amp;"'!"&amp;H3327),"")</f>
        <v/>
      </c>
      <c r="G3327" s="1533"/>
      <c r="I3327" s="4"/>
      <c r="J3327" s="4"/>
      <c r="K3327" s="4"/>
    </row>
    <row r="3328" spans="1:11" ht="14">
      <c r="A3328" s="1">
        <v>3323</v>
      </c>
      <c r="D3328" s="4"/>
      <c r="E3328" s="2" t="b">
        <f t="shared" ca="1" si="88"/>
        <v>1</v>
      </c>
      <c r="F3328" s="2" t="str" cm="1">
        <f t="array" aca="1" ref="F3328" ca="1">IF(G3328&lt;&gt;"",INDIRECT("'"&amp;G3328&amp;"'!"&amp;H3328),"")</f>
        <v/>
      </c>
      <c r="G3328" s="1533"/>
      <c r="I3328" s="4"/>
      <c r="J3328" s="4"/>
      <c r="K3328" s="4"/>
    </row>
    <row r="3329" spans="1:11" ht="14">
      <c r="A3329" s="1">
        <v>3324</v>
      </c>
      <c r="D3329" s="4"/>
      <c r="E3329" s="2" t="b">
        <f t="shared" ca="1" si="88"/>
        <v>1</v>
      </c>
      <c r="F3329" s="2" t="str" cm="1">
        <f t="array" aca="1" ref="F3329" ca="1">IF(G3329&lt;&gt;"",INDIRECT("'"&amp;G3329&amp;"'!"&amp;H3329),"")</f>
        <v/>
      </c>
      <c r="G3329" s="1533"/>
      <c r="I3329" s="4"/>
      <c r="J3329" s="4"/>
      <c r="K3329" s="4"/>
    </row>
    <row r="3330" spans="1:11" ht="14">
      <c r="A3330" s="1">
        <v>3325</v>
      </c>
      <c r="D3330" s="4"/>
      <c r="E3330" s="2" t="b">
        <f t="shared" ref="E3330:E3393" ca="1" si="90">F3330=B3330</f>
        <v>1</v>
      </c>
      <c r="F3330" s="2" t="str" cm="1">
        <f t="array" aca="1" ref="F3330" ca="1">IF(G3330&lt;&gt;"",INDIRECT("'"&amp;G3330&amp;"'!"&amp;H3330),"")</f>
        <v/>
      </c>
      <c r="G3330" s="1533"/>
      <c r="I3330" s="4"/>
      <c r="J3330" s="4"/>
      <c r="K3330" s="4"/>
    </row>
    <row r="3331" spans="1:11" ht="14">
      <c r="A3331">
        <v>3326</v>
      </c>
      <c r="B3331" s="7">
        <f>'EstExp 12-20'!D219</f>
        <v>341940</v>
      </c>
      <c r="C3331" s="3">
        <f t="shared" si="89"/>
        <v>-338614</v>
      </c>
      <c r="E3331" s="2" t="b">
        <f t="shared" ca="1" si="90"/>
        <v>1</v>
      </c>
      <c r="F3331" s="2" cm="1">
        <f t="array" aca="1" ref="F3331" ca="1">IF(G3331&lt;&gt;"",INDIRECT("'"&amp;G3331&amp;"'!"&amp;H3331),"")</f>
        <v>341940</v>
      </c>
      <c r="G3331" s="1533" t="s">
        <v>6775</v>
      </c>
      <c r="H3331" s="2" t="s">
        <v>5053</v>
      </c>
    </row>
    <row r="3332" spans="1:11" ht="14">
      <c r="A3332">
        <v>3327</v>
      </c>
      <c r="B3332" s="7">
        <f>'EstExp 12-20'!D221</f>
        <v>371950</v>
      </c>
      <c r="C3332" s="3">
        <f t="shared" si="89"/>
        <v>-368623</v>
      </c>
      <c r="E3332" s="2" t="b">
        <f t="shared" ca="1" si="90"/>
        <v>1</v>
      </c>
      <c r="F3332" s="2" cm="1">
        <f t="array" aca="1" ref="F3332" ca="1">IF(G3332&lt;&gt;"",INDIRECT("'"&amp;G3332&amp;"'!"&amp;H3332),"")</f>
        <v>371950</v>
      </c>
      <c r="G3332" s="1533" t="s">
        <v>6775</v>
      </c>
      <c r="H3332" s="2" t="s">
        <v>5054</v>
      </c>
    </row>
    <row r="3333" spans="1:11" ht="14">
      <c r="A3333">
        <v>3328</v>
      </c>
      <c r="B3333" s="7">
        <f>'EstExp 12-20'!D232</f>
        <v>0</v>
      </c>
      <c r="C3333" s="3">
        <f t="shared" si="89"/>
        <v>3328</v>
      </c>
      <c r="E3333" s="2" t="b">
        <f t="shared" ca="1" si="90"/>
        <v>1</v>
      </c>
      <c r="F3333" s="2" cm="1">
        <f t="array" aca="1" ref="F3333" ca="1">IF(G3333&lt;&gt;"",INDIRECT("'"&amp;G3333&amp;"'!"&amp;H3333),"")</f>
        <v>0</v>
      </c>
      <c r="G3333" s="1533" t="s">
        <v>6775</v>
      </c>
      <c r="H3333" s="2" t="s">
        <v>5055</v>
      </c>
    </row>
    <row r="3334" spans="1:11" ht="14">
      <c r="A3334">
        <v>3329</v>
      </c>
      <c r="B3334" s="7">
        <f>'EstExp 12-20'!K219</f>
        <v>341940</v>
      </c>
      <c r="C3334" s="3">
        <f t="shared" si="89"/>
        <v>-338611</v>
      </c>
      <c r="E3334" s="2" t="b">
        <f t="shared" ca="1" si="90"/>
        <v>1</v>
      </c>
      <c r="F3334" s="2" cm="1">
        <f t="array" aca="1" ref="F3334" ca="1">IF(G3334&lt;&gt;"",INDIRECT("'"&amp;G3334&amp;"'!"&amp;H3334),"")</f>
        <v>341940</v>
      </c>
      <c r="G3334" s="1533" t="s">
        <v>6775</v>
      </c>
      <c r="H3334" s="2" t="s">
        <v>5056</v>
      </c>
    </row>
    <row r="3335" spans="1:11" ht="14">
      <c r="A3335">
        <v>3330</v>
      </c>
      <c r="B3335" s="7">
        <f>'EstExp 12-20'!K221</f>
        <v>371950</v>
      </c>
      <c r="C3335" s="3">
        <f t="shared" si="89"/>
        <v>-368620</v>
      </c>
      <c r="E3335" s="2" t="b">
        <f t="shared" ca="1" si="90"/>
        <v>1</v>
      </c>
      <c r="F3335" s="2" cm="1">
        <f t="array" aca="1" ref="F3335" ca="1">IF(G3335&lt;&gt;"",INDIRECT("'"&amp;G3335&amp;"'!"&amp;H3335),"")</f>
        <v>371950</v>
      </c>
      <c r="G3335" s="1533" t="s">
        <v>6775</v>
      </c>
      <c r="H3335" s="2" t="s">
        <v>5057</v>
      </c>
    </row>
    <row r="3336" spans="1:11" ht="14">
      <c r="A3336">
        <v>3331</v>
      </c>
      <c r="B3336" s="7">
        <f>'EstExp 12-20'!K232</f>
        <v>0</v>
      </c>
      <c r="C3336" s="3">
        <f t="shared" ref="C3336:C3371" si="91">A3336-B3336</f>
        <v>3331</v>
      </c>
      <c r="E3336" s="2" t="b">
        <f t="shared" ca="1" si="90"/>
        <v>1</v>
      </c>
      <c r="F3336" s="2" cm="1">
        <f t="array" aca="1" ref="F3336" ca="1">IF(G3336&lt;&gt;"",INDIRECT("'"&amp;G3336&amp;"'!"&amp;H3336),"")</f>
        <v>0</v>
      </c>
      <c r="G3336" s="1533" t="s">
        <v>6775</v>
      </c>
      <c r="H3336" s="2" t="s">
        <v>5058</v>
      </c>
    </row>
    <row r="3337" spans="1:11" ht="14">
      <c r="A3337" s="1">
        <v>3332</v>
      </c>
      <c r="D3337" s="4"/>
      <c r="E3337" s="2" t="b">
        <f t="shared" ca="1" si="90"/>
        <v>1</v>
      </c>
      <c r="F3337" s="2" t="str" cm="1">
        <f t="array" aca="1" ref="F3337" ca="1">IF(G3337&lt;&gt;"",INDIRECT("'"&amp;G3337&amp;"'!"&amp;H3337),"")</f>
        <v/>
      </c>
      <c r="G3337" s="1533"/>
      <c r="I3337" s="4"/>
      <c r="J3337" s="4"/>
      <c r="K3337" s="4"/>
    </row>
    <row r="3338" spans="1:11" ht="14">
      <c r="A3338" s="1">
        <v>3333</v>
      </c>
      <c r="D3338" s="4"/>
      <c r="E3338" s="2" t="b">
        <f t="shared" ca="1" si="90"/>
        <v>1</v>
      </c>
      <c r="F3338" s="2" t="str" cm="1">
        <f t="array" aca="1" ref="F3338" ca="1">IF(G3338&lt;&gt;"",INDIRECT("'"&amp;G3338&amp;"'!"&amp;H3338),"")</f>
        <v/>
      </c>
      <c r="G3338" s="1533"/>
      <c r="I3338" s="4"/>
      <c r="J3338" s="4"/>
      <c r="K3338" s="4"/>
    </row>
    <row r="3339" spans="1:11" ht="14">
      <c r="A3339" s="1">
        <v>3334</v>
      </c>
      <c r="D3339" s="4"/>
      <c r="E3339" s="2" t="b">
        <f t="shared" ca="1" si="90"/>
        <v>1</v>
      </c>
      <c r="F3339" s="2" t="str" cm="1">
        <f t="array" aca="1" ref="F3339" ca="1">IF(G3339&lt;&gt;"",INDIRECT("'"&amp;G3339&amp;"'!"&amp;H3339),"")</f>
        <v/>
      </c>
      <c r="G3339" s="1533"/>
      <c r="I3339" s="4"/>
      <c r="J3339" s="4"/>
      <c r="K3339" s="4"/>
    </row>
    <row r="3340" spans="1:11" ht="14">
      <c r="A3340" s="1">
        <v>3335</v>
      </c>
      <c r="D3340" s="4"/>
      <c r="E3340" s="2" t="b">
        <f t="shared" ca="1" si="90"/>
        <v>1</v>
      </c>
      <c r="F3340" s="2" t="str" cm="1">
        <f t="array" aca="1" ref="F3340" ca="1">IF(G3340&lt;&gt;"",INDIRECT("'"&amp;G3340&amp;"'!"&amp;H3340),"")</f>
        <v/>
      </c>
      <c r="G3340" s="1533"/>
      <c r="I3340" s="4"/>
      <c r="J3340" s="4"/>
      <c r="K3340" s="4"/>
    </row>
    <row r="3341" spans="1:11" ht="14">
      <c r="A3341" s="1">
        <v>3336</v>
      </c>
      <c r="D3341" s="4"/>
      <c r="E3341" s="2" t="b">
        <f t="shared" ca="1" si="90"/>
        <v>1</v>
      </c>
      <c r="F3341" s="2" t="str" cm="1">
        <f t="array" aca="1" ref="F3341" ca="1">IF(G3341&lt;&gt;"",INDIRECT("'"&amp;G3341&amp;"'!"&amp;H3341),"")</f>
        <v/>
      </c>
      <c r="G3341" s="1533"/>
      <c r="I3341" s="4"/>
      <c r="J3341" s="4"/>
      <c r="K3341" s="4"/>
    </row>
    <row r="3342" spans="1:11" ht="14">
      <c r="A3342" s="1">
        <v>3337</v>
      </c>
      <c r="D3342" s="4"/>
      <c r="E3342" s="2" t="b">
        <f t="shared" ca="1" si="90"/>
        <v>1</v>
      </c>
      <c r="F3342" s="2" t="str" cm="1">
        <f t="array" aca="1" ref="F3342" ca="1">IF(G3342&lt;&gt;"",INDIRECT("'"&amp;G3342&amp;"'!"&amp;H3342),"")</f>
        <v/>
      </c>
      <c r="G3342" s="1533"/>
      <c r="I3342" s="4"/>
      <c r="J3342" s="4"/>
      <c r="K3342" s="4"/>
    </row>
    <row r="3343" spans="1:11" ht="14">
      <c r="A3343" s="1">
        <v>3338</v>
      </c>
      <c r="E3343" s="2" t="b">
        <f t="shared" ca="1" si="90"/>
        <v>1</v>
      </c>
      <c r="F3343" s="2" t="str" cm="1">
        <f t="array" aca="1" ref="F3343" ca="1">IF(G3343&lt;&gt;"",INDIRECT("'"&amp;G3343&amp;"'!"&amp;H3343),"")</f>
        <v/>
      </c>
      <c r="G3343" s="1533"/>
    </row>
    <row r="3344" spans="1:11" ht="14">
      <c r="A3344" s="1">
        <v>3339</v>
      </c>
      <c r="D3344" s="4"/>
      <c r="E3344" s="2" t="b">
        <f t="shared" ca="1" si="90"/>
        <v>1</v>
      </c>
      <c r="F3344" s="2" t="str" cm="1">
        <f t="array" aca="1" ref="F3344" ca="1">IF(G3344&lt;&gt;"",INDIRECT("'"&amp;G3344&amp;"'!"&amp;H3344),"")</f>
        <v/>
      </c>
      <c r="G3344" s="1533"/>
      <c r="I3344" s="4"/>
      <c r="J3344" s="4"/>
      <c r="K3344" s="4"/>
    </row>
    <row r="3345" spans="1:19" ht="14">
      <c r="A3345" s="1">
        <v>3340</v>
      </c>
      <c r="D3345" s="4"/>
      <c r="E3345" s="2" t="b">
        <f t="shared" ca="1" si="90"/>
        <v>1</v>
      </c>
      <c r="F3345" s="2" t="str" cm="1">
        <f t="array" aca="1" ref="F3345" ca="1">IF(G3345&lt;&gt;"",INDIRECT("'"&amp;G3345&amp;"'!"&amp;H3345),"")</f>
        <v/>
      </c>
      <c r="G3345" s="1533"/>
      <c r="I3345" s="4"/>
      <c r="J3345" s="4"/>
      <c r="K3345" s="4"/>
    </row>
    <row r="3346" spans="1:19" ht="14">
      <c r="A3346" s="1">
        <v>3341</v>
      </c>
      <c r="D3346" s="4"/>
      <c r="E3346" s="2" t="b">
        <f t="shared" ca="1" si="90"/>
        <v>1</v>
      </c>
      <c r="F3346" s="2" t="str" cm="1">
        <f t="array" aca="1" ref="F3346" ca="1">IF(G3346&lt;&gt;"",INDIRECT("'"&amp;G3346&amp;"'!"&amp;H3346),"")</f>
        <v/>
      </c>
      <c r="G3346" s="1533"/>
      <c r="I3346" s="4"/>
      <c r="J3346" s="4"/>
      <c r="K3346" s="4"/>
    </row>
    <row r="3347" spans="1:19" ht="14">
      <c r="A3347" s="1">
        <v>3342</v>
      </c>
      <c r="D3347" s="4"/>
      <c r="E3347" s="2" t="b">
        <f t="shared" ca="1" si="90"/>
        <v>1</v>
      </c>
      <c r="F3347" s="2" t="str" cm="1">
        <f t="array" aca="1" ref="F3347" ca="1">IF(G3347&lt;&gt;"",INDIRECT("'"&amp;G3347&amp;"'!"&amp;H3347),"")</f>
        <v/>
      </c>
      <c r="G3347" s="1533"/>
      <c r="I3347" s="4"/>
      <c r="J3347" s="4"/>
      <c r="K3347" s="4"/>
    </row>
    <row r="3348" spans="1:19" ht="14">
      <c r="A3348" s="1">
        <v>3343</v>
      </c>
      <c r="D3348" s="4"/>
      <c r="E3348" s="2" t="b">
        <f t="shared" ca="1" si="90"/>
        <v>1</v>
      </c>
      <c r="F3348" s="2" t="str" cm="1">
        <f t="array" aca="1" ref="F3348" ca="1">IF(G3348&lt;&gt;"",INDIRECT("'"&amp;G3348&amp;"'!"&amp;H3348),"")</f>
        <v/>
      </c>
      <c r="G3348" s="1533"/>
      <c r="I3348" s="4"/>
      <c r="J3348" s="4"/>
      <c r="K3348" s="4"/>
    </row>
    <row r="3349" spans="1:19" ht="14">
      <c r="A3349">
        <v>3344</v>
      </c>
      <c r="B3349" s="7">
        <f>'BudgetSum 2-4'!C6</f>
        <v>0</v>
      </c>
      <c r="C3349" s="3">
        <f t="shared" si="91"/>
        <v>3344</v>
      </c>
      <c r="E3349" s="2" t="b">
        <f t="shared" ca="1" si="90"/>
        <v>1</v>
      </c>
      <c r="F3349" s="2" cm="1">
        <f t="array" aca="1" ref="F3349" ca="1">IF(G3349&lt;&gt;"",INDIRECT("'"&amp;G3349&amp;"'!"&amp;H3349),"")</f>
        <v>0</v>
      </c>
      <c r="G3349" s="1533" t="s">
        <v>6773</v>
      </c>
      <c r="H3349" s="2" t="s">
        <v>5059</v>
      </c>
    </row>
    <row r="3350" spans="1:19" ht="14">
      <c r="A3350">
        <v>3345</v>
      </c>
      <c r="B3350" s="7">
        <f>'BudgetSum 2-4'!D6</f>
        <v>0</v>
      </c>
      <c r="C3350" s="3">
        <f t="shared" si="91"/>
        <v>3345</v>
      </c>
      <c r="E3350" s="2" t="b">
        <f t="shared" ca="1" si="90"/>
        <v>1</v>
      </c>
      <c r="F3350" s="2" cm="1">
        <f t="array" aca="1" ref="F3350" ca="1">IF(G3350&lt;&gt;"",INDIRECT("'"&amp;G3350&amp;"'!"&amp;H3350),"")</f>
        <v>0</v>
      </c>
      <c r="G3350" s="1533" t="s">
        <v>6773</v>
      </c>
      <c r="H3350" s="2" t="s">
        <v>5060</v>
      </c>
    </row>
    <row r="3351" spans="1:19" ht="14">
      <c r="A3351" s="1">
        <v>3346</v>
      </c>
      <c r="D3351" s="4"/>
      <c r="E3351" s="2" t="b">
        <f t="shared" ca="1" si="90"/>
        <v>1</v>
      </c>
      <c r="F3351" s="2" t="str" cm="1">
        <f t="array" aca="1" ref="F3351" ca="1">IF(G3351&lt;&gt;"",INDIRECT("'"&amp;G3351&amp;"'!"&amp;H3351),"")</f>
        <v/>
      </c>
      <c r="G3351" s="1533"/>
      <c r="I3351" s="4"/>
      <c r="J3351" s="4"/>
      <c r="K3351" s="4"/>
    </row>
    <row r="3352" spans="1:19" ht="14">
      <c r="A3352">
        <v>3347</v>
      </c>
      <c r="B3352" s="7">
        <f>'BudgetSum 2-4'!F6</f>
        <v>0</v>
      </c>
      <c r="C3352" s="3">
        <f t="shared" si="91"/>
        <v>3347</v>
      </c>
      <c r="E3352" s="2" t="b">
        <f t="shared" ca="1" si="90"/>
        <v>1</v>
      </c>
      <c r="F3352" s="2" cm="1">
        <f t="array" aca="1" ref="F3352" ca="1">IF(G3352&lt;&gt;"",INDIRECT("'"&amp;G3352&amp;"'!"&amp;H3352),"")</f>
        <v>0</v>
      </c>
      <c r="G3352" s="1533" t="s">
        <v>6773</v>
      </c>
      <c r="H3352" s="2" t="s">
        <v>5061</v>
      </c>
    </row>
    <row r="3353" spans="1:19" ht="14">
      <c r="A3353">
        <v>3348</v>
      </c>
      <c r="B3353" s="7">
        <f>'BudgetSum 2-4'!G6</f>
        <v>0</v>
      </c>
      <c r="C3353" s="3">
        <f t="shared" si="91"/>
        <v>3348</v>
      </c>
      <c r="E3353" s="2" t="b">
        <f t="shared" ca="1" si="90"/>
        <v>1</v>
      </c>
      <c r="F3353" s="2" cm="1">
        <f t="array" aca="1" ref="F3353" ca="1">IF(G3353&lt;&gt;"",INDIRECT("'"&amp;G3353&amp;"'!"&amp;H3353),"")</f>
        <v>0</v>
      </c>
      <c r="G3353" s="1533" t="s">
        <v>6773</v>
      </c>
      <c r="H3353" s="2" t="s">
        <v>5062</v>
      </c>
    </row>
    <row r="3354" spans="1:19" ht="14">
      <c r="A3354" s="1">
        <v>3349</v>
      </c>
      <c r="D3354" s="4"/>
      <c r="E3354" s="2" t="b">
        <f t="shared" ca="1" si="90"/>
        <v>1</v>
      </c>
      <c r="F3354" s="2" t="str" cm="1">
        <f t="array" aca="1" ref="F3354" ca="1">IF(G3354&lt;&gt;"",INDIRECT("'"&amp;G3354&amp;"'!"&amp;H3354),"")</f>
        <v/>
      </c>
      <c r="G3354" s="1533"/>
      <c r="I3354" s="4"/>
      <c r="J3354" s="4"/>
      <c r="K3354" s="4"/>
    </row>
    <row r="3355" spans="1:19" ht="14">
      <c r="A3355">
        <v>3350</v>
      </c>
      <c r="B3355" s="8">
        <f>'CashSum 5'!C3</f>
        <v>30432843</v>
      </c>
      <c r="C3355" s="3">
        <f t="shared" si="91"/>
        <v>-30429493</v>
      </c>
      <c r="E3355" s="2" t="b">
        <f t="shared" ca="1" si="90"/>
        <v>1</v>
      </c>
      <c r="F3355" s="2" cm="1">
        <f t="array" aca="1" ref="F3355" ca="1">IF(G3355&lt;&gt;"",INDIRECT("'"&amp;G3355&amp;"'!"&amp;H3355),"")</f>
        <v>30432843</v>
      </c>
      <c r="G3355" s="1533" t="s">
        <v>6774</v>
      </c>
      <c r="H3355" s="2" t="s">
        <v>4866</v>
      </c>
      <c r="S3355" s="8"/>
    </row>
    <row r="3356" spans="1:19" ht="14">
      <c r="A3356" s="1">
        <v>3351</v>
      </c>
      <c r="E3356" s="2" t="b">
        <f t="shared" ca="1" si="90"/>
        <v>1</v>
      </c>
      <c r="F3356" s="2" t="str" cm="1">
        <f t="array" aca="1" ref="F3356" ca="1">IF(G3356&lt;&gt;"",INDIRECT("'"&amp;G3356&amp;"'!"&amp;H3356),"")</f>
        <v/>
      </c>
      <c r="G3356" s="1533"/>
    </row>
    <row r="3357" spans="1:19" ht="14">
      <c r="A3357" s="1">
        <v>3352</v>
      </c>
      <c r="E3357" s="2" t="b">
        <f t="shared" ca="1" si="90"/>
        <v>1</v>
      </c>
      <c r="F3357" s="2" t="str" cm="1">
        <f t="array" aca="1" ref="F3357" ca="1">IF(G3357&lt;&gt;"",INDIRECT("'"&amp;G3357&amp;"'!"&amp;H3357),"")</f>
        <v/>
      </c>
      <c r="G3357" s="1533"/>
    </row>
    <row r="3358" spans="1:19" ht="14">
      <c r="A3358">
        <v>3353</v>
      </c>
      <c r="B3358" s="8">
        <f>'CashSum 5'!D3</f>
        <v>2943610</v>
      </c>
      <c r="C3358" s="3">
        <f t="shared" si="91"/>
        <v>-2940257</v>
      </c>
      <c r="E3358" s="2" t="b">
        <f t="shared" ca="1" si="90"/>
        <v>1</v>
      </c>
      <c r="F3358" s="2" cm="1">
        <f t="array" aca="1" ref="F3358" ca="1">IF(G3358&lt;&gt;"",INDIRECT("'"&amp;G3358&amp;"'!"&amp;H3358),"")</f>
        <v>2943610</v>
      </c>
      <c r="G3358" s="1533" t="s">
        <v>6774</v>
      </c>
      <c r="H3358" s="2" t="s">
        <v>4868</v>
      </c>
      <c r="S3358" s="8"/>
    </row>
    <row r="3359" spans="1:19" ht="14">
      <c r="A3359" s="1">
        <v>3354</v>
      </c>
      <c r="E3359" s="2" t="b">
        <f t="shared" ca="1" si="90"/>
        <v>1</v>
      </c>
      <c r="F3359" s="2" t="str" cm="1">
        <f t="array" aca="1" ref="F3359" ca="1">IF(G3359&lt;&gt;"",INDIRECT("'"&amp;G3359&amp;"'!"&amp;H3359),"")</f>
        <v/>
      </c>
      <c r="G3359" s="1533"/>
    </row>
    <row r="3360" spans="1:19" ht="14">
      <c r="A3360" s="1">
        <v>3355</v>
      </c>
      <c r="E3360" s="2" t="b">
        <f t="shared" ca="1" si="90"/>
        <v>1</v>
      </c>
      <c r="F3360" s="2" t="str" cm="1">
        <f t="array" aca="1" ref="F3360" ca="1">IF(G3360&lt;&gt;"",INDIRECT("'"&amp;G3360&amp;"'!"&amp;H3360),"")</f>
        <v/>
      </c>
      <c r="G3360" s="1533"/>
    </row>
    <row r="3361" spans="1:19" ht="14">
      <c r="A3361">
        <v>3356</v>
      </c>
      <c r="B3361" s="8">
        <f>'CashSum 5'!E3</f>
        <v>425152</v>
      </c>
      <c r="C3361" s="3">
        <f t="shared" si="91"/>
        <v>-421796</v>
      </c>
      <c r="E3361" s="2" t="b">
        <f t="shared" ca="1" si="90"/>
        <v>1</v>
      </c>
      <c r="F3361" s="2" cm="1">
        <f t="array" aca="1" ref="F3361" ca="1">IF(G3361&lt;&gt;"",INDIRECT("'"&amp;G3361&amp;"'!"&amp;H3361),"")</f>
        <v>425152</v>
      </c>
      <c r="G3361" s="1533" t="s">
        <v>6774</v>
      </c>
      <c r="H3361" s="2" t="s">
        <v>4870</v>
      </c>
      <c r="S3361" s="8"/>
    </row>
    <row r="3362" spans="1:19" ht="14">
      <c r="A3362" s="1">
        <v>3357</v>
      </c>
      <c r="E3362" s="2" t="b">
        <f t="shared" ca="1" si="90"/>
        <v>1</v>
      </c>
      <c r="F3362" s="2" t="str" cm="1">
        <f t="array" aca="1" ref="F3362" ca="1">IF(G3362&lt;&gt;"",INDIRECT("'"&amp;G3362&amp;"'!"&amp;H3362),"")</f>
        <v/>
      </c>
      <c r="G3362" s="1533"/>
    </row>
    <row r="3363" spans="1:19" ht="14">
      <c r="A3363">
        <v>3358</v>
      </c>
      <c r="B3363" s="8">
        <f>'CashSum 5'!F3</f>
        <v>1206797</v>
      </c>
      <c r="C3363" s="3">
        <f t="shared" si="91"/>
        <v>-1203439</v>
      </c>
      <c r="E3363" s="2" t="b">
        <f t="shared" ca="1" si="90"/>
        <v>1</v>
      </c>
      <c r="F3363" s="2" cm="1">
        <f t="array" aca="1" ref="F3363" ca="1">IF(G3363&lt;&gt;"",INDIRECT("'"&amp;G3363&amp;"'!"&amp;H3363),"")</f>
        <v>1206797</v>
      </c>
      <c r="G3363" s="1533" t="s">
        <v>6774</v>
      </c>
      <c r="H3363" s="2" t="s">
        <v>4872</v>
      </c>
      <c r="S3363" s="8"/>
    </row>
    <row r="3364" spans="1:19" ht="14">
      <c r="A3364" s="1">
        <v>3359</v>
      </c>
      <c r="E3364" s="2" t="b">
        <f t="shared" ca="1" si="90"/>
        <v>1</v>
      </c>
      <c r="F3364" s="2" t="str" cm="1">
        <f t="array" aca="1" ref="F3364" ca="1">IF(G3364&lt;&gt;"",INDIRECT("'"&amp;G3364&amp;"'!"&amp;H3364),"")</f>
        <v/>
      </c>
      <c r="G3364" s="1533"/>
    </row>
    <row r="3365" spans="1:19" ht="14">
      <c r="A3365" s="1">
        <v>3360</v>
      </c>
      <c r="E3365" s="2" t="b">
        <f t="shared" ca="1" si="90"/>
        <v>1</v>
      </c>
      <c r="F3365" s="2" t="str" cm="1">
        <f t="array" aca="1" ref="F3365" ca="1">IF(G3365&lt;&gt;"",INDIRECT("'"&amp;G3365&amp;"'!"&amp;H3365),"")</f>
        <v/>
      </c>
      <c r="G3365" s="1533"/>
    </row>
    <row r="3366" spans="1:19" ht="14">
      <c r="A3366">
        <v>3361</v>
      </c>
      <c r="B3366" s="8">
        <f>'CashSum 5'!G3</f>
        <v>15445</v>
      </c>
      <c r="C3366" s="3">
        <f t="shared" si="91"/>
        <v>-12084</v>
      </c>
      <c r="E3366" s="2" t="b">
        <f t="shared" ca="1" si="90"/>
        <v>1</v>
      </c>
      <c r="F3366" s="2" cm="1">
        <f t="array" aca="1" ref="F3366" ca="1">IF(G3366&lt;&gt;"",INDIRECT("'"&amp;G3366&amp;"'!"&amp;H3366),"")</f>
        <v>15445</v>
      </c>
      <c r="G3366" s="1533" t="s">
        <v>6774</v>
      </c>
      <c r="H3366" s="2" t="s">
        <v>4874</v>
      </c>
      <c r="S3366" s="8"/>
    </row>
    <row r="3367" spans="1:19" ht="14">
      <c r="A3367" s="1">
        <v>3362</v>
      </c>
      <c r="E3367" s="2" t="b">
        <f t="shared" ca="1" si="90"/>
        <v>1</v>
      </c>
      <c r="F3367" s="2" t="str" cm="1">
        <f t="array" aca="1" ref="F3367" ca="1">IF(G3367&lt;&gt;"",INDIRECT("'"&amp;G3367&amp;"'!"&amp;H3367),"")</f>
        <v/>
      </c>
      <c r="G3367" s="1533"/>
    </row>
    <row r="3368" spans="1:19" ht="14">
      <c r="A3368" s="1">
        <v>3363</v>
      </c>
      <c r="E3368" s="2" t="b">
        <f t="shared" ca="1" si="90"/>
        <v>1</v>
      </c>
      <c r="F3368" s="2" t="str" cm="1">
        <f t="array" aca="1" ref="F3368" ca="1">IF(G3368&lt;&gt;"",INDIRECT("'"&amp;G3368&amp;"'!"&amp;H3368),"")</f>
        <v/>
      </c>
      <c r="G3368" s="1533"/>
    </row>
    <row r="3369" spans="1:19" ht="14">
      <c r="A3369">
        <v>3364</v>
      </c>
      <c r="B3369" s="8">
        <f>'CashSum 5'!H3</f>
        <v>0</v>
      </c>
      <c r="C3369" s="3">
        <f t="shared" si="91"/>
        <v>3364</v>
      </c>
      <c r="E3369" s="2" t="b">
        <f t="shared" ca="1" si="90"/>
        <v>1</v>
      </c>
      <c r="F3369" s="2" cm="1">
        <f t="array" aca="1" ref="F3369" ca="1">IF(G3369&lt;&gt;"",INDIRECT("'"&amp;G3369&amp;"'!"&amp;H3369),"")</f>
        <v>0</v>
      </c>
      <c r="G3369" s="1533" t="s">
        <v>6774</v>
      </c>
      <c r="H3369" s="2" t="s">
        <v>4876</v>
      </c>
      <c r="S3369" s="8"/>
    </row>
    <row r="3370" spans="1:19" ht="14">
      <c r="A3370" s="1">
        <v>3365</v>
      </c>
      <c r="E3370" s="2" t="b">
        <f t="shared" ca="1" si="90"/>
        <v>1</v>
      </c>
      <c r="F3370" s="2" t="str" cm="1">
        <f t="array" aca="1" ref="F3370" ca="1">IF(G3370&lt;&gt;"",INDIRECT("'"&amp;G3370&amp;"'!"&amp;H3370),"")</f>
        <v/>
      </c>
      <c r="G3370" s="1533"/>
    </row>
    <row r="3371" spans="1:19" ht="14">
      <c r="A3371">
        <v>3366</v>
      </c>
      <c r="B3371" s="8">
        <f>'CashSum 5'!I3</f>
        <v>955536</v>
      </c>
      <c r="C3371" s="3">
        <f t="shared" si="91"/>
        <v>-952170</v>
      </c>
      <c r="E3371" s="2" t="b">
        <f t="shared" ca="1" si="90"/>
        <v>1</v>
      </c>
      <c r="F3371" s="2" cm="1">
        <f t="array" aca="1" ref="F3371" ca="1">IF(G3371&lt;&gt;"",INDIRECT("'"&amp;G3371&amp;"'!"&amp;H3371),"")</f>
        <v>955536</v>
      </c>
      <c r="G3371" s="1533" t="s">
        <v>6774</v>
      </c>
      <c r="H3371" s="2" t="s">
        <v>5049</v>
      </c>
      <c r="S3371" s="8"/>
    </row>
    <row r="3372" spans="1:19" ht="14">
      <c r="A3372" s="1">
        <v>3367</v>
      </c>
      <c r="E3372" s="2" t="b">
        <f t="shared" ca="1" si="90"/>
        <v>1</v>
      </c>
      <c r="F3372" s="2" t="str" cm="1">
        <f t="array" aca="1" ref="F3372" ca="1">IF(G3372&lt;&gt;"",INDIRECT("'"&amp;G3372&amp;"'!"&amp;H3372),"")</f>
        <v/>
      </c>
      <c r="G3372" s="1533"/>
    </row>
    <row r="3373" spans="1:19" ht="14">
      <c r="A3373" s="1">
        <v>3368</v>
      </c>
      <c r="D3373" s="4"/>
      <c r="E3373" s="2" t="b">
        <f t="shared" ca="1" si="90"/>
        <v>1</v>
      </c>
      <c r="F3373" s="2" t="str" cm="1">
        <f t="array" aca="1" ref="F3373" ca="1">IF(G3373&lt;&gt;"",INDIRECT("'"&amp;G3373&amp;"'!"&amp;H3373),"")</f>
        <v/>
      </c>
      <c r="G3373" s="1533"/>
      <c r="I3373" s="4"/>
      <c r="J3373" s="4"/>
      <c r="K3373" s="4"/>
    </row>
    <row r="3374" spans="1:19" ht="14">
      <c r="A3374" s="1">
        <v>3369</v>
      </c>
      <c r="D3374" s="3" t="s">
        <v>299</v>
      </c>
      <c r="E3374" s="2" t="b">
        <f t="shared" ca="1" si="90"/>
        <v>1</v>
      </c>
      <c r="F3374" s="2" t="str" cm="1">
        <f t="array" aca="1" ref="F3374" ca="1">IF(G3374&lt;&gt;"",INDIRECT("'"&amp;G3374&amp;"'!"&amp;H3374),"")</f>
        <v/>
      </c>
      <c r="G3374" s="1533"/>
    </row>
    <row r="3375" spans="1:19" ht="14">
      <c r="A3375" s="1">
        <v>3370</v>
      </c>
      <c r="E3375" s="2" t="b">
        <f t="shared" ca="1" si="90"/>
        <v>1</v>
      </c>
      <c r="F3375" s="2" t="str" cm="1">
        <f t="array" aca="1" ref="F3375" ca="1">IF(G3375&lt;&gt;"",INDIRECT("'"&amp;G3375&amp;"'!"&amp;H3375),"")</f>
        <v/>
      </c>
      <c r="G3375" s="1533"/>
    </row>
    <row r="3376" spans="1:19" ht="14">
      <c r="A3376" s="1">
        <v>3371</v>
      </c>
      <c r="D3376" s="4"/>
      <c r="E3376" s="2" t="b">
        <f t="shared" ca="1" si="90"/>
        <v>1</v>
      </c>
      <c r="F3376" s="2" t="str" cm="1">
        <f t="array" aca="1" ref="F3376" ca="1">IF(G3376&lt;&gt;"",INDIRECT("'"&amp;G3376&amp;"'!"&amp;H3376),"")</f>
        <v/>
      </c>
      <c r="G3376" s="1533"/>
      <c r="I3376" s="4"/>
      <c r="J3376" s="4"/>
      <c r="K3376" s="4"/>
    </row>
    <row r="3377" spans="1:11" ht="14">
      <c r="A3377" s="1">
        <v>3372</v>
      </c>
      <c r="D3377" s="4"/>
      <c r="E3377" s="2" t="b">
        <f t="shared" ca="1" si="90"/>
        <v>1</v>
      </c>
      <c r="F3377" s="2" t="str" cm="1">
        <f t="array" aca="1" ref="F3377" ca="1">IF(G3377&lt;&gt;"",INDIRECT("'"&amp;G3377&amp;"'!"&amp;H3377),"")</f>
        <v/>
      </c>
      <c r="G3377" s="1533"/>
      <c r="I3377" s="4"/>
      <c r="J3377" s="4"/>
      <c r="K3377" s="4"/>
    </row>
    <row r="3378" spans="1:11" ht="14">
      <c r="A3378" s="1">
        <v>3373</v>
      </c>
      <c r="D3378" s="4"/>
      <c r="E3378" s="2" t="b">
        <f t="shared" ca="1" si="90"/>
        <v>1</v>
      </c>
      <c r="F3378" s="2" t="str" cm="1">
        <f t="array" aca="1" ref="F3378" ca="1">IF(G3378&lt;&gt;"",INDIRECT("'"&amp;G3378&amp;"'!"&amp;H3378),"")</f>
        <v/>
      </c>
      <c r="G3378" s="1533"/>
      <c r="I3378" s="4"/>
      <c r="J3378" s="4"/>
      <c r="K3378" s="4"/>
    </row>
    <row r="3379" spans="1:11" ht="14">
      <c r="A3379" s="1">
        <v>3374</v>
      </c>
      <c r="E3379" s="2" t="b">
        <f t="shared" ca="1" si="90"/>
        <v>1</v>
      </c>
      <c r="F3379" s="2" t="str" cm="1">
        <f t="array" aca="1" ref="F3379" ca="1">IF(G3379&lt;&gt;"",INDIRECT("'"&amp;G3379&amp;"'!"&amp;H3379),"")</f>
        <v/>
      </c>
      <c r="G3379" s="1533"/>
    </row>
    <row r="3380" spans="1:11" ht="14">
      <c r="A3380" s="1">
        <v>3375</v>
      </c>
      <c r="E3380" s="2" t="b">
        <f t="shared" ca="1" si="90"/>
        <v>1</v>
      </c>
      <c r="F3380" s="2" t="str" cm="1">
        <f t="array" aca="1" ref="F3380" ca="1">IF(G3380&lt;&gt;"",INDIRECT("'"&amp;G3380&amp;"'!"&amp;H3380),"")</f>
        <v/>
      </c>
      <c r="G3380" s="1533"/>
    </row>
    <row r="3381" spans="1:11" ht="14">
      <c r="A3381" s="1">
        <v>3376</v>
      </c>
      <c r="D3381" s="4"/>
      <c r="E3381" s="2" t="b">
        <f t="shared" ca="1" si="90"/>
        <v>1</v>
      </c>
      <c r="F3381" s="2" t="str" cm="1">
        <f t="array" aca="1" ref="F3381" ca="1">IF(G3381&lt;&gt;"",INDIRECT("'"&amp;G3381&amp;"'!"&amp;H3381),"")</f>
        <v/>
      </c>
      <c r="G3381" s="1533"/>
      <c r="I3381" s="4"/>
      <c r="J3381" s="4"/>
      <c r="K3381" s="4"/>
    </row>
    <row r="3382" spans="1:11" ht="14">
      <c r="A3382" s="1">
        <v>3377</v>
      </c>
      <c r="D3382" s="4"/>
      <c r="E3382" s="2" t="b">
        <f t="shared" ca="1" si="90"/>
        <v>1</v>
      </c>
      <c r="F3382" s="2" t="str" cm="1">
        <f t="array" aca="1" ref="F3382" ca="1">IF(G3382&lt;&gt;"",INDIRECT("'"&amp;G3382&amp;"'!"&amp;H3382),"")</f>
        <v/>
      </c>
      <c r="G3382" s="1533"/>
      <c r="I3382" s="4"/>
      <c r="J3382" s="4"/>
      <c r="K3382" s="4"/>
    </row>
    <row r="3383" spans="1:11" ht="14">
      <c r="A3383" s="1">
        <v>3378</v>
      </c>
      <c r="D3383" s="4"/>
      <c r="E3383" s="2" t="b">
        <f t="shared" ca="1" si="90"/>
        <v>1</v>
      </c>
      <c r="F3383" s="2" t="str" cm="1">
        <f t="array" aca="1" ref="F3383" ca="1">IF(G3383&lt;&gt;"",INDIRECT("'"&amp;G3383&amp;"'!"&amp;H3383),"")</f>
        <v/>
      </c>
      <c r="G3383" s="1533"/>
      <c r="I3383" s="4"/>
      <c r="J3383" s="4"/>
      <c r="K3383" s="4"/>
    </row>
    <row r="3384" spans="1:11" ht="14">
      <c r="A3384" s="1">
        <v>3379</v>
      </c>
      <c r="D3384" s="4"/>
      <c r="E3384" s="2" t="b">
        <f t="shared" ca="1" si="90"/>
        <v>1</v>
      </c>
      <c r="F3384" s="2" t="str" cm="1">
        <f t="array" aca="1" ref="F3384" ca="1">IF(G3384&lt;&gt;"",INDIRECT("'"&amp;G3384&amp;"'!"&amp;H3384),"")</f>
        <v/>
      </c>
      <c r="G3384" s="1533"/>
      <c r="I3384" s="4"/>
      <c r="J3384" s="4"/>
      <c r="K3384" s="4"/>
    </row>
    <row r="3385" spans="1:11" ht="14">
      <c r="A3385" s="1">
        <v>3380</v>
      </c>
      <c r="D3385" s="4"/>
      <c r="E3385" s="2" t="b">
        <f t="shared" ca="1" si="90"/>
        <v>1</v>
      </c>
      <c r="F3385" s="2" t="str" cm="1">
        <f t="array" aca="1" ref="F3385" ca="1">IF(G3385&lt;&gt;"",INDIRECT("'"&amp;G3385&amp;"'!"&amp;H3385),"")</f>
        <v/>
      </c>
      <c r="G3385" s="1533"/>
      <c r="I3385" s="4"/>
      <c r="J3385" s="4"/>
      <c r="K3385" s="4"/>
    </row>
    <row r="3386" spans="1:11" ht="14">
      <c r="A3386" s="1">
        <v>3381</v>
      </c>
      <c r="D3386" s="3" t="s">
        <v>299</v>
      </c>
      <c r="E3386" s="2" t="b">
        <f t="shared" ca="1" si="90"/>
        <v>1</v>
      </c>
      <c r="F3386" s="2" t="str" cm="1">
        <f t="array" aca="1" ref="F3386" ca="1">IF(G3386&lt;&gt;"",INDIRECT("'"&amp;G3386&amp;"'!"&amp;H3386),"")</f>
        <v/>
      </c>
      <c r="G3386" s="1533"/>
    </row>
    <row r="3387" spans="1:11" ht="14">
      <c r="A3387" s="1">
        <v>3382</v>
      </c>
      <c r="D3387" s="3" t="s">
        <v>299</v>
      </c>
      <c r="E3387" s="2" t="b">
        <f t="shared" ca="1" si="90"/>
        <v>1</v>
      </c>
      <c r="F3387" s="2" t="str" cm="1">
        <f t="array" aca="1" ref="F3387" ca="1">IF(G3387&lt;&gt;"",INDIRECT("'"&amp;G3387&amp;"'!"&amp;H3387),"")</f>
        <v/>
      </c>
      <c r="G3387" s="1533"/>
    </row>
    <row r="3388" spans="1:11" ht="14">
      <c r="A3388" s="1">
        <v>3383</v>
      </c>
      <c r="D3388" s="3" t="s">
        <v>299</v>
      </c>
      <c r="E3388" s="2" t="b">
        <f t="shared" ca="1" si="90"/>
        <v>1</v>
      </c>
      <c r="F3388" s="2" t="str" cm="1">
        <f t="array" aca="1" ref="F3388" ca="1">IF(G3388&lt;&gt;"",INDIRECT("'"&amp;G3388&amp;"'!"&amp;H3388),"")</f>
        <v/>
      </c>
      <c r="G3388" s="1533"/>
    </row>
    <row r="3389" spans="1:11" ht="14">
      <c r="A3389" s="1">
        <v>3384</v>
      </c>
      <c r="D3389" s="3" t="s">
        <v>299</v>
      </c>
      <c r="E3389" s="2" t="b">
        <f t="shared" ca="1" si="90"/>
        <v>1</v>
      </c>
      <c r="F3389" s="2" t="str" cm="1">
        <f t="array" aca="1" ref="F3389" ca="1">IF(G3389&lt;&gt;"",INDIRECT("'"&amp;G3389&amp;"'!"&amp;H3389),"")</f>
        <v/>
      </c>
      <c r="G3389" s="1533"/>
    </row>
    <row r="3390" spans="1:11" ht="14">
      <c r="A3390" s="1">
        <v>3385</v>
      </c>
      <c r="E3390" s="2" t="b">
        <f t="shared" ca="1" si="90"/>
        <v>1</v>
      </c>
      <c r="F3390" s="2" t="str" cm="1">
        <f t="array" aca="1" ref="F3390" ca="1">IF(G3390&lt;&gt;"",INDIRECT("'"&amp;G3390&amp;"'!"&amp;H3390),"")</f>
        <v/>
      </c>
      <c r="G3390" s="1533"/>
    </row>
    <row r="3391" spans="1:11" ht="14">
      <c r="A3391" s="1">
        <v>3386</v>
      </c>
      <c r="E3391" s="2" t="b">
        <f t="shared" ca="1" si="90"/>
        <v>1</v>
      </c>
      <c r="F3391" s="2" t="str" cm="1">
        <f t="array" aca="1" ref="F3391" ca="1">IF(G3391&lt;&gt;"",INDIRECT("'"&amp;G3391&amp;"'!"&amp;H3391),"")</f>
        <v/>
      </c>
      <c r="G3391" s="1533"/>
    </row>
    <row r="3392" spans="1:11" ht="14">
      <c r="A3392" s="1">
        <v>3387</v>
      </c>
      <c r="E3392" s="2" t="b">
        <f t="shared" ca="1" si="90"/>
        <v>1</v>
      </c>
      <c r="F3392" s="2" t="str" cm="1">
        <f t="array" aca="1" ref="F3392" ca="1">IF(G3392&lt;&gt;"",INDIRECT("'"&amp;G3392&amp;"'!"&amp;H3392),"")</f>
        <v/>
      </c>
      <c r="G3392" s="1533"/>
    </row>
    <row r="3393" spans="1:11" ht="14">
      <c r="A3393" s="1">
        <v>3388</v>
      </c>
      <c r="E3393" s="2" t="b">
        <f t="shared" ca="1" si="90"/>
        <v>1</v>
      </c>
      <c r="F3393" s="2" t="str" cm="1">
        <f t="array" aca="1" ref="F3393" ca="1">IF(G3393&lt;&gt;"",INDIRECT("'"&amp;G3393&amp;"'!"&amp;H3393),"")</f>
        <v/>
      </c>
      <c r="G3393" s="1533"/>
    </row>
    <row r="3394" spans="1:11" ht="14">
      <c r="A3394" s="1">
        <v>3389</v>
      </c>
      <c r="E3394" s="2" t="b">
        <f t="shared" ref="E3394:E3457" ca="1" si="92">F3394=B3394</f>
        <v>1</v>
      </c>
      <c r="F3394" s="2" t="str" cm="1">
        <f t="array" aca="1" ref="F3394" ca="1">IF(G3394&lt;&gt;"",INDIRECT("'"&amp;G3394&amp;"'!"&amp;H3394),"")</f>
        <v/>
      </c>
      <c r="G3394" s="1533"/>
    </row>
    <row r="3395" spans="1:11" ht="14">
      <c r="A3395" s="1">
        <v>3390</v>
      </c>
      <c r="E3395" s="2" t="b">
        <f t="shared" ca="1" si="92"/>
        <v>1</v>
      </c>
      <c r="F3395" s="2" t="str" cm="1">
        <f t="array" aca="1" ref="F3395" ca="1">IF(G3395&lt;&gt;"",INDIRECT("'"&amp;G3395&amp;"'!"&amp;H3395),"")</f>
        <v/>
      </c>
      <c r="G3395" s="1533"/>
    </row>
    <row r="3396" spans="1:11" ht="14">
      <c r="A3396" s="1">
        <v>3391</v>
      </c>
      <c r="E3396" s="2" t="b">
        <f t="shared" ca="1" si="92"/>
        <v>1</v>
      </c>
      <c r="F3396" s="2" t="str" cm="1">
        <f t="array" aca="1" ref="F3396" ca="1">IF(G3396&lt;&gt;"",INDIRECT("'"&amp;G3396&amp;"'!"&amp;H3396),"")</f>
        <v/>
      </c>
      <c r="G3396" s="1533"/>
    </row>
    <row r="3397" spans="1:11" ht="14">
      <c r="A3397" s="1">
        <v>3392</v>
      </c>
      <c r="E3397" s="2" t="b">
        <f t="shared" ca="1" si="92"/>
        <v>1</v>
      </c>
      <c r="F3397" s="2" t="str" cm="1">
        <f t="array" aca="1" ref="F3397" ca="1">IF(G3397&lt;&gt;"",INDIRECT("'"&amp;G3397&amp;"'!"&amp;H3397),"")</f>
        <v/>
      </c>
      <c r="G3397" s="1533"/>
    </row>
    <row r="3398" spans="1:11" ht="14">
      <c r="A3398" s="1">
        <v>3393</v>
      </c>
      <c r="E3398" s="2" t="b">
        <f t="shared" ca="1" si="92"/>
        <v>1</v>
      </c>
      <c r="F3398" s="2" t="str" cm="1">
        <f t="array" aca="1" ref="F3398" ca="1">IF(G3398&lt;&gt;"",INDIRECT("'"&amp;G3398&amp;"'!"&amp;H3398),"")</f>
        <v/>
      </c>
      <c r="G3398" s="1533"/>
    </row>
    <row r="3399" spans="1:11" ht="14">
      <c r="A3399" s="1">
        <v>3394</v>
      </c>
      <c r="D3399" s="4"/>
      <c r="E3399" s="2" t="b">
        <f t="shared" ca="1" si="92"/>
        <v>1</v>
      </c>
      <c r="F3399" s="2" t="str" cm="1">
        <f t="array" aca="1" ref="F3399" ca="1">IF(G3399&lt;&gt;"",INDIRECT("'"&amp;G3399&amp;"'!"&amp;H3399),"")</f>
        <v/>
      </c>
      <c r="G3399" s="1533"/>
      <c r="I3399" s="4"/>
      <c r="J3399" s="4"/>
      <c r="K3399" s="4"/>
    </row>
    <row r="3400" spans="1:11" ht="14">
      <c r="A3400" s="1">
        <v>3395</v>
      </c>
      <c r="D3400" s="4"/>
      <c r="E3400" s="2" t="b">
        <f t="shared" ca="1" si="92"/>
        <v>1</v>
      </c>
      <c r="F3400" s="2" t="str" cm="1">
        <f t="array" aca="1" ref="F3400" ca="1">IF(G3400&lt;&gt;"",INDIRECT("'"&amp;G3400&amp;"'!"&amp;H3400),"")</f>
        <v/>
      </c>
      <c r="G3400" s="1533"/>
      <c r="I3400" s="4"/>
      <c r="J3400" s="4"/>
      <c r="K3400" s="4"/>
    </row>
    <row r="3401" spans="1:11" ht="14">
      <c r="A3401" s="1">
        <v>3396</v>
      </c>
      <c r="D3401" s="4"/>
      <c r="E3401" s="2" t="b">
        <f t="shared" ca="1" si="92"/>
        <v>1</v>
      </c>
      <c r="F3401" s="2" t="str" cm="1">
        <f t="array" aca="1" ref="F3401" ca="1">IF(G3401&lt;&gt;"",INDIRECT("'"&amp;G3401&amp;"'!"&amp;H3401),"")</f>
        <v/>
      </c>
      <c r="G3401" s="1533"/>
      <c r="I3401" s="4"/>
      <c r="J3401" s="4"/>
      <c r="K3401" s="4"/>
    </row>
    <row r="3402" spans="1:11" ht="14">
      <c r="A3402" s="1">
        <v>3397</v>
      </c>
      <c r="D3402" s="4"/>
      <c r="E3402" s="2" t="b">
        <f t="shared" ca="1" si="92"/>
        <v>1</v>
      </c>
      <c r="F3402" s="2" t="str" cm="1">
        <f t="array" aca="1" ref="F3402" ca="1">IF(G3402&lt;&gt;"",INDIRECT("'"&amp;G3402&amp;"'!"&amp;H3402),"")</f>
        <v/>
      </c>
      <c r="G3402" s="1533"/>
      <c r="I3402" s="4"/>
      <c r="J3402" s="4"/>
      <c r="K3402" s="4"/>
    </row>
    <row r="3403" spans="1:11" ht="14">
      <c r="A3403" s="1">
        <v>3398</v>
      </c>
      <c r="E3403" s="2" t="b">
        <f t="shared" ca="1" si="92"/>
        <v>1</v>
      </c>
      <c r="F3403" s="2" t="str" cm="1">
        <f t="array" aca="1" ref="F3403" ca="1">IF(G3403&lt;&gt;"",INDIRECT("'"&amp;G3403&amp;"'!"&amp;H3403),"")</f>
        <v/>
      </c>
      <c r="G3403" s="1533"/>
    </row>
    <row r="3404" spans="1:11" ht="14">
      <c r="A3404" s="1">
        <v>3399</v>
      </c>
      <c r="D3404" s="4"/>
      <c r="E3404" s="2" t="b">
        <f t="shared" ca="1" si="92"/>
        <v>1</v>
      </c>
      <c r="F3404" s="2" t="str" cm="1">
        <f t="array" aca="1" ref="F3404" ca="1">IF(G3404&lt;&gt;"",INDIRECT("'"&amp;G3404&amp;"'!"&amp;H3404),"")</f>
        <v/>
      </c>
      <c r="G3404" s="1533"/>
      <c r="I3404" s="4"/>
      <c r="J3404" s="4"/>
      <c r="K3404" s="4"/>
    </row>
    <row r="3405" spans="1:11" ht="14">
      <c r="A3405" s="1">
        <v>3400</v>
      </c>
      <c r="D3405" s="4"/>
      <c r="E3405" s="2" t="b">
        <f t="shared" ca="1" si="92"/>
        <v>1</v>
      </c>
      <c r="F3405" s="2" t="str" cm="1">
        <f t="array" aca="1" ref="F3405" ca="1">IF(G3405&lt;&gt;"",INDIRECT("'"&amp;G3405&amp;"'!"&amp;H3405),"")</f>
        <v/>
      </c>
      <c r="G3405" s="1533"/>
      <c r="I3405" s="4"/>
      <c r="J3405" s="4"/>
      <c r="K3405" s="4"/>
    </row>
    <row r="3406" spans="1:11" ht="14">
      <c r="A3406" s="1">
        <v>3401</v>
      </c>
      <c r="D3406" s="4"/>
      <c r="E3406" s="2" t="b">
        <f t="shared" ca="1" si="92"/>
        <v>1</v>
      </c>
      <c r="F3406" s="2" t="str" cm="1">
        <f t="array" aca="1" ref="F3406" ca="1">IF(G3406&lt;&gt;"",INDIRECT("'"&amp;G3406&amp;"'!"&amp;H3406),"")</f>
        <v/>
      </c>
      <c r="G3406" s="1533"/>
      <c r="I3406" s="4"/>
      <c r="J3406" s="4"/>
      <c r="K3406" s="4"/>
    </row>
    <row r="3407" spans="1:11" ht="14">
      <c r="A3407" s="1">
        <v>3402</v>
      </c>
      <c r="D3407" s="4"/>
      <c r="E3407" s="2" t="b">
        <f t="shared" ca="1" si="92"/>
        <v>1</v>
      </c>
      <c r="F3407" s="2" t="str" cm="1">
        <f t="array" aca="1" ref="F3407" ca="1">IF(G3407&lt;&gt;"",INDIRECT("'"&amp;G3407&amp;"'!"&amp;H3407),"")</f>
        <v/>
      </c>
      <c r="G3407" s="1533"/>
      <c r="I3407" s="4"/>
      <c r="J3407" s="4"/>
      <c r="K3407" s="4"/>
    </row>
    <row r="3408" spans="1:11" ht="14">
      <c r="A3408" s="1">
        <v>3403</v>
      </c>
      <c r="D3408" s="4"/>
      <c r="E3408" s="2" t="b">
        <f t="shared" ca="1" si="92"/>
        <v>1</v>
      </c>
      <c r="F3408" s="2" t="str" cm="1">
        <f t="array" aca="1" ref="F3408" ca="1">IF(G3408&lt;&gt;"",INDIRECT("'"&amp;G3408&amp;"'!"&amp;H3408),"")</f>
        <v/>
      </c>
      <c r="G3408" s="1533"/>
      <c r="I3408" s="4"/>
      <c r="J3408" s="4"/>
      <c r="K3408" s="4"/>
    </row>
    <row r="3409" spans="1:11" ht="14">
      <c r="A3409" s="1">
        <v>3404</v>
      </c>
      <c r="D3409" s="4"/>
      <c r="E3409" s="2" t="b">
        <f t="shared" ca="1" si="92"/>
        <v>1</v>
      </c>
      <c r="F3409" s="2" t="str" cm="1">
        <f t="array" aca="1" ref="F3409" ca="1">IF(G3409&lt;&gt;"",INDIRECT("'"&amp;G3409&amp;"'!"&amp;H3409),"")</f>
        <v/>
      </c>
      <c r="G3409" s="1533"/>
      <c r="I3409" s="4"/>
      <c r="J3409" s="4"/>
      <c r="K3409" s="4"/>
    </row>
    <row r="3410" spans="1:11" ht="14">
      <c r="A3410" s="1">
        <v>3405</v>
      </c>
      <c r="D3410" s="4"/>
      <c r="E3410" s="2" t="b">
        <f t="shared" ca="1" si="92"/>
        <v>1</v>
      </c>
      <c r="F3410" s="2" t="str" cm="1">
        <f t="array" aca="1" ref="F3410" ca="1">IF(G3410&lt;&gt;"",INDIRECT("'"&amp;G3410&amp;"'!"&amp;H3410),"")</f>
        <v/>
      </c>
      <c r="G3410" s="1533"/>
      <c r="I3410" s="4"/>
      <c r="J3410" s="4"/>
      <c r="K3410" s="4"/>
    </row>
    <row r="3411" spans="1:11" ht="14">
      <c r="A3411" s="1">
        <v>3406</v>
      </c>
      <c r="D3411" s="4"/>
      <c r="E3411" s="2" t="b">
        <f t="shared" ca="1" si="92"/>
        <v>1</v>
      </c>
      <c r="F3411" s="2" t="str" cm="1">
        <f t="array" aca="1" ref="F3411" ca="1">IF(G3411&lt;&gt;"",INDIRECT("'"&amp;G3411&amp;"'!"&amp;H3411),"")</f>
        <v/>
      </c>
      <c r="G3411" s="1533"/>
      <c r="I3411" s="4"/>
      <c r="J3411" s="4"/>
      <c r="K3411" s="4"/>
    </row>
    <row r="3412" spans="1:11" ht="14">
      <c r="A3412" s="1">
        <v>3407</v>
      </c>
      <c r="D3412" s="4"/>
      <c r="E3412" s="2" t="b">
        <f t="shared" ca="1" si="92"/>
        <v>1</v>
      </c>
      <c r="F3412" s="2" t="str" cm="1">
        <f t="array" aca="1" ref="F3412" ca="1">IF(G3412&lt;&gt;"",INDIRECT("'"&amp;G3412&amp;"'!"&amp;H3412),"")</f>
        <v/>
      </c>
      <c r="G3412" s="1533"/>
      <c r="I3412" s="4"/>
      <c r="J3412" s="4"/>
      <c r="K3412" s="4"/>
    </row>
    <row r="3413" spans="1:11" ht="14">
      <c r="A3413" s="1">
        <v>3408</v>
      </c>
      <c r="D3413" s="4"/>
      <c r="E3413" s="2" t="b">
        <f t="shared" ca="1" si="92"/>
        <v>1</v>
      </c>
      <c r="F3413" s="2" t="str" cm="1">
        <f t="array" aca="1" ref="F3413" ca="1">IF(G3413&lt;&gt;"",INDIRECT("'"&amp;G3413&amp;"'!"&amp;H3413),"")</f>
        <v/>
      </c>
      <c r="G3413" s="1533"/>
      <c r="I3413" s="4"/>
      <c r="J3413" s="4"/>
      <c r="K3413" s="4"/>
    </row>
    <row r="3414" spans="1:11" ht="14">
      <c r="A3414" s="1">
        <v>3409</v>
      </c>
      <c r="D3414" s="4"/>
      <c r="E3414" s="2" t="b">
        <f t="shared" ca="1" si="92"/>
        <v>1</v>
      </c>
      <c r="F3414" s="2" t="str" cm="1">
        <f t="array" aca="1" ref="F3414" ca="1">IF(G3414&lt;&gt;"",INDIRECT("'"&amp;G3414&amp;"'!"&amp;H3414),"")</f>
        <v/>
      </c>
      <c r="G3414" s="1533"/>
      <c r="I3414" s="4"/>
      <c r="J3414" s="4"/>
      <c r="K3414" s="4"/>
    </row>
    <row r="3415" spans="1:11" ht="14">
      <c r="A3415" s="1">
        <v>3410</v>
      </c>
      <c r="D3415" s="4"/>
      <c r="E3415" s="2" t="b">
        <f t="shared" ca="1" si="92"/>
        <v>1</v>
      </c>
      <c r="F3415" s="2" t="str" cm="1">
        <f t="array" aca="1" ref="F3415" ca="1">IF(G3415&lt;&gt;"",INDIRECT("'"&amp;G3415&amp;"'!"&amp;H3415),"")</f>
        <v/>
      </c>
      <c r="G3415" s="1533"/>
      <c r="I3415" s="4"/>
      <c r="J3415" s="4"/>
      <c r="K3415" s="4"/>
    </row>
    <row r="3416" spans="1:11" ht="14">
      <c r="A3416" s="1">
        <v>3411</v>
      </c>
      <c r="D3416" s="4"/>
      <c r="E3416" s="2" t="b">
        <f t="shared" ca="1" si="92"/>
        <v>1</v>
      </c>
      <c r="F3416" s="2" t="str" cm="1">
        <f t="array" aca="1" ref="F3416" ca="1">IF(G3416&lt;&gt;"",INDIRECT("'"&amp;G3416&amp;"'!"&amp;H3416),"")</f>
        <v/>
      </c>
      <c r="G3416" s="1533"/>
      <c r="I3416" s="4"/>
      <c r="J3416" s="4"/>
      <c r="K3416" s="4"/>
    </row>
    <row r="3417" spans="1:11" ht="14">
      <c r="A3417" s="1">
        <v>3412</v>
      </c>
      <c r="D3417" s="4"/>
      <c r="E3417" s="2" t="b">
        <f t="shared" ca="1" si="92"/>
        <v>1</v>
      </c>
      <c r="F3417" s="2" t="str" cm="1">
        <f t="array" aca="1" ref="F3417" ca="1">IF(G3417&lt;&gt;"",INDIRECT("'"&amp;G3417&amp;"'!"&amp;H3417),"")</f>
        <v/>
      </c>
      <c r="G3417" s="1533"/>
      <c r="I3417" s="4"/>
      <c r="J3417" s="4"/>
      <c r="K3417" s="4"/>
    </row>
    <row r="3418" spans="1:11" ht="14">
      <c r="A3418" s="1">
        <v>3413</v>
      </c>
      <c r="D3418" s="4"/>
      <c r="E3418" s="2" t="b">
        <f t="shared" ca="1" si="92"/>
        <v>1</v>
      </c>
      <c r="F3418" s="2" t="str" cm="1">
        <f t="array" aca="1" ref="F3418" ca="1">IF(G3418&lt;&gt;"",INDIRECT("'"&amp;G3418&amp;"'!"&amp;H3418),"")</f>
        <v/>
      </c>
      <c r="G3418" s="1533"/>
      <c r="I3418" s="4"/>
      <c r="J3418" s="4"/>
      <c r="K3418" s="4"/>
    </row>
    <row r="3419" spans="1:11" ht="14">
      <c r="A3419" s="1">
        <v>3414</v>
      </c>
      <c r="D3419" s="4"/>
      <c r="E3419" s="2" t="b">
        <f t="shared" ca="1" si="92"/>
        <v>1</v>
      </c>
      <c r="F3419" s="2" t="str" cm="1">
        <f t="array" aca="1" ref="F3419" ca="1">IF(G3419&lt;&gt;"",INDIRECT("'"&amp;G3419&amp;"'!"&amp;H3419),"")</f>
        <v/>
      </c>
      <c r="G3419" s="1533"/>
      <c r="I3419" s="4"/>
      <c r="J3419" s="4"/>
      <c r="K3419" s="4"/>
    </row>
    <row r="3420" spans="1:11" ht="14">
      <c r="A3420" s="1">
        <v>3415</v>
      </c>
      <c r="D3420" s="4"/>
      <c r="E3420" s="2" t="b">
        <f t="shared" ca="1" si="92"/>
        <v>1</v>
      </c>
      <c r="F3420" s="2" t="str" cm="1">
        <f t="array" aca="1" ref="F3420" ca="1">IF(G3420&lt;&gt;"",INDIRECT("'"&amp;G3420&amp;"'!"&amp;H3420),"")</f>
        <v/>
      </c>
      <c r="G3420" s="1533"/>
      <c r="I3420" s="4"/>
      <c r="J3420" s="4"/>
      <c r="K3420" s="4"/>
    </row>
    <row r="3421" spans="1:11" ht="14">
      <c r="A3421" s="1">
        <v>3416</v>
      </c>
      <c r="D3421" s="4"/>
      <c r="E3421" s="2" t="b">
        <f t="shared" ca="1" si="92"/>
        <v>1</v>
      </c>
      <c r="F3421" s="2" t="str" cm="1">
        <f t="array" aca="1" ref="F3421" ca="1">IF(G3421&lt;&gt;"",INDIRECT("'"&amp;G3421&amp;"'!"&amp;H3421),"")</f>
        <v/>
      </c>
      <c r="G3421" s="1533"/>
      <c r="I3421" s="4"/>
      <c r="J3421" s="4"/>
      <c r="K3421" s="4"/>
    </row>
    <row r="3422" spans="1:11" ht="14">
      <c r="A3422" s="1">
        <v>3417</v>
      </c>
      <c r="D3422" s="4"/>
      <c r="E3422" s="2" t="b">
        <f t="shared" ca="1" si="92"/>
        <v>1</v>
      </c>
      <c r="F3422" s="2" t="str" cm="1">
        <f t="array" aca="1" ref="F3422" ca="1">IF(G3422&lt;&gt;"",INDIRECT("'"&amp;G3422&amp;"'!"&amp;H3422),"")</f>
        <v/>
      </c>
      <c r="G3422" s="1533"/>
      <c r="I3422" s="4"/>
      <c r="J3422" s="4"/>
      <c r="K3422" s="4"/>
    </row>
    <row r="3423" spans="1:11" ht="14">
      <c r="A3423" s="1">
        <v>3418</v>
      </c>
      <c r="D3423" s="4"/>
      <c r="E3423" s="2" t="b">
        <f t="shared" ca="1" si="92"/>
        <v>1</v>
      </c>
      <c r="F3423" s="2" t="str" cm="1">
        <f t="array" aca="1" ref="F3423" ca="1">IF(G3423&lt;&gt;"",INDIRECT("'"&amp;G3423&amp;"'!"&amp;H3423),"")</f>
        <v/>
      </c>
      <c r="G3423" s="1533"/>
      <c r="I3423" s="4"/>
      <c r="J3423" s="4"/>
      <c r="K3423" s="4"/>
    </row>
    <row r="3424" spans="1:11" ht="14">
      <c r="A3424" s="1">
        <v>3419</v>
      </c>
      <c r="D3424" s="4"/>
      <c r="E3424" s="2" t="b">
        <f t="shared" ca="1" si="92"/>
        <v>1</v>
      </c>
      <c r="F3424" s="2" t="str" cm="1">
        <f t="array" aca="1" ref="F3424" ca="1">IF(G3424&lt;&gt;"",INDIRECT("'"&amp;G3424&amp;"'!"&amp;H3424),"")</f>
        <v/>
      </c>
      <c r="G3424" s="1533"/>
      <c r="I3424" s="4"/>
      <c r="J3424" s="4"/>
      <c r="K3424" s="4"/>
    </row>
    <row r="3425" spans="1:11" ht="14">
      <c r="A3425" s="1">
        <v>3420</v>
      </c>
      <c r="D3425" s="4"/>
      <c r="E3425" s="2" t="b">
        <f t="shared" ca="1" si="92"/>
        <v>1</v>
      </c>
      <c r="F3425" s="2" t="str" cm="1">
        <f t="array" aca="1" ref="F3425" ca="1">IF(G3425&lt;&gt;"",INDIRECT("'"&amp;G3425&amp;"'!"&amp;H3425),"")</f>
        <v/>
      </c>
      <c r="G3425" s="1533"/>
      <c r="I3425" s="4"/>
      <c r="J3425" s="4"/>
      <c r="K3425" s="4"/>
    </row>
    <row r="3426" spans="1:11" ht="14">
      <c r="A3426">
        <v>3421</v>
      </c>
      <c r="B3426" s="7">
        <f>'EstExp 12-20'!C129</f>
        <v>0</v>
      </c>
      <c r="C3426" s="3">
        <f t="shared" ref="C3426:C3437" si="93">A3426-B3426</f>
        <v>3421</v>
      </c>
      <c r="E3426" s="2" t="b">
        <f t="shared" ca="1" si="92"/>
        <v>1</v>
      </c>
      <c r="F3426" s="2" cm="1">
        <f t="array" aca="1" ref="F3426" ca="1">IF(G3426&lt;&gt;"",INDIRECT("'"&amp;G3426&amp;"'!"&amp;H3426),"")</f>
        <v>0</v>
      </c>
      <c r="G3426" s="1533" t="s">
        <v>6775</v>
      </c>
      <c r="H3426" s="2" t="s">
        <v>5063</v>
      </c>
    </row>
    <row r="3427" spans="1:11" ht="14">
      <c r="A3427">
        <v>3422</v>
      </c>
      <c r="B3427" s="7">
        <f>'EstExp 12-20'!D129</f>
        <v>0</v>
      </c>
      <c r="C3427" s="3">
        <f t="shared" si="93"/>
        <v>3422</v>
      </c>
      <c r="E3427" s="2" t="b">
        <f t="shared" ca="1" si="92"/>
        <v>1</v>
      </c>
      <c r="F3427" s="2" cm="1">
        <f t="array" aca="1" ref="F3427" ca="1">IF(G3427&lt;&gt;"",INDIRECT("'"&amp;G3427&amp;"'!"&amp;H3427),"")</f>
        <v>0</v>
      </c>
      <c r="G3427" s="1533" t="s">
        <v>6775</v>
      </c>
      <c r="H3427" s="2" t="s">
        <v>5064</v>
      </c>
    </row>
    <row r="3428" spans="1:11" ht="14">
      <c r="A3428">
        <v>3423</v>
      </c>
      <c r="B3428" s="7">
        <f>'EstExp 12-20'!E129</f>
        <v>0</v>
      </c>
      <c r="C3428" s="3">
        <f t="shared" si="93"/>
        <v>3423</v>
      </c>
      <c r="E3428" s="2" t="b">
        <f t="shared" ca="1" si="92"/>
        <v>1</v>
      </c>
      <c r="F3428" s="2" cm="1">
        <f t="array" aca="1" ref="F3428" ca="1">IF(G3428&lt;&gt;"",INDIRECT("'"&amp;G3428&amp;"'!"&amp;H3428),"")</f>
        <v>0</v>
      </c>
      <c r="G3428" s="1533" t="s">
        <v>6775</v>
      </c>
      <c r="H3428" s="2" t="s">
        <v>5065</v>
      </c>
    </row>
    <row r="3429" spans="1:11" ht="14">
      <c r="A3429">
        <v>3424</v>
      </c>
      <c r="B3429" s="7">
        <f>'EstExp 12-20'!F129</f>
        <v>0</v>
      </c>
      <c r="C3429" s="3">
        <f t="shared" si="93"/>
        <v>3424</v>
      </c>
      <c r="E3429" s="2" t="b">
        <f t="shared" ca="1" si="92"/>
        <v>1</v>
      </c>
      <c r="F3429" s="2" cm="1">
        <f t="array" aca="1" ref="F3429" ca="1">IF(G3429&lt;&gt;"",INDIRECT("'"&amp;G3429&amp;"'!"&amp;H3429),"")</f>
        <v>0</v>
      </c>
      <c r="G3429" s="1533" t="s">
        <v>6775</v>
      </c>
      <c r="H3429" s="2" t="s">
        <v>5066</v>
      </c>
    </row>
    <row r="3430" spans="1:11" ht="14">
      <c r="A3430">
        <v>3425</v>
      </c>
      <c r="B3430" s="7">
        <f>'EstExp 12-20'!G129</f>
        <v>0</v>
      </c>
      <c r="C3430" s="3">
        <f t="shared" si="93"/>
        <v>3425</v>
      </c>
      <c r="E3430" s="2" t="b">
        <f t="shared" ca="1" si="92"/>
        <v>1</v>
      </c>
      <c r="F3430" s="2" cm="1">
        <f t="array" aca="1" ref="F3430" ca="1">IF(G3430&lt;&gt;"",INDIRECT("'"&amp;G3430&amp;"'!"&amp;H3430),"")</f>
        <v>0</v>
      </c>
      <c r="G3430" s="1533" t="s">
        <v>6775</v>
      </c>
      <c r="H3430" s="2" t="s">
        <v>5067</v>
      </c>
    </row>
    <row r="3431" spans="1:11" ht="14">
      <c r="A3431">
        <v>3426</v>
      </c>
      <c r="B3431" s="7">
        <f>'EstExp 12-20'!H129</f>
        <v>0</v>
      </c>
      <c r="C3431" s="3">
        <f t="shared" si="93"/>
        <v>3426</v>
      </c>
      <c r="E3431" s="2" t="b">
        <f t="shared" ca="1" si="92"/>
        <v>1</v>
      </c>
      <c r="F3431" s="2" cm="1">
        <f t="array" aca="1" ref="F3431" ca="1">IF(G3431&lt;&gt;"",INDIRECT("'"&amp;G3431&amp;"'!"&amp;H3431),"")</f>
        <v>0</v>
      </c>
      <c r="G3431" s="1533" t="s">
        <v>6775</v>
      </c>
      <c r="H3431" s="2" t="s">
        <v>5068</v>
      </c>
    </row>
    <row r="3432" spans="1:11" ht="14">
      <c r="A3432">
        <v>3427</v>
      </c>
      <c r="B3432" s="7">
        <f>'EstExp 12-20'!K129</f>
        <v>0</v>
      </c>
      <c r="C3432" s="3">
        <f t="shared" si="93"/>
        <v>3427</v>
      </c>
      <c r="E3432" s="2" t="b">
        <f t="shared" ca="1" si="92"/>
        <v>1</v>
      </c>
      <c r="F3432" s="2" cm="1">
        <f t="array" aca="1" ref="F3432" ca="1">IF(G3432&lt;&gt;"",INDIRECT("'"&amp;G3432&amp;"'!"&amp;H3432),"")</f>
        <v>0</v>
      </c>
      <c r="G3432" s="1533" t="s">
        <v>6775</v>
      </c>
      <c r="H3432" s="2" t="s">
        <v>5069</v>
      </c>
    </row>
    <row r="3433" spans="1:11" ht="14">
      <c r="A3433" s="1">
        <v>3428</v>
      </c>
      <c r="E3433" s="2" t="b">
        <f t="shared" ca="1" si="92"/>
        <v>1</v>
      </c>
      <c r="F3433" s="2" t="str" cm="1">
        <f t="array" aca="1" ref="F3433" ca="1">IF(G3433&lt;&gt;"",INDIRECT("'"&amp;G3433&amp;"'!"&amp;H3433),"")</f>
        <v/>
      </c>
      <c r="G3433" s="1533"/>
    </row>
    <row r="3434" spans="1:11" ht="14">
      <c r="A3434">
        <v>3429</v>
      </c>
      <c r="B3434" s="7">
        <f>'BudgetSum 2-4'!E28</f>
        <v>0</v>
      </c>
      <c r="C3434" s="3">
        <f t="shared" si="93"/>
        <v>3429</v>
      </c>
      <c r="E3434" s="2" t="b">
        <f t="shared" ca="1" si="92"/>
        <v>1</v>
      </c>
      <c r="F3434" s="2" cm="1">
        <f t="array" aca="1" ref="F3434" ca="1">IF(G3434&lt;&gt;"",INDIRECT("'"&amp;G3434&amp;"'!"&amp;H3434),"")</f>
        <v>0</v>
      </c>
      <c r="G3434" s="1533" t="s">
        <v>6773</v>
      </c>
      <c r="H3434" s="2" t="s">
        <v>5070</v>
      </c>
    </row>
    <row r="3435" spans="1:11" ht="14">
      <c r="A3435" s="1">
        <v>3430</v>
      </c>
      <c r="D3435" s="4"/>
      <c r="E3435" s="2" t="b">
        <f t="shared" ca="1" si="92"/>
        <v>1</v>
      </c>
      <c r="F3435" s="2" t="str" cm="1">
        <f t="array" aca="1" ref="F3435" ca="1">IF(G3435&lt;&gt;"",INDIRECT("'"&amp;G3435&amp;"'!"&amp;H3435),"")</f>
        <v/>
      </c>
      <c r="G3435" s="1533"/>
      <c r="I3435" s="4"/>
      <c r="J3435" s="4"/>
      <c r="K3435" s="4"/>
    </row>
    <row r="3436" spans="1:11" ht="14">
      <c r="A3436">
        <v>3431</v>
      </c>
      <c r="B3436" s="7">
        <f>'BudgetSum 2-4'!G28</f>
        <v>0</v>
      </c>
      <c r="C3436" s="3">
        <f t="shared" si="93"/>
        <v>3431</v>
      </c>
      <c r="E3436" s="2" t="b">
        <f t="shared" ca="1" si="92"/>
        <v>1</v>
      </c>
      <c r="F3436" s="2" cm="1">
        <f t="array" aca="1" ref="F3436" ca="1">IF(G3436&lt;&gt;"",INDIRECT("'"&amp;G3436&amp;"'!"&amp;H3436),"")</f>
        <v>0</v>
      </c>
      <c r="G3436" s="1533" t="s">
        <v>6773</v>
      </c>
      <c r="H3436" s="2" t="s">
        <v>5071</v>
      </c>
    </row>
    <row r="3437" spans="1:11" ht="14">
      <c r="A3437">
        <v>3432</v>
      </c>
      <c r="B3437" s="7">
        <f>'BudgetSum 2-4'!H28</f>
        <v>0</v>
      </c>
      <c r="C3437" s="3">
        <f t="shared" si="93"/>
        <v>3432</v>
      </c>
      <c r="E3437" s="2" t="b">
        <f t="shared" ca="1" si="92"/>
        <v>1</v>
      </c>
      <c r="F3437" s="2" cm="1">
        <f t="array" aca="1" ref="F3437" ca="1">IF(G3437&lt;&gt;"",INDIRECT("'"&amp;G3437&amp;"'!"&amp;H3437),"")</f>
        <v>0</v>
      </c>
      <c r="G3437" s="1533" t="s">
        <v>6773</v>
      </c>
      <c r="H3437" s="2" t="s">
        <v>5072</v>
      </c>
    </row>
    <row r="3438" spans="1:11" ht="14">
      <c r="A3438" s="1">
        <v>3433</v>
      </c>
      <c r="D3438" s="4"/>
      <c r="E3438" s="2" t="b">
        <f t="shared" ca="1" si="92"/>
        <v>1</v>
      </c>
      <c r="F3438" s="2" t="str" cm="1">
        <f t="array" aca="1" ref="F3438" ca="1">IF(G3438&lt;&gt;"",INDIRECT("'"&amp;G3438&amp;"'!"&amp;H3438),"")</f>
        <v/>
      </c>
      <c r="G3438" s="1533"/>
      <c r="I3438" s="4"/>
      <c r="J3438" s="4"/>
      <c r="K3438" s="4"/>
    </row>
    <row r="3439" spans="1:11" ht="14">
      <c r="A3439" s="1">
        <v>3434</v>
      </c>
      <c r="D3439" s="3" t="s">
        <v>299</v>
      </c>
      <c r="E3439" s="2" t="b">
        <f t="shared" ca="1" si="92"/>
        <v>1</v>
      </c>
      <c r="F3439" s="2" t="str" cm="1">
        <f t="array" aca="1" ref="F3439" ca="1">IF(G3439&lt;&gt;"",INDIRECT("'"&amp;G3439&amp;"'!"&amp;H3439),"")</f>
        <v/>
      </c>
      <c r="G3439" s="1533"/>
    </row>
    <row r="3440" spans="1:11" ht="14">
      <c r="A3440" s="1">
        <v>3435</v>
      </c>
      <c r="D3440" s="4"/>
      <c r="E3440" s="2" t="b">
        <f t="shared" ca="1" si="92"/>
        <v>1</v>
      </c>
      <c r="F3440" s="2" t="str" cm="1">
        <f t="array" aca="1" ref="F3440" ca="1">IF(G3440&lt;&gt;"",INDIRECT("'"&amp;G3440&amp;"'!"&amp;H3440),"")</f>
        <v/>
      </c>
      <c r="G3440" s="1533"/>
      <c r="I3440" s="4"/>
      <c r="J3440" s="4"/>
      <c r="K3440" s="4"/>
    </row>
    <row r="3441" spans="1:11" ht="14">
      <c r="A3441" s="1">
        <v>3436</v>
      </c>
      <c r="D3441" s="4"/>
      <c r="E3441" s="2" t="b">
        <f t="shared" ca="1" si="92"/>
        <v>1</v>
      </c>
      <c r="F3441" s="2" t="str" cm="1">
        <f t="array" aca="1" ref="F3441" ca="1">IF(G3441&lt;&gt;"",INDIRECT("'"&amp;G3441&amp;"'!"&amp;H3441),"")</f>
        <v/>
      </c>
      <c r="G3441" s="1533"/>
      <c r="I3441" s="4"/>
      <c r="J3441" s="4"/>
      <c r="K3441" s="4"/>
    </row>
    <row r="3442" spans="1:11" ht="14">
      <c r="A3442" s="1">
        <v>3437</v>
      </c>
      <c r="D3442" s="4"/>
      <c r="E3442" s="2" t="b">
        <f t="shared" ca="1" si="92"/>
        <v>1</v>
      </c>
      <c r="F3442" s="2" t="str" cm="1">
        <f t="array" aca="1" ref="F3442" ca="1">IF(G3442&lt;&gt;"",INDIRECT("'"&amp;G3442&amp;"'!"&amp;H3442),"")</f>
        <v/>
      </c>
      <c r="G3442" s="1533"/>
      <c r="I3442" s="4"/>
      <c r="J3442" s="4"/>
      <c r="K3442" s="4"/>
    </row>
    <row r="3443" spans="1:11" ht="14">
      <c r="A3443" s="1">
        <v>3438</v>
      </c>
      <c r="D3443" s="4"/>
      <c r="E3443" s="2" t="b">
        <f t="shared" ca="1" si="92"/>
        <v>1</v>
      </c>
      <c r="F3443" s="2" t="str" cm="1">
        <f t="array" aca="1" ref="F3443" ca="1">IF(G3443&lt;&gt;"",INDIRECT("'"&amp;G3443&amp;"'!"&amp;H3443),"")</f>
        <v/>
      </c>
      <c r="G3443" s="1533"/>
      <c r="I3443" s="4"/>
      <c r="J3443" s="4"/>
      <c r="K3443" s="4"/>
    </row>
    <row r="3444" spans="1:11" ht="14">
      <c r="A3444" s="1">
        <v>3439</v>
      </c>
      <c r="D3444" s="4"/>
      <c r="E3444" s="2" t="b">
        <f t="shared" ca="1" si="92"/>
        <v>1</v>
      </c>
      <c r="F3444" s="2" t="str" cm="1">
        <f t="array" aca="1" ref="F3444" ca="1">IF(G3444&lt;&gt;"",INDIRECT("'"&amp;G3444&amp;"'!"&amp;H3444),"")</f>
        <v/>
      </c>
      <c r="G3444" s="1533"/>
      <c r="I3444" s="4"/>
      <c r="J3444" s="4"/>
      <c r="K3444" s="4"/>
    </row>
    <row r="3445" spans="1:11" ht="14">
      <c r="A3445" s="1">
        <v>3440</v>
      </c>
      <c r="D3445" s="4"/>
      <c r="E3445" s="2" t="b">
        <f t="shared" ca="1" si="92"/>
        <v>1</v>
      </c>
      <c r="F3445" s="2" t="str" cm="1">
        <f t="array" aca="1" ref="F3445" ca="1">IF(G3445&lt;&gt;"",INDIRECT("'"&amp;G3445&amp;"'!"&amp;H3445),"")</f>
        <v/>
      </c>
      <c r="G3445" s="1533"/>
      <c r="I3445" s="4"/>
      <c r="J3445" s="4"/>
      <c r="K3445" s="4"/>
    </row>
    <row r="3446" spans="1:11" ht="14">
      <c r="A3446" s="1">
        <v>3441</v>
      </c>
      <c r="D3446" s="4"/>
      <c r="E3446" s="2" t="b">
        <f t="shared" ca="1" si="92"/>
        <v>1</v>
      </c>
      <c r="F3446" s="2" t="str" cm="1">
        <f t="array" aca="1" ref="F3446" ca="1">IF(G3446&lt;&gt;"",INDIRECT("'"&amp;G3446&amp;"'!"&amp;H3446),"")</f>
        <v/>
      </c>
      <c r="G3446" s="1533"/>
      <c r="I3446" s="4"/>
      <c r="J3446" s="4"/>
      <c r="K3446" s="4"/>
    </row>
    <row r="3447" spans="1:11" ht="14">
      <c r="A3447" s="1">
        <v>3442</v>
      </c>
      <c r="D3447" s="4"/>
      <c r="E3447" s="2" t="b">
        <f t="shared" ca="1" si="92"/>
        <v>1</v>
      </c>
      <c r="F3447" s="2" t="str" cm="1">
        <f t="array" aca="1" ref="F3447" ca="1">IF(G3447&lt;&gt;"",INDIRECT("'"&amp;G3447&amp;"'!"&amp;H3447),"")</f>
        <v/>
      </c>
      <c r="G3447" s="1533"/>
      <c r="I3447" s="4"/>
      <c r="J3447" s="4"/>
      <c r="K3447" s="4"/>
    </row>
    <row r="3448" spans="1:11" ht="14">
      <c r="A3448" s="1">
        <v>3443</v>
      </c>
      <c r="D3448" s="4"/>
      <c r="E3448" s="2" t="b">
        <f t="shared" ca="1" si="92"/>
        <v>1</v>
      </c>
      <c r="F3448" s="2" t="str" cm="1">
        <f t="array" aca="1" ref="F3448" ca="1">IF(G3448&lt;&gt;"",INDIRECT("'"&amp;G3448&amp;"'!"&amp;H3448),"")</f>
        <v/>
      </c>
      <c r="G3448" s="1533"/>
      <c r="I3448" s="4"/>
      <c r="J3448" s="4"/>
      <c r="K3448" s="4"/>
    </row>
    <row r="3449" spans="1:11" ht="14">
      <c r="A3449" s="1">
        <v>3444</v>
      </c>
      <c r="D3449" s="4"/>
      <c r="E3449" s="2" t="b">
        <f t="shared" ca="1" si="92"/>
        <v>1</v>
      </c>
      <c r="F3449" s="2" t="str" cm="1">
        <f t="array" aca="1" ref="F3449" ca="1">IF(G3449&lt;&gt;"",INDIRECT("'"&amp;G3449&amp;"'!"&amp;H3449),"")</f>
        <v/>
      </c>
      <c r="G3449" s="1533"/>
      <c r="I3449" s="4"/>
      <c r="J3449" s="4"/>
      <c r="K3449" s="4"/>
    </row>
    <row r="3450" spans="1:11" ht="14">
      <c r="A3450" s="1">
        <v>3445</v>
      </c>
      <c r="D3450" s="4"/>
      <c r="E3450" s="2" t="b">
        <f t="shared" ca="1" si="92"/>
        <v>1</v>
      </c>
      <c r="F3450" s="2" t="str" cm="1">
        <f t="array" aca="1" ref="F3450" ca="1">IF(G3450&lt;&gt;"",INDIRECT("'"&amp;G3450&amp;"'!"&amp;H3450),"")</f>
        <v/>
      </c>
      <c r="G3450" s="1533"/>
      <c r="I3450" s="4"/>
      <c r="J3450" s="4"/>
      <c r="K3450" s="4"/>
    </row>
    <row r="3451" spans="1:11" ht="14">
      <c r="A3451" s="1">
        <v>3446</v>
      </c>
      <c r="D3451" s="4"/>
      <c r="E3451" s="2" t="b">
        <f t="shared" ca="1" si="92"/>
        <v>1</v>
      </c>
      <c r="F3451" s="2" t="str" cm="1">
        <f t="array" aca="1" ref="F3451" ca="1">IF(G3451&lt;&gt;"",INDIRECT("'"&amp;G3451&amp;"'!"&amp;H3451),"")</f>
        <v/>
      </c>
      <c r="G3451" s="1533"/>
      <c r="I3451" s="4"/>
      <c r="J3451" s="4"/>
      <c r="K3451" s="4"/>
    </row>
    <row r="3452" spans="1:11" ht="14">
      <c r="A3452" s="1">
        <v>3447</v>
      </c>
      <c r="D3452" s="4"/>
      <c r="E3452" s="2" t="b">
        <f t="shared" ca="1" si="92"/>
        <v>1</v>
      </c>
      <c r="F3452" s="2" t="str" cm="1">
        <f t="array" aca="1" ref="F3452" ca="1">IF(G3452&lt;&gt;"",INDIRECT("'"&amp;G3452&amp;"'!"&amp;H3452),"")</f>
        <v/>
      </c>
      <c r="G3452" s="1533"/>
      <c r="I3452" s="4"/>
      <c r="J3452" s="4"/>
      <c r="K3452" s="4"/>
    </row>
    <row r="3453" spans="1:11" ht="14">
      <c r="A3453">
        <v>3448</v>
      </c>
      <c r="E3453" s="2" t="b">
        <f t="shared" ca="1" si="92"/>
        <v>1</v>
      </c>
      <c r="F3453" s="2" t="str" cm="1">
        <f t="array" aca="1" ref="F3453" ca="1">IF(G3453&lt;&gt;"",INDIRECT("'"&amp;G3453&amp;"'!"&amp;H3453),"")</f>
        <v/>
      </c>
      <c r="G3453" s="1533"/>
    </row>
    <row r="3454" spans="1:11" ht="14">
      <c r="A3454" s="1">
        <v>3449</v>
      </c>
      <c r="E3454" s="2" t="b">
        <f t="shared" ca="1" si="92"/>
        <v>1</v>
      </c>
      <c r="F3454" s="2" t="str" cm="1">
        <f t="array" aca="1" ref="F3454" ca="1">IF(G3454&lt;&gt;"",INDIRECT("'"&amp;G3454&amp;"'!"&amp;H3454),"")</f>
        <v/>
      </c>
      <c r="G3454" s="1533"/>
    </row>
    <row r="3455" spans="1:11" ht="14">
      <c r="A3455" s="1">
        <v>3450</v>
      </c>
      <c r="E3455" s="2" t="b">
        <f t="shared" ca="1" si="92"/>
        <v>1</v>
      </c>
      <c r="F3455" s="2" t="str" cm="1">
        <f t="array" aca="1" ref="F3455" ca="1">IF(G3455&lt;&gt;"",INDIRECT("'"&amp;G3455&amp;"'!"&amp;H3455),"")</f>
        <v/>
      </c>
      <c r="G3455" s="1533"/>
    </row>
    <row r="3456" spans="1:11" ht="14">
      <c r="A3456" s="1">
        <v>3451</v>
      </c>
      <c r="E3456" s="2" t="b">
        <f t="shared" ca="1" si="92"/>
        <v>1</v>
      </c>
      <c r="F3456" s="2" t="str" cm="1">
        <f t="array" aca="1" ref="F3456" ca="1">IF(G3456&lt;&gt;"",INDIRECT("'"&amp;G3456&amp;"'!"&amp;H3456),"")</f>
        <v/>
      </c>
      <c r="G3456" s="1533"/>
    </row>
    <row r="3457" spans="1:11" ht="14">
      <c r="A3457" s="1">
        <v>3452</v>
      </c>
      <c r="D3457" s="3" t="s">
        <v>299</v>
      </c>
      <c r="E3457" s="2" t="b">
        <f t="shared" ca="1" si="92"/>
        <v>1</v>
      </c>
      <c r="F3457" s="2" t="str" cm="1">
        <f t="array" aca="1" ref="F3457" ca="1">IF(G3457&lt;&gt;"",INDIRECT("'"&amp;G3457&amp;"'!"&amp;H3457),"")</f>
        <v/>
      </c>
      <c r="G3457" s="1533"/>
    </row>
    <row r="3458" spans="1:11" ht="14">
      <c r="A3458" s="1">
        <v>3453</v>
      </c>
      <c r="D3458" s="4"/>
      <c r="E3458" s="2" t="b">
        <f t="shared" ref="E3458:E3521" ca="1" si="94">F3458=B3458</f>
        <v>1</v>
      </c>
      <c r="F3458" s="2" t="str" cm="1">
        <f t="array" aca="1" ref="F3458" ca="1">IF(G3458&lt;&gt;"",INDIRECT("'"&amp;G3458&amp;"'!"&amp;H3458),"")</f>
        <v/>
      </c>
      <c r="G3458" s="1533"/>
      <c r="I3458" s="4"/>
      <c r="J3458" s="4"/>
      <c r="K3458" s="4"/>
    </row>
    <row r="3459" spans="1:11" ht="14">
      <c r="A3459" s="1">
        <v>3454</v>
      </c>
      <c r="E3459" s="2" t="b">
        <f t="shared" ca="1" si="94"/>
        <v>1</v>
      </c>
      <c r="F3459" s="2" t="str" cm="1">
        <f t="array" aca="1" ref="F3459" ca="1">IF(G3459&lt;&gt;"",INDIRECT("'"&amp;G3459&amp;"'!"&amp;H3459),"")</f>
        <v/>
      </c>
      <c r="G3459" s="1533"/>
    </row>
    <row r="3460" spans="1:11" ht="14">
      <c r="A3460" s="1">
        <v>3455</v>
      </c>
      <c r="E3460" s="2" t="b">
        <f t="shared" ca="1" si="94"/>
        <v>1</v>
      </c>
      <c r="F3460" s="2" t="str" cm="1">
        <f t="array" aca="1" ref="F3460" ca="1">IF(G3460&lt;&gt;"",INDIRECT("'"&amp;G3460&amp;"'!"&amp;H3460),"")</f>
        <v/>
      </c>
      <c r="G3460" s="1533"/>
    </row>
    <row r="3461" spans="1:11" ht="14">
      <c r="A3461" s="1">
        <v>3456</v>
      </c>
      <c r="E3461" s="2" t="b">
        <f t="shared" ca="1" si="94"/>
        <v>1</v>
      </c>
      <c r="F3461" s="2" t="str" cm="1">
        <f t="array" aca="1" ref="F3461" ca="1">IF(G3461&lt;&gt;"",INDIRECT("'"&amp;G3461&amp;"'!"&amp;H3461),"")</f>
        <v/>
      </c>
      <c r="G3461" s="1533"/>
    </row>
    <row r="3462" spans="1:11" ht="14">
      <c r="A3462" s="1">
        <v>3457</v>
      </c>
      <c r="E3462" s="2" t="b">
        <f t="shared" ca="1" si="94"/>
        <v>1</v>
      </c>
      <c r="F3462" s="2" t="str" cm="1">
        <f t="array" aca="1" ref="F3462" ca="1">IF(G3462&lt;&gt;"",INDIRECT("'"&amp;G3462&amp;"'!"&amp;H3462),"")</f>
        <v/>
      </c>
      <c r="G3462" s="1533"/>
    </row>
    <row r="3463" spans="1:11" ht="14">
      <c r="A3463" s="1">
        <v>3458</v>
      </c>
      <c r="E3463" s="2" t="b">
        <f t="shared" ca="1" si="94"/>
        <v>1</v>
      </c>
      <c r="F3463" s="2" t="str" cm="1">
        <f t="array" aca="1" ref="F3463" ca="1">IF(G3463&lt;&gt;"",INDIRECT("'"&amp;G3463&amp;"'!"&amp;H3463),"")</f>
        <v/>
      </c>
      <c r="G3463" s="1533"/>
    </row>
    <row r="3464" spans="1:11" ht="14">
      <c r="A3464" s="1">
        <v>3459</v>
      </c>
      <c r="E3464" s="2" t="b">
        <f t="shared" ca="1" si="94"/>
        <v>1</v>
      </c>
      <c r="F3464" s="2" t="str" cm="1">
        <f t="array" aca="1" ref="F3464" ca="1">IF(G3464&lt;&gt;"",INDIRECT("'"&amp;G3464&amp;"'!"&amp;H3464),"")</f>
        <v/>
      </c>
      <c r="G3464" s="1533"/>
    </row>
    <row r="3465" spans="1:11" ht="14">
      <c r="A3465" s="1">
        <v>3460</v>
      </c>
      <c r="E3465" s="2" t="b">
        <f t="shared" ca="1" si="94"/>
        <v>1</v>
      </c>
      <c r="F3465" s="2" t="str" cm="1">
        <f t="array" aca="1" ref="F3465" ca="1">IF(G3465&lt;&gt;"",INDIRECT("'"&amp;G3465&amp;"'!"&amp;H3465),"")</f>
        <v/>
      </c>
      <c r="G3465" s="1533"/>
    </row>
    <row r="3466" spans="1:11" ht="14">
      <c r="A3466" s="1">
        <v>3461</v>
      </c>
      <c r="E3466" s="2" t="b">
        <f t="shared" ca="1" si="94"/>
        <v>1</v>
      </c>
      <c r="F3466" s="2" t="str" cm="1">
        <f t="array" aca="1" ref="F3466" ca="1">IF(G3466&lt;&gt;"",INDIRECT("'"&amp;G3466&amp;"'!"&amp;H3466),"")</f>
        <v/>
      </c>
      <c r="G3466" s="1533"/>
    </row>
    <row r="3467" spans="1:11" ht="14">
      <c r="A3467" s="1">
        <v>3462</v>
      </c>
      <c r="E3467" s="2" t="b">
        <f t="shared" ca="1" si="94"/>
        <v>1</v>
      </c>
      <c r="F3467" s="2" t="str" cm="1">
        <f t="array" aca="1" ref="F3467" ca="1">IF(G3467&lt;&gt;"",INDIRECT("'"&amp;G3467&amp;"'!"&amp;H3467),"")</f>
        <v/>
      </c>
      <c r="G3467" s="1533"/>
    </row>
    <row r="3468" spans="1:11" ht="14">
      <c r="A3468" s="1">
        <v>3463</v>
      </c>
      <c r="E3468" s="2" t="b">
        <f t="shared" ca="1" si="94"/>
        <v>1</v>
      </c>
      <c r="F3468" s="2" t="str" cm="1">
        <f t="array" aca="1" ref="F3468" ca="1">IF(G3468&lt;&gt;"",INDIRECT("'"&amp;G3468&amp;"'!"&amp;H3468),"")</f>
        <v/>
      </c>
      <c r="G3468" s="1533"/>
    </row>
    <row r="3469" spans="1:11" ht="14">
      <c r="A3469" s="1">
        <v>3464</v>
      </c>
      <c r="E3469" s="2" t="b">
        <f t="shared" ca="1" si="94"/>
        <v>1</v>
      </c>
      <c r="F3469" s="2" t="str" cm="1">
        <f t="array" aca="1" ref="F3469" ca="1">IF(G3469&lt;&gt;"",INDIRECT("'"&amp;G3469&amp;"'!"&amp;H3469),"")</f>
        <v/>
      </c>
      <c r="G3469" s="1533"/>
    </row>
    <row r="3470" spans="1:11" ht="14">
      <c r="A3470" s="1">
        <v>3465</v>
      </c>
      <c r="E3470" s="2" t="b">
        <f t="shared" ca="1" si="94"/>
        <v>1</v>
      </c>
      <c r="F3470" s="2" t="str" cm="1">
        <f t="array" aca="1" ref="F3470" ca="1">IF(G3470&lt;&gt;"",INDIRECT("'"&amp;G3470&amp;"'!"&amp;H3470),"")</f>
        <v/>
      </c>
      <c r="G3470" s="1533"/>
    </row>
    <row r="3471" spans="1:11" ht="14">
      <c r="A3471" s="1">
        <v>3466</v>
      </c>
      <c r="E3471" s="2" t="b">
        <f t="shared" ca="1" si="94"/>
        <v>1</v>
      </c>
      <c r="F3471" s="2" t="str" cm="1">
        <f t="array" aca="1" ref="F3471" ca="1">IF(G3471&lt;&gt;"",INDIRECT("'"&amp;G3471&amp;"'!"&amp;H3471),"")</f>
        <v/>
      </c>
      <c r="G3471" s="1533"/>
    </row>
    <row r="3472" spans="1:11" ht="14">
      <c r="A3472" s="1">
        <v>3467</v>
      </c>
      <c r="D3472" s="4"/>
      <c r="E3472" s="2" t="b">
        <f t="shared" ca="1" si="94"/>
        <v>1</v>
      </c>
      <c r="F3472" s="2" t="str" cm="1">
        <f t="array" aca="1" ref="F3472" ca="1">IF(G3472&lt;&gt;"",INDIRECT("'"&amp;G3472&amp;"'!"&amp;H3472),"")</f>
        <v/>
      </c>
      <c r="G3472" s="1533"/>
      <c r="I3472" s="4"/>
      <c r="J3472" s="4"/>
      <c r="K3472" s="4"/>
    </row>
    <row r="3473" spans="1:11" ht="14">
      <c r="A3473" s="1">
        <v>3468</v>
      </c>
      <c r="E3473" s="2" t="b">
        <f t="shared" ca="1" si="94"/>
        <v>1</v>
      </c>
      <c r="F3473" s="2" t="str" cm="1">
        <f t="array" aca="1" ref="F3473" ca="1">IF(G3473&lt;&gt;"",INDIRECT("'"&amp;G3473&amp;"'!"&amp;H3473),"")</f>
        <v/>
      </c>
      <c r="G3473" s="1533"/>
    </row>
    <row r="3474" spans="1:11" ht="14">
      <c r="A3474">
        <v>3469</v>
      </c>
      <c r="B3474" s="7">
        <f>'BudgetSum 2-4'!C38</f>
        <v>0</v>
      </c>
      <c r="C3474" s="3">
        <f t="shared" ref="C3474:C3527" si="95">A3474-B3474</f>
        <v>3469</v>
      </c>
      <c r="E3474" s="2" t="b">
        <f t="shared" ca="1" si="94"/>
        <v>1</v>
      </c>
      <c r="F3474" s="2" cm="1">
        <f t="array" aca="1" ref="F3474" ca="1">IF(G3474&lt;&gt;"",INDIRECT("'"&amp;G3474&amp;"'!"&amp;H3474),"")</f>
        <v>0</v>
      </c>
      <c r="G3474" s="1533" t="s">
        <v>6773</v>
      </c>
      <c r="H3474" s="2" t="s">
        <v>4350</v>
      </c>
    </row>
    <row r="3475" spans="1:11" ht="14">
      <c r="A3475">
        <v>3470</v>
      </c>
      <c r="B3475" s="7">
        <f>'BudgetSum 2-4'!D38</f>
        <v>0</v>
      </c>
      <c r="C3475" s="3">
        <f t="shared" si="95"/>
        <v>3470</v>
      </c>
      <c r="E3475" s="2" t="b">
        <f t="shared" ca="1" si="94"/>
        <v>1</v>
      </c>
      <c r="F3475" s="2" cm="1">
        <f t="array" aca="1" ref="F3475" ca="1">IF(G3475&lt;&gt;"",INDIRECT("'"&amp;G3475&amp;"'!"&amp;H3475),"")</f>
        <v>0</v>
      </c>
      <c r="G3475" s="1533" t="s">
        <v>6773</v>
      </c>
      <c r="H3475" s="2" t="s">
        <v>4387</v>
      </c>
    </row>
    <row r="3476" spans="1:11" ht="14">
      <c r="A3476">
        <v>3471</v>
      </c>
      <c r="B3476" s="7">
        <f>'BudgetSum 2-4'!F38</f>
        <v>0</v>
      </c>
      <c r="C3476" s="3">
        <f t="shared" si="95"/>
        <v>3471</v>
      </c>
      <c r="E3476" s="2" t="b">
        <f t="shared" ca="1" si="94"/>
        <v>1</v>
      </c>
      <c r="F3476" s="2" cm="1">
        <f t="array" aca="1" ref="F3476" ca="1">IF(G3476&lt;&gt;"",INDIRECT("'"&amp;G3476&amp;"'!"&amp;H3476),"")</f>
        <v>0</v>
      </c>
      <c r="G3476" s="1533" t="s">
        <v>6773</v>
      </c>
      <c r="H3476" s="2" t="s">
        <v>4462</v>
      </c>
    </row>
    <row r="3477" spans="1:11" ht="14">
      <c r="A3477">
        <v>3472</v>
      </c>
      <c r="B3477" s="7">
        <f>'BudgetSum 2-4'!G38</f>
        <v>0</v>
      </c>
      <c r="C3477" s="3">
        <f t="shared" si="95"/>
        <v>3472</v>
      </c>
      <c r="E3477" s="2" t="b">
        <f t="shared" ca="1" si="94"/>
        <v>1</v>
      </c>
      <c r="F3477" s="2" cm="1">
        <f t="array" aca="1" ref="F3477" ca="1">IF(G3477&lt;&gt;"",INDIRECT("'"&amp;G3477&amp;"'!"&amp;H3477),"")</f>
        <v>0</v>
      </c>
      <c r="G3477" s="1533" t="s">
        <v>6773</v>
      </c>
      <c r="H3477" s="2" t="s">
        <v>4500</v>
      </c>
    </row>
    <row r="3478" spans="1:11" ht="14">
      <c r="A3478">
        <v>3473</v>
      </c>
      <c r="B3478" s="7">
        <f>'BudgetSum 2-4'!H38</f>
        <v>0</v>
      </c>
      <c r="C3478" s="3">
        <f t="shared" si="95"/>
        <v>3473</v>
      </c>
      <c r="E3478" s="2" t="b">
        <f t="shared" ca="1" si="94"/>
        <v>1</v>
      </c>
      <c r="F3478" s="2" cm="1">
        <f t="array" aca="1" ref="F3478" ca="1">IF(G3478&lt;&gt;"",INDIRECT("'"&amp;G3478&amp;"'!"&amp;H3478),"")</f>
        <v>0</v>
      </c>
      <c r="G3478" s="1533" t="s">
        <v>6773</v>
      </c>
      <c r="H3478" s="2" t="s">
        <v>4537</v>
      </c>
    </row>
    <row r="3479" spans="1:11" ht="14">
      <c r="A3479" s="1">
        <v>3474</v>
      </c>
      <c r="D3479" s="4"/>
      <c r="E3479" s="2" t="b">
        <f t="shared" ca="1" si="94"/>
        <v>1</v>
      </c>
      <c r="F3479" s="2" t="str" cm="1">
        <f t="array" aca="1" ref="F3479" ca="1">IF(G3479&lt;&gt;"",INDIRECT("'"&amp;G3479&amp;"'!"&amp;H3479),"")</f>
        <v/>
      </c>
      <c r="G3479" s="1533"/>
      <c r="I3479" s="4"/>
      <c r="J3479" s="4"/>
      <c r="K3479" s="4"/>
    </row>
    <row r="3480" spans="1:11" ht="14">
      <c r="A3480" s="1">
        <v>3475</v>
      </c>
      <c r="D3480" s="3" t="s">
        <v>299</v>
      </c>
      <c r="E3480" s="2" t="b">
        <f t="shared" ca="1" si="94"/>
        <v>1</v>
      </c>
      <c r="F3480" s="2" t="str" cm="1">
        <f t="array" aca="1" ref="F3480" ca="1">IF(G3480&lt;&gt;"",INDIRECT("'"&amp;G3480&amp;"'!"&amp;H3480),"")</f>
        <v/>
      </c>
      <c r="G3480" s="1533"/>
    </row>
    <row r="3481" spans="1:11" ht="14">
      <c r="A3481" s="1">
        <v>3476</v>
      </c>
      <c r="D3481" s="4"/>
      <c r="E3481" s="2" t="b">
        <f t="shared" ca="1" si="94"/>
        <v>1</v>
      </c>
      <c r="F3481" s="2" t="str" cm="1">
        <f t="array" aca="1" ref="F3481" ca="1">IF(G3481&lt;&gt;"",INDIRECT("'"&amp;G3481&amp;"'!"&amp;H3481),"")</f>
        <v/>
      </c>
      <c r="G3481" s="1533"/>
      <c r="I3481" s="4"/>
      <c r="J3481" s="4"/>
      <c r="K3481" s="4"/>
    </row>
    <row r="3482" spans="1:11" ht="14">
      <c r="A3482" s="1">
        <v>3477</v>
      </c>
      <c r="D3482" s="4"/>
      <c r="E3482" s="2" t="b">
        <f t="shared" ca="1" si="94"/>
        <v>1</v>
      </c>
      <c r="F3482" s="2" t="str" cm="1">
        <f t="array" aca="1" ref="F3482" ca="1">IF(G3482&lt;&gt;"",INDIRECT("'"&amp;G3482&amp;"'!"&amp;H3482),"")</f>
        <v/>
      </c>
      <c r="G3482" s="1533"/>
      <c r="I3482" s="4"/>
      <c r="J3482" s="4"/>
      <c r="K3482" s="4"/>
    </row>
    <row r="3483" spans="1:11" ht="14">
      <c r="A3483" s="1">
        <v>3478</v>
      </c>
      <c r="D3483" s="4"/>
      <c r="E3483" s="2" t="b">
        <f t="shared" ca="1" si="94"/>
        <v>1</v>
      </c>
      <c r="F3483" s="2" t="str" cm="1">
        <f t="array" aca="1" ref="F3483" ca="1">IF(G3483&lt;&gt;"",INDIRECT("'"&amp;G3483&amp;"'!"&amp;H3483),"")</f>
        <v/>
      </c>
      <c r="G3483" s="1533"/>
      <c r="I3483" s="4"/>
      <c r="J3483" s="4"/>
      <c r="K3483" s="4"/>
    </row>
    <row r="3484" spans="1:11" ht="14">
      <c r="A3484" s="1">
        <v>3479</v>
      </c>
      <c r="D3484" s="4"/>
      <c r="E3484" s="2" t="b">
        <f t="shared" ca="1" si="94"/>
        <v>1</v>
      </c>
      <c r="F3484" s="2" t="str" cm="1">
        <f t="array" aca="1" ref="F3484" ca="1">IF(G3484&lt;&gt;"",INDIRECT("'"&amp;G3484&amp;"'!"&amp;H3484),"")</f>
        <v/>
      </c>
      <c r="G3484" s="1533"/>
      <c r="I3484" s="4"/>
      <c r="J3484" s="4"/>
      <c r="K3484" s="4"/>
    </row>
    <row r="3485" spans="1:11" ht="14">
      <c r="A3485" s="1">
        <v>3480</v>
      </c>
      <c r="D3485" s="4"/>
      <c r="E3485" s="2" t="b">
        <f t="shared" ca="1" si="94"/>
        <v>1</v>
      </c>
      <c r="F3485" s="2" t="str" cm="1">
        <f t="array" aca="1" ref="F3485" ca="1">IF(G3485&lt;&gt;"",INDIRECT("'"&amp;G3485&amp;"'!"&amp;H3485),"")</f>
        <v/>
      </c>
      <c r="G3485" s="1533"/>
      <c r="I3485" s="4"/>
      <c r="J3485" s="4"/>
      <c r="K3485" s="4"/>
    </row>
    <row r="3486" spans="1:11" ht="14">
      <c r="A3486" s="1">
        <v>3481</v>
      </c>
      <c r="D3486" s="4"/>
      <c r="E3486" s="2" t="b">
        <f t="shared" ca="1" si="94"/>
        <v>1</v>
      </c>
      <c r="F3486" s="2" t="str" cm="1">
        <f t="array" aca="1" ref="F3486" ca="1">IF(G3486&lt;&gt;"",INDIRECT("'"&amp;G3486&amp;"'!"&amp;H3486),"")</f>
        <v/>
      </c>
      <c r="G3486" s="1533"/>
      <c r="I3486" s="4"/>
      <c r="J3486" s="4"/>
      <c r="K3486" s="4"/>
    </row>
    <row r="3487" spans="1:11" ht="14">
      <c r="A3487" s="1">
        <v>3482</v>
      </c>
      <c r="D3487" s="4"/>
      <c r="E3487" s="2" t="b">
        <f t="shared" ca="1" si="94"/>
        <v>1</v>
      </c>
      <c r="F3487" s="2" t="str" cm="1">
        <f t="array" aca="1" ref="F3487" ca="1">IF(G3487&lt;&gt;"",INDIRECT("'"&amp;G3487&amp;"'!"&amp;H3487),"")</f>
        <v/>
      </c>
      <c r="G3487" s="1533"/>
      <c r="I3487" s="4"/>
      <c r="J3487" s="4"/>
      <c r="K3487" s="4"/>
    </row>
    <row r="3488" spans="1:11" ht="14">
      <c r="A3488" s="1">
        <v>3483</v>
      </c>
      <c r="D3488" s="4"/>
      <c r="E3488" s="2" t="b">
        <f t="shared" ca="1" si="94"/>
        <v>1</v>
      </c>
      <c r="F3488" s="2" t="str" cm="1">
        <f t="array" aca="1" ref="F3488" ca="1">IF(G3488&lt;&gt;"",INDIRECT("'"&amp;G3488&amp;"'!"&amp;H3488),"")</f>
        <v/>
      </c>
      <c r="G3488" s="1533"/>
      <c r="I3488" s="4"/>
      <c r="J3488" s="4"/>
      <c r="K3488" s="4"/>
    </row>
    <row r="3489" spans="1:19" ht="14">
      <c r="A3489" s="1">
        <v>3484</v>
      </c>
      <c r="D3489" s="4"/>
      <c r="E3489" s="2" t="b">
        <f t="shared" ca="1" si="94"/>
        <v>1</v>
      </c>
      <c r="F3489" s="2" t="str" cm="1">
        <f t="array" aca="1" ref="F3489" ca="1">IF(G3489&lt;&gt;"",INDIRECT("'"&amp;G3489&amp;"'!"&amp;H3489),"")</f>
        <v/>
      </c>
      <c r="G3489" s="1533"/>
      <c r="I3489" s="4"/>
      <c r="J3489" s="4"/>
      <c r="K3489" s="4"/>
    </row>
    <row r="3490" spans="1:19" ht="14">
      <c r="A3490">
        <v>3485</v>
      </c>
      <c r="B3490" s="8">
        <f>'CashSum 5'!K3</f>
        <v>0</v>
      </c>
      <c r="C3490" s="3">
        <f t="shared" si="95"/>
        <v>3485</v>
      </c>
      <c r="E3490" s="2" t="b">
        <f t="shared" ca="1" si="94"/>
        <v>1</v>
      </c>
      <c r="F3490" s="2" cm="1">
        <f t="array" aca="1" ref="F3490" ca="1">IF(G3490&lt;&gt;"",INDIRECT("'"&amp;G3490&amp;"'!"&amp;H3490),"")</f>
        <v>0</v>
      </c>
      <c r="G3490" s="1533" t="s">
        <v>6774</v>
      </c>
      <c r="H3490" s="2" t="s">
        <v>5073</v>
      </c>
      <c r="S3490" s="8"/>
    </row>
    <row r="3491" spans="1:19" ht="14">
      <c r="A3491" s="1">
        <v>3486</v>
      </c>
      <c r="E3491" s="2" t="b">
        <f t="shared" ca="1" si="94"/>
        <v>1</v>
      </c>
      <c r="F3491" s="2" t="str" cm="1">
        <f t="array" aca="1" ref="F3491" ca="1">IF(G3491&lt;&gt;"",INDIRECT("'"&amp;G3491&amp;"'!"&amp;H3491),"")</f>
        <v/>
      </c>
      <c r="G3491" s="1533"/>
    </row>
    <row r="3492" spans="1:19" ht="14">
      <c r="A3492" s="1">
        <v>3487</v>
      </c>
      <c r="E3492" s="2" t="b">
        <f t="shared" ca="1" si="94"/>
        <v>1</v>
      </c>
      <c r="F3492" s="2" t="str" cm="1">
        <f t="array" aca="1" ref="F3492" ca="1">IF(G3492&lt;&gt;"",INDIRECT("'"&amp;G3492&amp;"'!"&amp;H3492),"")</f>
        <v/>
      </c>
      <c r="G3492" s="1533"/>
    </row>
    <row r="3493" spans="1:19" ht="14">
      <c r="A3493" s="1">
        <v>3488</v>
      </c>
      <c r="E3493" s="2" t="b">
        <f t="shared" ca="1" si="94"/>
        <v>1</v>
      </c>
      <c r="F3493" s="2" t="str" cm="1">
        <f t="array" aca="1" ref="F3493" ca="1">IF(G3493&lt;&gt;"",INDIRECT("'"&amp;G3493&amp;"'!"&amp;H3493),"")</f>
        <v/>
      </c>
      <c r="G3493" s="1533"/>
    </row>
    <row r="3494" spans="1:19" ht="14">
      <c r="A3494" s="1">
        <v>3489</v>
      </c>
      <c r="E3494" s="2" t="b">
        <f t="shared" ca="1" si="94"/>
        <v>1</v>
      </c>
      <c r="F3494" s="2" t="str" cm="1">
        <f t="array" aca="1" ref="F3494" ca="1">IF(G3494&lt;&gt;"",INDIRECT("'"&amp;G3494&amp;"'!"&amp;H3494),"")</f>
        <v/>
      </c>
      <c r="G3494" s="1533"/>
    </row>
    <row r="3495" spans="1:19" ht="14">
      <c r="A3495" s="1">
        <v>3490</v>
      </c>
      <c r="E3495" s="2" t="b">
        <f t="shared" ca="1" si="94"/>
        <v>1</v>
      </c>
      <c r="F3495" s="2" t="str" cm="1">
        <f t="array" aca="1" ref="F3495" ca="1">IF(G3495&lt;&gt;"",INDIRECT("'"&amp;G3495&amp;"'!"&amp;H3495),"")</f>
        <v/>
      </c>
      <c r="G3495" s="1533"/>
    </row>
    <row r="3496" spans="1:19" ht="14">
      <c r="A3496" s="1">
        <v>3491</v>
      </c>
      <c r="E3496" s="2" t="b">
        <f t="shared" ca="1" si="94"/>
        <v>1</v>
      </c>
      <c r="F3496" s="2" t="str" cm="1">
        <f t="array" aca="1" ref="F3496" ca="1">IF(G3496&lt;&gt;"",INDIRECT("'"&amp;G3496&amp;"'!"&amp;H3496),"")</f>
        <v/>
      </c>
      <c r="G3496" s="1533"/>
    </row>
    <row r="3497" spans="1:19" ht="14">
      <c r="A3497" s="1">
        <v>3492</v>
      </c>
      <c r="E3497" s="2" t="b">
        <f t="shared" ca="1" si="94"/>
        <v>1</v>
      </c>
      <c r="F3497" s="2" t="str" cm="1">
        <f t="array" aca="1" ref="F3497" ca="1">IF(G3497&lt;&gt;"",INDIRECT("'"&amp;G3497&amp;"'!"&amp;H3497),"")</f>
        <v/>
      </c>
      <c r="G3497" s="1533"/>
    </row>
    <row r="3498" spans="1:19" ht="14">
      <c r="A3498" s="1">
        <v>3493</v>
      </c>
      <c r="D3498" s="3" t="s">
        <v>299</v>
      </c>
      <c r="E3498" s="2" t="b">
        <f t="shared" ca="1" si="94"/>
        <v>1</v>
      </c>
      <c r="F3498" s="2" t="str" cm="1">
        <f t="array" aca="1" ref="F3498" ca="1">IF(G3498&lt;&gt;"",INDIRECT("'"&amp;G3498&amp;"'!"&amp;H3498),"")</f>
        <v/>
      </c>
      <c r="G3498" s="1533"/>
    </row>
    <row r="3499" spans="1:19" ht="14">
      <c r="A3499" s="1">
        <v>3494</v>
      </c>
      <c r="E3499" s="2" t="b">
        <f t="shared" ca="1" si="94"/>
        <v>1</v>
      </c>
      <c r="F3499" s="2" t="str" cm="1">
        <f t="array" aca="1" ref="F3499" ca="1">IF(G3499&lt;&gt;"",INDIRECT("'"&amp;G3499&amp;"'!"&amp;H3499),"")</f>
        <v/>
      </c>
      <c r="G3499" s="1533"/>
    </row>
    <row r="3500" spans="1:19" ht="14">
      <c r="A3500" s="1">
        <v>3495</v>
      </c>
      <c r="D3500" s="3" t="s">
        <v>299</v>
      </c>
      <c r="E3500" s="2" t="b">
        <f t="shared" ca="1" si="94"/>
        <v>1</v>
      </c>
      <c r="F3500" s="2" t="str" cm="1">
        <f t="array" aca="1" ref="F3500" ca="1">IF(G3500&lt;&gt;"",INDIRECT("'"&amp;G3500&amp;"'!"&amp;H3500),"")</f>
        <v/>
      </c>
      <c r="G3500" s="1533"/>
    </row>
    <row r="3501" spans="1:19" ht="14">
      <c r="A3501" s="1">
        <v>3496</v>
      </c>
      <c r="E3501" s="2" t="b">
        <f t="shared" ca="1" si="94"/>
        <v>1</v>
      </c>
      <c r="F3501" s="2" t="str" cm="1">
        <f t="array" aca="1" ref="F3501" ca="1">IF(G3501&lt;&gt;"",INDIRECT("'"&amp;G3501&amp;"'!"&amp;H3501),"")</f>
        <v/>
      </c>
      <c r="G3501" s="1533"/>
    </row>
    <row r="3502" spans="1:19" ht="14">
      <c r="A3502" s="1">
        <v>3497</v>
      </c>
      <c r="E3502" s="2" t="b">
        <f t="shared" ca="1" si="94"/>
        <v>1</v>
      </c>
      <c r="F3502" s="2" t="str" cm="1">
        <f t="array" aca="1" ref="F3502" ca="1">IF(G3502&lt;&gt;"",INDIRECT("'"&amp;G3502&amp;"'!"&amp;H3502),"")</f>
        <v/>
      </c>
      <c r="G3502" s="1533"/>
    </row>
    <row r="3503" spans="1:19" ht="14">
      <c r="A3503" s="1">
        <v>3498</v>
      </c>
      <c r="E3503" s="2" t="b">
        <f t="shared" ca="1" si="94"/>
        <v>1</v>
      </c>
      <c r="F3503" s="2" t="str" cm="1">
        <f t="array" aca="1" ref="F3503" ca="1">IF(G3503&lt;&gt;"",INDIRECT("'"&amp;G3503&amp;"'!"&amp;H3503),"")</f>
        <v/>
      </c>
      <c r="G3503" s="1533"/>
    </row>
    <row r="3504" spans="1:19" ht="14">
      <c r="A3504" s="1">
        <v>3499</v>
      </c>
      <c r="E3504" s="2" t="b">
        <f t="shared" ca="1" si="94"/>
        <v>1</v>
      </c>
      <c r="F3504" s="2" t="str" cm="1">
        <f t="array" aca="1" ref="F3504" ca="1">IF(G3504&lt;&gt;"",INDIRECT("'"&amp;G3504&amp;"'!"&amp;H3504),"")</f>
        <v/>
      </c>
      <c r="G3504" s="1533"/>
    </row>
    <row r="3505" spans="1:8" ht="14">
      <c r="A3505" s="1">
        <v>3500</v>
      </c>
      <c r="E3505" s="2" t="b">
        <f t="shared" ca="1" si="94"/>
        <v>1</v>
      </c>
      <c r="F3505" s="2" t="str" cm="1">
        <f t="array" aca="1" ref="F3505" ca="1">IF(G3505&lt;&gt;"",INDIRECT("'"&amp;G3505&amp;"'!"&amp;H3505),"")</f>
        <v/>
      </c>
      <c r="G3505" s="1533"/>
    </row>
    <row r="3506" spans="1:8" ht="14">
      <c r="A3506" s="1">
        <v>3501</v>
      </c>
      <c r="E3506" s="2" t="b">
        <f t="shared" ca="1" si="94"/>
        <v>1</v>
      </c>
      <c r="F3506" s="2" t="str" cm="1">
        <f t="array" aca="1" ref="F3506" ca="1">IF(G3506&lt;&gt;"",INDIRECT("'"&amp;G3506&amp;"'!"&amp;H3506),"")</f>
        <v/>
      </c>
      <c r="G3506" s="1533"/>
    </row>
    <row r="3507" spans="1:8" ht="14">
      <c r="A3507" s="1">
        <v>3502</v>
      </c>
      <c r="E3507" s="2" t="b">
        <f t="shared" ca="1" si="94"/>
        <v>1</v>
      </c>
      <c r="F3507" s="2" t="str" cm="1">
        <f t="array" aca="1" ref="F3507" ca="1">IF(G3507&lt;&gt;"",INDIRECT("'"&amp;G3507&amp;"'!"&amp;H3507),"")</f>
        <v/>
      </c>
      <c r="G3507" s="1533"/>
    </row>
    <row r="3508" spans="1:8" ht="14">
      <c r="A3508" s="1">
        <v>3503</v>
      </c>
      <c r="E3508" s="2" t="b">
        <f t="shared" ca="1" si="94"/>
        <v>1</v>
      </c>
      <c r="F3508" s="2" t="str" cm="1">
        <f t="array" aca="1" ref="F3508" ca="1">IF(G3508&lt;&gt;"",INDIRECT("'"&amp;G3508&amp;"'!"&amp;H3508),"")</f>
        <v/>
      </c>
      <c r="G3508" s="1533"/>
    </row>
    <row r="3509" spans="1:8" ht="14">
      <c r="A3509" s="1">
        <v>3504</v>
      </c>
      <c r="E3509" s="2" t="b">
        <f t="shared" ca="1" si="94"/>
        <v>1</v>
      </c>
      <c r="F3509" s="2" t="str" cm="1">
        <f t="array" aca="1" ref="F3509" ca="1">IF(G3509&lt;&gt;"",INDIRECT("'"&amp;G3509&amp;"'!"&amp;H3509),"")</f>
        <v/>
      </c>
      <c r="G3509" s="1533"/>
    </row>
    <row r="3510" spans="1:8" ht="14">
      <c r="A3510" s="1">
        <v>3505</v>
      </c>
      <c r="E3510" s="2" t="b">
        <f t="shared" ca="1" si="94"/>
        <v>1</v>
      </c>
      <c r="F3510" s="2" t="str" cm="1">
        <f t="array" aca="1" ref="F3510" ca="1">IF(G3510&lt;&gt;"",INDIRECT("'"&amp;G3510&amp;"'!"&amp;H3510),"")</f>
        <v/>
      </c>
      <c r="G3510" s="1533"/>
    </row>
    <row r="3511" spans="1:8" ht="14">
      <c r="A3511" s="1">
        <v>3506</v>
      </c>
      <c r="E3511" s="2" t="b">
        <f t="shared" ca="1" si="94"/>
        <v>1</v>
      </c>
      <c r="F3511" s="2" t="str" cm="1">
        <f t="array" aca="1" ref="F3511" ca="1">IF(G3511&lt;&gt;"",INDIRECT("'"&amp;G3511&amp;"'!"&amp;H3511),"")</f>
        <v/>
      </c>
      <c r="G3511" s="1533"/>
    </row>
    <row r="3512" spans="1:8" ht="14">
      <c r="A3512" s="1">
        <v>3507</v>
      </c>
      <c r="E3512" s="2" t="b">
        <f t="shared" ca="1" si="94"/>
        <v>1</v>
      </c>
      <c r="F3512" s="2" t="str" cm="1">
        <f t="array" aca="1" ref="F3512" ca="1">IF(G3512&lt;&gt;"",INDIRECT("'"&amp;G3512&amp;"'!"&amp;H3512),"")</f>
        <v/>
      </c>
      <c r="G3512" s="1533"/>
    </row>
    <row r="3513" spans="1:8" ht="14">
      <c r="A3513">
        <v>3508</v>
      </c>
      <c r="B3513" s="7">
        <f>'BudgetSum 2-4'!K5</f>
        <v>0</v>
      </c>
      <c r="C3513" s="3">
        <f t="shared" si="95"/>
        <v>3508</v>
      </c>
      <c r="E3513" s="2" t="b">
        <f t="shared" ca="1" si="94"/>
        <v>1</v>
      </c>
      <c r="F3513" s="2" cm="1">
        <f t="array" aca="1" ref="F3513" ca="1">IF(G3513&lt;&gt;"",INDIRECT("'"&amp;G3513&amp;"'!"&amp;H3513),"")</f>
        <v>0</v>
      </c>
      <c r="G3513" s="1533" t="s">
        <v>6773</v>
      </c>
      <c r="H3513" s="2" t="s">
        <v>4576</v>
      </c>
    </row>
    <row r="3514" spans="1:8" ht="14">
      <c r="A3514">
        <v>3509</v>
      </c>
      <c r="B3514" s="7">
        <f>'BudgetSum 2-4'!K7</f>
        <v>0</v>
      </c>
      <c r="C3514" s="3">
        <f t="shared" si="95"/>
        <v>3509</v>
      </c>
      <c r="E3514" s="2" t="b">
        <f t="shared" ca="1" si="94"/>
        <v>1</v>
      </c>
      <c r="F3514" s="2" cm="1">
        <f t="array" aca="1" ref="F3514" ca="1">IF(G3514&lt;&gt;"",INDIRECT("'"&amp;G3514&amp;"'!"&amp;H3514),"")</f>
        <v>0</v>
      </c>
      <c r="G3514" s="1533" t="s">
        <v>6773</v>
      </c>
      <c r="H3514" s="2" t="s">
        <v>5074</v>
      </c>
    </row>
    <row r="3515" spans="1:8" ht="14">
      <c r="A3515">
        <v>3510</v>
      </c>
      <c r="B3515" s="7">
        <f>'BudgetSum 2-4'!K9</f>
        <v>0</v>
      </c>
      <c r="C3515" s="3">
        <f t="shared" si="95"/>
        <v>3510</v>
      </c>
      <c r="E3515" s="2" t="b">
        <f t="shared" ca="1" si="94"/>
        <v>1</v>
      </c>
      <c r="F3515" s="2" cm="1">
        <f t="array" aca="1" ref="F3515" ca="1">IF(G3515&lt;&gt;"",INDIRECT("'"&amp;G3515&amp;"'!"&amp;H3515),"")</f>
        <v>0</v>
      </c>
      <c r="G3515" s="1533" t="s">
        <v>6773</v>
      </c>
      <c r="H3515" s="2" t="s">
        <v>5075</v>
      </c>
    </row>
    <row r="3516" spans="1:8" ht="14">
      <c r="A3516">
        <v>3511</v>
      </c>
      <c r="B3516" s="7">
        <f>'BudgetSum 2-4'!K14</f>
        <v>0</v>
      </c>
      <c r="C3516" s="3">
        <f t="shared" si="95"/>
        <v>3511</v>
      </c>
      <c r="E3516" s="2" t="b">
        <f t="shared" ca="1" si="94"/>
        <v>1</v>
      </c>
      <c r="F3516" s="2" cm="1">
        <f t="array" aca="1" ref="F3516" ca="1">IF(G3516&lt;&gt;"",INDIRECT("'"&amp;G3516&amp;"'!"&amp;H3516),"")</f>
        <v>0</v>
      </c>
      <c r="G3516" s="1533" t="s">
        <v>6773</v>
      </c>
      <c r="H3516" s="2" t="s">
        <v>4577</v>
      </c>
    </row>
    <row r="3517" spans="1:8" ht="14">
      <c r="A3517">
        <v>3512</v>
      </c>
      <c r="B3517" s="7">
        <f>'BudgetSum 2-4'!K16</f>
        <v>0</v>
      </c>
      <c r="C3517" s="3">
        <f t="shared" si="95"/>
        <v>3512</v>
      </c>
      <c r="E3517" s="2" t="b">
        <f t="shared" ca="1" si="94"/>
        <v>1</v>
      </c>
      <c r="F3517" s="2" cm="1">
        <f t="array" aca="1" ref="F3517" ca="1">IF(G3517&lt;&gt;"",INDIRECT("'"&amp;G3517&amp;"'!"&amp;H3517),"")</f>
        <v>0</v>
      </c>
      <c r="G3517" s="1533" t="s">
        <v>6773</v>
      </c>
      <c r="H3517" s="2" t="s">
        <v>4313</v>
      </c>
    </row>
    <row r="3518" spans="1:8" ht="14">
      <c r="A3518">
        <v>3513</v>
      </c>
      <c r="B3518" s="7">
        <f>'BudgetSum 2-4'!K17</f>
        <v>0</v>
      </c>
      <c r="C3518" s="3">
        <f t="shared" si="95"/>
        <v>3513</v>
      </c>
      <c r="E3518" s="2" t="b">
        <f t="shared" ca="1" si="94"/>
        <v>1</v>
      </c>
      <c r="F3518" s="2" cm="1">
        <f t="array" aca="1" ref="F3518" ca="1">IF(G3518&lt;&gt;"",INDIRECT("'"&amp;G3518&amp;"'!"&amp;H3518),"")</f>
        <v>0</v>
      </c>
      <c r="G3518" s="1533" t="s">
        <v>6773</v>
      </c>
      <c r="H3518" s="2" t="s">
        <v>4314</v>
      </c>
    </row>
    <row r="3519" spans="1:8" ht="14">
      <c r="A3519">
        <v>3514</v>
      </c>
      <c r="B3519" s="7">
        <f>'BudgetSum 2-4'!K19</f>
        <v>0</v>
      </c>
      <c r="C3519" s="3">
        <f t="shared" si="95"/>
        <v>3514</v>
      </c>
      <c r="E3519" s="2" t="b">
        <f t="shared" ca="1" si="94"/>
        <v>1</v>
      </c>
      <c r="F3519" s="2" cm="1">
        <f t="array" aca="1" ref="F3519" ca="1">IF(G3519&lt;&gt;"",INDIRECT("'"&amp;G3519&amp;"'!"&amp;H3519),"")</f>
        <v>0</v>
      </c>
      <c r="G3519" s="1533" t="s">
        <v>6773</v>
      </c>
      <c r="H3519" s="2" t="s">
        <v>4315</v>
      </c>
    </row>
    <row r="3520" spans="1:8" ht="14">
      <c r="A3520">
        <v>3515</v>
      </c>
      <c r="B3520" s="7">
        <f>'BudgetSum 2-4'!K22</f>
        <v>0</v>
      </c>
      <c r="C3520" s="3">
        <f t="shared" si="95"/>
        <v>3515</v>
      </c>
      <c r="E3520" s="2" t="b">
        <f t="shared" ca="1" si="94"/>
        <v>1</v>
      </c>
      <c r="F3520" s="2" cm="1">
        <f t="array" aca="1" ref="F3520" ca="1">IF(G3520&lt;&gt;"",INDIRECT("'"&amp;G3520&amp;"'!"&amp;H3520),"")</f>
        <v>0</v>
      </c>
      <c r="G3520" s="1533" t="s">
        <v>6773</v>
      </c>
      <c r="H3520" s="2" t="s">
        <v>5076</v>
      </c>
    </row>
    <row r="3521" spans="1:11" ht="14">
      <c r="A3521">
        <v>3516</v>
      </c>
      <c r="B3521" s="7">
        <f>'BudgetSum 2-4'!K28</f>
        <v>0</v>
      </c>
      <c r="C3521" s="3">
        <f t="shared" si="95"/>
        <v>3516</v>
      </c>
      <c r="E3521" s="2" t="b">
        <f t="shared" ca="1" si="94"/>
        <v>1</v>
      </c>
      <c r="F3521" s="2" cm="1">
        <f t="array" aca="1" ref="F3521" ca="1">IF(G3521&lt;&gt;"",INDIRECT("'"&amp;G3521&amp;"'!"&amp;H3521),"")</f>
        <v>0</v>
      </c>
      <c r="G3521" s="1533" t="s">
        <v>6773</v>
      </c>
      <c r="H3521" s="2" t="s">
        <v>5077</v>
      </c>
    </row>
    <row r="3522" spans="1:11" ht="14">
      <c r="A3522">
        <v>3517</v>
      </c>
      <c r="B3522" s="7">
        <f>'BudgetSum 2-4'!K30</f>
        <v>0</v>
      </c>
      <c r="C3522" s="3">
        <f t="shared" si="95"/>
        <v>3517</v>
      </c>
      <c r="E3522" s="2" t="b">
        <f t="shared" ref="E3522:E3585" ca="1" si="96">F3522=B3522</f>
        <v>1</v>
      </c>
      <c r="F3522" s="2" cm="1">
        <f t="array" aca="1" ref="F3522" ca="1">IF(G3522&lt;&gt;"",INDIRECT("'"&amp;G3522&amp;"'!"&amp;H3522),"")</f>
        <v>0</v>
      </c>
      <c r="G3522" s="1533" t="s">
        <v>6773</v>
      </c>
      <c r="H3522" s="2" t="s">
        <v>5078</v>
      </c>
    </row>
    <row r="3523" spans="1:11" ht="14">
      <c r="A3523">
        <v>3518</v>
      </c>
      <c r="B3523" s="7">
        <f>'BudgetSum 2-4'!K35</f>
        <v>0</v>
      </c>
      <c r="C3523" s="3">
        <f t="shared" si="95"/>
        <v>3518</v>
      </c>
      <c r="E3523" s="2" t="b">
        <f t="shared" ca="1" si="96"/>
        <v>1</v>
      </c>
      <c r="F3523" s="2" cm="1">
        <f t="array" aca="1" ref="F3523" ca="1">IF(G3523&lt;&gt;"",INDIRECT("'"&amp;G3523&amp;"'!"&amp;H3523),"")</f>
        <v>0</v>
      </c>
      <c r="G3523" s="1533" t="s">
        <v>6773</v>
      </c>
      <c r="H3523" s="2" t="s">
        <v>5079</v>
      </c>
    </row>
    <row r="3524" spans="1:11" ht="14">
      <c r="A3524">
        <v>3519</v>
      </c>
      <c r="B3524" s="7">
        <f>'BudgetSum 2-4'!K36</f>
        <v>0</v>
      </c>
      <c r="C3524" s="3">
        <f t="shared" si="95"/>
        <v>3519</v>
      </c>
      <c r="E3524" s="2" t="b">
        <f t="shared" ca="1" si="96"/>
        <v>1</v>
      </c>
      <c r="F3524" s="2" cm="1">
        <f t="array" aca="1" ref="F3524" ca="1">IF(G3524&lt;&gt;"",INDIRECT("'"&amp;G3524&amp;"'!"&amp;H3524),"")</f>
        <v>0</v>
      </c>
      <c r="G3524" s="1533" t="s">
        <v>6773</v>
      </c>
      <c r="H3524" s="2" t="s">
        <v>5080</v>
      </c>
    </row>
    <row r="3525" spans="1:11" ht="14">
      <c r="A3525">
        <v>3520</v>
      </c>
      <c r="B3525" s="7">
        <f>'BudgetSum 2-4'!K37</f>
        <v>0</v>
      </c>
      <c r="C3525" s="3">
        <f t="shared" si="95"/>
        <v>3520</v>
      </c>
      <c r="E3525" s="2" t="b">
        <f t="shared" ca="1" si="96"/>
        <v>1</v>
      </c>
      <c r="F3525" s="2" cm="1">
        <f t="array" aca="1" ref="F3525" ca="1">IF(G3525&lt;&gt;"",INDIRECT("'"&amp;G3525&amp;"'!"&amp;H3525),"")</f>
        <v>0</v>
      </c>
      <c r="G3525" s="1533" t="s">
        <v>6773</v>
      </c>
      <c r="H3525" s="2" t="s">
        <v>5081</v>
      </c>
    </row>
    <row r="3526" spans="1:11" ht="14">
      <c r="A3526">
        <v>3521</v>
      </c>
      <c r="B3526" s="7">
        <f>'BudgetSum 2-4'!K38</f>
        <v>0</v>
      </c>
      <c r="C3526" s="3">
        <f t="shared" si="95"/>
        <v>3521</v>
      </c>
      <c r="E3526" s="2" t="b">
        <f t="shared" ca="1" si="96"/>
        <v>1</v>
      </c>
      <c r="F3526" s="2" cm="1">
        <f t="array" aca="1" ref="F3526" ca="1">IF(G3526&lt;&gt;"",INDIRECT("'"&amp;G3526&amp;"'!"&amp;H3526),"")</f>
        <v>0</v>
      </c>
      <c r="G3526" s="1533" t="s">
        <v>6773</v>
      </c>
      <c r="H3526" s="2" t="s">
        <v>4580</v>
      </c>
    </row>
    <row r="3527" spans="1:11" ht="14">
      <c r="A3527">
        <v>3522</v>
      </c>
      <c r="B3527" s="7">
        <f>'BudgetSum 2-4'!K45</f>
        <v>0</v>
      </c>
      <c r="C3527" s="3">
        <f t="shared" si="95"/>
        <v>3522</v>
      </c>
      <c r="E3527" s="2" t="b">
        <f t="shared" ca="1" si="96"/>
        <v>1</v>
      </c>
      <c r="F3527" s="2" cm="1">
        <f t="array" aca="1" ref="F3527" ca="1">IF(G3527&lt;&gt;"",INDIRECT("'"&amp;G3527&amp;"'!"&amp;H3527),"")</f>
        <v>0</v>
      </c>
      <c r="G3527" s="1533" t="s">
        <v>6773</v>
      </c>
      <c r="H3527" s="2" t="s">
        <v>5082</v>
      </c>
    </row>
    <row r="3528" spans="1:11" ht="14">
      <c r="A3528">
        <v>3523</v>
      </c>
      <c r="B3528" s="7">
        <f>'BudgetSum 2-4'!K46</f>
        <v>0</v>
      </c>
      <c r="C3528" s="3">
        <f t="shared" ref="C3528:C3591" si="97">A3528-B3528</f>
        <v>3523</v>
      </c>
      <c r="E3528" s="2" t="b">
        <f t="shared" ca="1" si="96"/>
        <v>1</v>
      </c>
      <c r="F3528" s="2" cm="1">
        <f t="array" aca="1" ref="F3528" ca="1">IF(G3528&lt;&gt;"",INDIRECT("'"&amp;G3528&amp;"'!"&amp;H3528),"")</f>
        <v>0</v>
      </c>
      <c r="G3528" s="1533" t="s">
        <v>6773</v>
      </c>
      <c r="H3528" s="2" t="s">
        <v>4587</v>
      </c>
    </row>
    <row r="3529" spans="1:11" ht="14">
      <c r="A3529" s="1">
        <v>3524</v>
      </c>
      <c r="D3529" s="4"/>
      <c r="E3529" s="2" t="b">
        <f t="shared" ca="1" si="96"/>
        <v>1</v>
      </c>
      <c r="F3529" s="2" t="str" cm="1">
        <f t="array" aca="1" ref="F3529" ca="1">IF(G3529&lt;&gt;"",INDIRECT("'"&amp;G3529&amp;"'!"&amp;H3529),"")</f>
        <v/>
      </c>
      <c r="G3529" s="1533"/>
      <c r="I3529" s="4"/>
      <c r="J3529" s="4"/>
      <c r="K3529" s="4"/>
    </row>
    <row r="3530" spans="1:11" ht="14">
      <c r="A3530">
        <v>3525</v>
      </c>
      <c r="B3530" s="7">
        <f>'BudgetSum 2-4'!K79</f>
        <v>0</v>
      </c>
      <c r="C3530" s="3">
        <f t="shared" si="97"/>
        <v>3525</v>
      </c>
      <c r="E3530" s="2" t="b">
        <f t="shared" ca="1" si="96"/>
        <v>1</v>
      </c>
      <c r="F3530" s="2" cm="1">
        <f t="array" aca="1" ref="F3530" ca="1">IF(G3530&lt;&gt;"",INDIRECT("'"&amp;G3530&amp;"'!"&amp;H3530),"")</f>
        <v>0</v>
      </c>
      <c r="G3530" s="1533" t="s">
        <v>6773</v>
      </c>
      <c r="H3530" s="2" t="s">
        <v>5083</v>
      </c>
    </row>
    <row r="3531" spans="1:11" ht="14">
      <c r="A3531">
        <v>3526</v>
      </c>
      <c r="B3531" s="7">
        <f>'BudgetSum 2-4'!K80</f>
        <v>0</v>
      </c>
      <c r="C3531" s="3">
        <f t="shared" si="97"/>
        <v>3526</v>
      </c>
      <c r="E3531" s="2" t="b">
        <f t="shared" ca="1" si="96"/>
        <v>1</v>
      </c>
      <c r="F3531" s="2" cm="1">
        <f t="array" aca="1" ref="F3531" ca="1">IF(G3531&lt;&gt;"",INDIRECT("'"&amp;G3531&amp;"'!"&amp;H3531),"")</f>
        <v>0</v>
      </c>
      <c r="G3531" s="1533" t="s">
        <v>6773</v>
      </c>
      <c r="H3531" s="2" t="s">
        <v>4980</v>
      </c>
    </row>
    <row r="3532" spans="1:11" ht="14">
      <c r="A3532" s="1">
        <v>3527</v>
      </c>
      <c r="E3532" s="2" t="b">
        <f t="shared" ca="1" si="96"/>
        <v>1</v>
      </c>
      <c r="F3532" s="2" t="str" cm="1">
        <f t="array" aca="1" ref="F3532" ca="1">IF(G3532&lt;&gt;"",INDIRECT("'"&amp;G3532&amp;"'!"&amp;H3532),"")</f>
        <v/>
      </c>
      <c r="G3532" s="1533"/>
    </row>
    <row r="3533" spans="1:11" ht="14">
      <c r="A3533">
        <v>3528</v>
      </c>
      <c r="B3533" s="7">
        <f>'BudgetSum 2-4'!K3</f>
        <v>0</v>
      </c>
      <c r="C3533" s="3">
        <f t="shared" si="97"/>
        <v>3528</v>
      </c>
      <c r="E3533" s="2" t="b">
        <f t="shared" ca="1" si="96"/>
        <v>1</v>
      </c>
      <c r="F3533" s="2" cm="1">
        <f t="array" aca="1" ref="F3533" ca="1">IF(G3533&lt;&gt;"",INDIRECT("'"&amp;G3533&amp;"'!"&amp;H3533),"")</f>
        <v>0</v>
      </c>
      <c r="G3533" s="1533" t="s">
        <v>6773</v>
      </c>
      <c r="H3533" s="2" t="s">
        <v>5073</v>
      </c>
    </row>
    <row r="3534" spans="1:11" ht="14">
      <c r="A3534" s="1">
        <v>3529</v>
      </c>
      <c r="E3534" s="2" t="b">
        <f t="shared" ca="1" si="96"/>
        <v>1</v>
      </c>
      <c r="F3534" s="2" t="str" cm="1">
        <f t="array" aca="1" ref="F3534" ca="1">IF(G3534&lt;&gt;"",INDIRECT("'"&amp;G3534&amp;"'!"&amp;H3534),"")</f>
        <v/>
      </c>
      <c r="G3534" s="1533"/>
    </row>
    <row r="3535" spans="1:11" ht="14">
      <c r="A3535">
        <v>3530</v>
      </c>
      <c r="B3535" s="7">
        <f>'BudgetSum 2-4'!K81</f>
        <v>0</v>
      </c>
      <c r="C3535" s="3">
        <f t="shared" si="97"/>
        <v>3530</v>
      </c>
      <c r="E3535" s="2" t="b">
        <f t="shared" ca="1" si="96"/>
        <v>1</v>
      </c>
      <c r="F3535" s="2" cm="1">
        <f t="array" aca="1" ref="F3535" ca="1">IF(G3535&lt;&gt;"",INDIRECT("'"&amp;G3535&amp;"'!"&amp;H3535),"")</f>
        <v>0</v>
      </c>
      <c r="G3535" s="1533" t="s">
        <v>6773</v>
      </c>
      <c r="H3535" s="2" t="s">
        <v>4981</v>
      </c>
    </row>
    <row r="3536" spans="1:11" ht="14">
      <c r="A3536" s="1">
        <v>3531</v>
      </c>
      <c r="D3536" s="4"/>
      <c r="E3536" s="2" t="b">
        <f t="shared" ca="1" si="96"/>
        <v>1</v>
      </c>
      <c r="F3536" s="2" t="str" cm="1">
        <f t="array" aca="1" ref="F3536" ca="1">IF(G3536&lt;&gt;"",INDIRECT("'"&amp;G3536&amp;"'!"&amp;H3536),"")</f>
        <v/>
      </c>
      <c r="G3536" s="1533"/>
      <c r="I3536" s="4"/>
      <c r="J3536" s="4"/>
      <c r="K3536" s="4"/>
    </row>
    <row r="3537" spans="1:11" ht="14">
      <c r="A3537" s="1">
        <v>3532</v>
      </c>
      <c r="D3537" s="4"/>
      <c r="E3537" s="2" t="b">
        <f t="shared" ca="1" si="96"/>
        <v>1</v>
      </c>
      <c r="F3537" s="2" t="str" cm="1">
        <f t="array" aca="1" ref="F3537" ca="1">IF(G3537&lt;&gt;"",INDIRECT("'"&amp;G3537&amp;"'!"&amp;H3537),"")</f>
        <v/>
      </c>
      <c r="G3537" s="1533"/>
      <c r="I3537" s="4"/>
      <c r="J3537" s="4"/>
      <c r="K3537" s="4"/>
    </row>
    <row r="3538" spans="1:11" ht="14">
      <c r="A3538" s="1">
        <v>3533</v>
      </c>
      <c r="D3538" s="4"/>
      <c r="E3538" s="2" t="b">
        <f t="shared" ca="1" si="96"/>
        <v>1</v>
      </c>
      <c r="F3538" s="2" t="str" cm="1">
        <f t="array" aca="1" ref="F3538" ca="1">IF(G3538&lt;&gt;"",INDIRECT("'"&amp;G3538&amp;"'!"&amp;H3538),"")</f>
        <v/>
      </c>
      <c r="G3538" s="1533"/>
      <c r="I3538" s="4"/>
      <c r="J3538" s="4"/>
      <c r="K3538" s="4"/>
    </row>
    <row r="3539" spans="1:11" ht="14">
      <c r="A3539" s="1">
        <v>3534</v>
      </c>
      <c r="D3539" s="4"/>
      <c r="E3539" s="2" t="b">
        <f t="shared" ca="1" si="96"/>
        <v>1</v>
      </c>
      <c r="F3539" s="2" t="str" cm="1">
        <f t="array" aca="1" ref="F3539" ca="1">IF(G3539&lt;&gt;"",INDIRECT("'"&amp;G3539&amp;"'!"&amp;H3539),"")</f>
        <v/>
      </c>
      <c r="G3539" s="1533"/>
      <c r="I3539" s="4"/>
      <c r="J3539" s="4"/>
      <c r="K3539" s="4"/>
    </row>
    <row r="3540" spans="1:11" ht="14">
      <c r="A3540" s="1">
        <v>3535</v>
      </c>
      <c r="D3540" s="4"/>
      <c r="E3540" s="2" t="b">
        <f t="shared" ca="1" si="96"/>
        <v>1</v>
      </c>
      <c r="F3540" s="2" t="str" cm="1">
        <f t="array" aca="1" ref="F3540" ca="1">IF(G3540&lt;&gt;"",INDIRECT("'"&amp;G3540&amp;"'!"&amp;H3540),"")</f>
        <v/>
      </c>
      <c r="G3540" s="1533"/>
      <c r="I3540" s="4"/>
      <c r="J3540" s="4"/>
      <c r="K3540" s="4"/>
    </row>
    <row r="3541" spans="1:11" ht="14">
      <c r="A3541" s="1">
        <v>3536</v>
      </c>
      <c r="D3541" s="4"/>
      <c r="E3541" s="2" t="b">
        <f t="shared" ca="1" si="96"/>
        <v>1</v>
      </c>
      <c r="F3541" s="2" t="str" cm="1">
        <f t="array" aca="1" ref="F3541" ca="1">IF(G3541&lt;&gt;"",INDIRECT("'"&amp;G3541&amp;"'!"&amp;H3541),"")</f>
        <v/>
      </c>
      <c r="G3541" s="1533"/>
      <c r="I3541" s="4"/>
      <c r="J3541" s="4"/>
      <c r="K3541" s="4"/>
    </row>
    <row r="3542" spans="1:11" ht="14">
      <c r="A3542" s="1">
        <v>3537</v>
      </c>
      <c r="D3542" s="4"/>
      <c r="E3542" s="2" t="b">
        <f t="shared" ca="1" si="96"/>
        <v>1</v>
      </c>
      <c r="F3542" s="2" t="str" cm="1">
        <f t="array" aca="1" ref="F3542" ca="1">IF(G3542&lt;&gt;"",INDIRECT("'"&amp;G3542&amp;"'!"&amp;H3542),"")</f>
        <v/>
      </c>
      <c r="G3542" s="1533"/>
      <c r="I3542" s="4"/>
      <c r="J3542" s="4"/>
      <c r="K3542" s="4"/>
    </row>
    <row r="3543" spans="1:11" ht="14">
      <c r="A3543" s="1">
        <v>3538</v>
      </c>
      <c r="D3543" s="4"/>
      <c r="E3543" s="2" t="b">
        <f t="shared" ca="1" si="96"/>
        <v>1</v>
      </c>
      <c r="F3543" s="2" t="str" cm="1">
        <f t="array" aca="1" ref="F3543" ca="1">IF(G3543&lt;&gt;"",INDIRECT("'"&amp;G3543&amp;"'!"&amp;H3543),"")</f>
        <v/>
      </c>
      <c r="G3543" s="1533"/>
      <c r="I3543" s="4"/>
      <c r="J3543" s="4"/>
      <c r="K3543" s="4"/>
    </row>
    <row r="3544" spans="1:11" ht="14">
      <c r="A3544" s="1">
        <v>3539</v>
      </c>
      <c r="D3544" s="4"/>
      <c r="E3544" s="2" t="b">
        <f t="shared" ca="1" si="96"/>
        <v>1</v>
      </c>
      <c r="F3544" s="2" t="str" cm="1">
        <f t="array" aca="1" ref="F3544" ca="1">IF(G3544&lt;&gt;"",INDIRECT("'"&amp;G3544&amp;"'!"&amp;H3544),"")</f>
        <v/>
      </c>
      <c r="G3544" s="1533"/>
      <c r="I3544" s="4"/>
      <c r="J3544" s="4"/>
      <c r="K3544" s="4"/>
    </row>
    <row r="3545" spans="1:11" ht="14">
      <c r="A3545" s="1">
        <v>3540</v>
      </c>
      <c r="D3545" s="4"/>
      <c r="E3545" s="2" t="b">
        <f t="shared" ca="1" si="96"/>
        <v>1</v>
      </c>
      <c r="F3545" s="2" t="str" cm="1">
        <f t="array" aca="1" ref="F3545" ca="1">IF(G3545&lt;&gt;"",INDIRECT("'"&amp;G3545&amp;"'!"&amp;H3545),"")</f>
        <v/>
      </c>
      <c r="G3545" s="1533"/>
      <c r="I3545" s="4"/>
      <c r="J3545" s="4"/>
      <c r="K3545" s="4"/>
    </row>
    <row r="3546" spans="1:11" ht="14">
      <c r="A3546" s="1">
        <v>3541</v>
      </c>
      <c r="D3546" s="4"/>
      <c r="E3546" s="2" t="b">
        <f t="shared" ca="1" si="96"/>
        <v>1</v>
      </c>
      <c r="F3546" s="2" t="str" cm="1">
        <f t="array" aca="1" ref="F3546" ca="1">IF(G3546&lt;&gt;"",INDIRECT("'"&amp;G3546&amp;"'!"&amp;H3546),"")</f>
        <v/>
      </c>
      <c r="G3546" s="1533"/>
      <c r="I3546" s="4"/>
      <c r="J3546" s="4"/>
      <c r="K3546" s="4"/>
    </row>
    <row r="3547" spans="1:11" ht="14">
      <c r="A3547" s="1">
        <v>3542</v>
      </c>
      <c r="D3547" s="4"/>
      <c r="E3547" s="2" t="b">
        <f t="shared" ca="1" si="96"/>
        <v>1</v>
      </c>
      <c r="F3547" s="2" t="str" cm="1">
        <f t="array" aca="1" ref="F3547" ca="1">IF(G3547&lt;&gt;"",INDIRECT("'"&amp;G3547&amp;"'!"&amp;H3547),"")</f>
        <v/>
      </c>
      <c r="G3547" s="1533"/>
      <c r="I3547" s="4"/>
      <c r="J3547" s="4"/>
      <c r="K3547" s="4"/>
    </row>
    <row r="3548" spans="1:11" ht="14">
      <c r="A3548" s="1">
        <v>3543</v>
      </c>
      <c r="D3548" s="4"/>
      <c r="E3548" s="2" t="b">
        <f t="shared" ca="1" si="96"/>
        <v>1</v>
      </c>
      <c r="F3548" s="2" t="str" cm="1">
        <f t="array" aca="1" ref="F3548" ca="1">IF(G3548&lt;&gt;"",INDIRECT("'"&amp;G3548&amp;"'!"&amp;H3548),"")</f>
        <v/>
      </c>
      <c r="G3548" s="1533"/>
      <c r="I3548" s="4"/>
      <c r="J3548" s="4"/>
      <c r="K3548" s="4"/>
    </row>
    <row r="3549" spans="1:11" ht="14">
      <c r="A3549" s="1">
        <v>3544</v>
      </c>
      <c r="D3549" s="4"/>
      <c r="E3549" s="2" t="b">
        <f t="shared" ca="1" si="96"/>
        <v>1</v>
      </c>
      <c r="F3549" s="2" t="str" cm="1">
        <f t="array" aca="1" ref="F3549" ca="1">IF(G3549&lt;&gt;"",INDIRECT("'"&amp;G3549&amp;"'!"&amp;H3549),"")</f>
        <v/>
      </c>
      <c r="G3549" s="1533"/>
      <c r="I3549" s="4"/>
      <c r="J3549" s="4"/>
      <c r="K3549" s="4"/>
    </row>
    <row r="3550" spans="1:11" ht="14">
      <c r="A3550" s="1">
        <v>3545</v>
      </c>
      <c r="D3550" s="4"/>
      <c r="E3550" s="2" t="b">
        <f t="shared" ca="1" si="96"/>
        <v>1</v>
      </c>
      <c r="F3550" s="2" t="str" cm="1">
        <f t="array" aca="1" ref="F3550" ca="1">IF(G3550&lt;&gt;"",INDIRECT("'"&amp;G3550&amp;"'!"&amp;H3550),"")</f>
        <v/>
      </c>
      <c r="G3550" s="1533"/>
      <c r="I3550" s="4"/>
      <c r="J3550" s="4"/>
      <c r="K3550" s="4"/>
    </row>
    <row r="3551" spans="1:11" ht="14">
      <c r="A3551" s="1">
        <v>3546</v>
      </c>
      <c r="D3551" s="4"/>
      <c r="E3551" s="2" t="b">
        <f t="shared" ca="1" si="96"/>
        <v>1</v>
      </c>
      <c r="F3551" s="2" t="str" cm="1">
        <f t="array" aca="1" ref="F3551" ca="1">IF(G3551&lt;&gt;"",INDIRECT("'"&amp;G3551&amp;"'!"&amp;H3551),"")</f>
        <v/>
      </c>
      <c r="G3551" s="1533"/>
      <c r="I3551" s="4"/>
      <c r="J3551" s="4"/>
      <c r="K3551" s="4"/>
    </row>
    <row r="3552" spans="1:11" ht="14">
      <c r="A3552" s="1">
        <v>3547</v>
      </c>
      <c r="D3552" s="4"/>
      <c r="E3552" s="2" t="b">
        <f t="shared" ca="1" si="96"/>
        <v>1</v>
      </c>
      <c r="F3552" s="2" t="str" cm="1">
        <f t="array" aca="1" ref="F3552" ca="1">IF(G3552&lt;&gt;"",INDIRECT("'"&amp;G3552&amp;"'!"&amp;H3552),"")</f>
        <v/>
      </c>
      <c r="G3552" s="1533"/>
      <c r="I3552" s="4"/>
      <c r="J3552" s="4"/>
      <c r="K3552" s="4"/>
    </row>
    <row r="3553" spans="1:11" ht="14">
      <c r="A3553" s="1">
        <v>3548</v>
      </c>
      <c r="D3553" s="4"/>
      <c r="E3553" s="2" t="b">
        <f t="shared" ca="1" si="96"/>
        <v>1</v>
      </c>
      <c r="F3553" s="2" t="str" cm="1">
        <f t="array" aca="1" ref="F3553" ca="1">IF(G3553&lt;&gt;"",INDIRECT("'"&amp;G3553&amp;"'!"&amp;H3553),"")</f>
        <v/>
      </c>
      <c r="G3553" s="1533"/>
      <c r="I3553" s="4"/>
      <c r="J3553" s="4"/>
      <c r="K3553" s="4"/>
    </row>
    <row r="3554" spans="1:11" ht="14">
      <c r="A3554" s="1">
        <v>3549</v>
      </c>
      <c r="D3554" s="4"/>
      <c r="E3554" s="2" t="b">
        <f t="shared" ca="1" si="96"/>
        <v>1</v>
      </c>
      <c r="F3554" s="2" t="str" cm="1">
        <f t="array" aca="1" ref="F3554" ca="1">IF(G3554&lt;&gt;"",INDIRECT("'"&amp;G3554&amp;"'!"&amp;H3554),"")</f>
        <v/>
      </c>
      <c r="G3554" s="1533"/>
      <c r="I3554" s="4"/>
      <c r="J3554" s="4"/>
      <c r="K3554" s="4"/>
    </row>
    <row r="3555" spans="1:11" ht="14">
      <c r="A3555" s="1">
        <v>3550</v>
      </c>
      <c r="D3555" s="4"/>
      <c r="E3555" s="2" t="b">
        <f t="shared" ca="1" si="96"/>
        <v>1</v>
      </c>
      <c r="F3555" s="2" t="str" cm="1">
        <f t="array" aca="1" ref="F3555" ca="1">IF(G3555&lt;&gt;"",INDIRECT("'"&amp;G3555&amp;"'!"&amp;H3555),"")</f>
        <v/>
      </c>
      <c r="G3555" s="1533"/>
      <c r="I3555" s="4"/>
      <c r="J3555" s="4"/>
      <c r="K3555" s="4"/>
    </row>
    <row r="3556" spans="1:11" ht="14">
      <c r="A3556" s="1">
        <v>3551</v>
      </c>
      <c r="D3556" s="4"/>
      <c r="E3556" s="2" t="b">
        <f t="shared" ca="1" si="96"/>
        <v>1</v>
      </c>
      <c r="F3556" s="2" t="str" cm="1">
        <f t="array" aca="1" ref="F3556" ca="1">IF(G3556&lt;&gt;"",INDIRECT("'"&amp;G3556&amp;"'!"&amp;H3556),"")</f>
        <v/>
      </c>
      <c r="G3556" s="1533"/>
      <c r="I3556" s="4"/>
      <c r="J3556" s="4"/>
      <c r="K3556" s="4"/>
    </row>
    <row r="3557" spans="1:11" ht="14">
      <c r="A3557" s="1">
        <v>3552</v>
      </c>
      <c r="D3557" s="4"/>
      <c r="E3557" s="2" t="b">
        <f t="shared" ca="1" si="96"/>
        <v>1</v>
      </c>
      <c r="F3557" s="2" t="str" cm="1">
        <f t="array" aca="1" ref="F3557" ca="1">IF(G3557&lt;&gt;"",INDIRECT("'"&amp;G3557&amp;"'!"&amp;H3557),"")</f>
        <v/>
      </c>
      <c r="G3557" s="1533"/>
      <c r="I3557" s="4"/>
      <c r="J3557" s="4"/>
      <c r="K3557" s="4"/>
    </row>
    <row r="3558" spans="1:11" ht="14">
      <c r="A3558" s="1">
        <v>3553</v>
      </c>
      <c r="D3558" s="4"/>
      <c r="E3558" s="2" t="b">
        <f t="shared" ca="1" si="96"/>
        <v>1</v>
      </c>
      <c r="F3558" s="2" t="str" cm="1">
        <f t="array" aca="1" ref="F3558" ca="1">IF(G3558&lt;&gt;"",INDIRECT("'"&amp;G3558&amp;"'!"&amp;H3558),"")</f>
        <v/>
      </c>
      <c r="G3558" s="1533"/>
      <c r="I3558" s="4"/>
      <c r="J3558" s="4"/>
      <c r="K3558" s="4"/>
    </row>
    <row r="3559" spans="1:11" ht="14">
      <c r="A3559" s="1">
        <v>3554</v>
      </c>
      <c r="D3559" s="4"/>
      <c r="E3559" s="2" t="b">
        <f t="shared" ca="1" si="96"/>
        <v>1</v>
      </c>
      <c r="F3559" s="2" t="str" cm="1">
        <f t="array" aca="1" ref="F3559" ca="1">IF(G3559&lt;&gt;"",INDIRECT("'"&amp;G3559&amp;"'!"&amp;H3559),"")</f>
        <v/>
      </c>
      <c r="G3559" s="1533"/>
      <c r="I3559" s="4"/>
      <c r="J3559" s="4"/>
      <c r="K3559" s="4"/>
    </row>
    <row r="3560" spans="1:11" ht="14">
      <c r="A3560" s="1">
        <v>3555</v>
      </c>
      <c r="D3560" s="4"/>
      <c r="E3560" s="2" t="b">
        <f t="shared" ca="1" si="96"/>
        <v>1</v>
      </c>
      <c r="F3560" s="2" t="str" cm="1">
        <f t="array" aca="1" ref="F3560" ca="1">IF(G3560&lt;&gt;"",INDIRECT("'"&amp;G3560&amp;"'!"&amp;H3560),"")</f>
        <v/>
      </c>
      <c r="G3560" s="1533"/>
      <c r="I3560" s="4"/>
      <c r="J3560" s="4"/>
      <c r="K3560" s="4"/>
    </row>
    <row r="3561" spans="1:11" ht="14">
      <c r="A3561">
        <v>3556</v>
      </c>
      <c r="B3561" s="7">
        <f>'EstExp 12-20'!C434</f>
        <v>0</v>
      </c>
      <c r="C3561" s="3">
        <f t="shared" si="97"/>
        <v>3556</v>
      </c>
      <c r="E3561" s="2" t="b">
        <f t="shared" ca="1" si="96"/>
        <v>1</v>
      </c>
      <c r="F3561" s="2" cm="1">
        <f t="array" aca="1" ref="F3561" ca="1">IF(G3561&lt;&gt;"",INDIRECT("'"&amp;G3561&amp;"'!"&amp;H3561),"")</f>
        <v>0</v>
      </c>
      <c r="G3561" s="1533" t="s">
        <v>6775</v>
      </c>
      <c r="H3561" s="2" t="s">
        <v>5084</v>
      </c>
    </row>
    <row r="3562" spans="1:11" ht="14">
      <c r="A3562">
        <v>3557</v>
      </c>
      <c r="B3562" s="7">
        <f>'EstExp 12-20'!C435</f>
        <v>0</v>
      </c>
      <c r="C3562" s="3">
        <f t="shared" si="97"/>
        <v>3557</v>
      </c>
      <c r="E3562" s="2" t="b">
        <f t="shared" ca="1" si="96"/>
        <v>1</v>
      </c>
      <c r="F3562" s="2" cm="1">
        <f t="array" aca="1" ref="F3562" ca="1">IF(G3562&lt;&gt;"",INDIRECT("'"&amp;G3562&amp;"'!"&amp;H3562),"")</f>
        <v>0</v>
      </c>
      <c r="G3562" s="1533" t="s">
        <v>6775</v>
      </c>
      <c r="H3562" s="2" t="s">
        <v>5085</v>
      </c>
    </row>
    <row r="3563" spans="1:11" ht="14">
      <c r="A3563">
        <v>3558</v>
      </c>
      <c r="B3563" s="7">
        <f>'EstExp 12-20'!C436</f>
        <v>0</v>
      </c>
      <c r="C3563" s="3">
        <f t="shared" si="97"/>
        <v>3558</v>
      </c>
      <c r="E3563" s="2" t="b">
        <f t="shared" ca="1" si="96"/>
        <v>1</v>
      </c>
      <c r="F3563" s="2" cm="1">
        <f t="array" aca="1" ref="F3563" ca="1">IF(G3563&lt;&gt;"",INDIRECT("'"&amp;G3563&amp;"'!"&amp;H3563),"")</f>
        <v>0</v>
      </c>
      <c r="G3563" s="1533" t="s">
        <v>6775</v>
      </c>
      <c r="H3563" s="2" t="s">
        <v>5086</v>
      </c>
    </row>
    <row r="3564" spans="1:11" ht="14">
      <c r="A3564">
        <v>3559</v>
      </c>
      <c r="B3564" s="7">
        <f>'EstExp 12-20'!C437</f>
        <v>0</v>
      </c>
      <c r="C3564" s="3">
        <f t="shared" si="97"/>
        <v>3559</v>
      </c>
      <c r="E3564" s="2" t="b">
        <f t="shared" ca="1" si="96"/>
        <v>1</v>
      </c>
      <c r="F3564" s="2" cm="1">
        <f t="array" aca="1" ref="F3564" ca="1">IF(G3564&lt;&gt;"",INDIRECT("'"&amp;G3564&amp;"'!"&amp;H3564),"")</f>
        <v>0</v>
      </c>
      <c r="G3564" s="1533" t="s">
        <v>6775</v>
      </c>
      <c r="H3564" s="2" t="s">
        <v>5087</v>
      </c>
    </row>
    <row r="3565" spans="1:11" ht="14">
      <c r="A3565">
        <v>3560</v>
      </c>
      <c r="B3565" s="7">
        <f>'EstExp 12-20'!C438</f>
        <v>0</v>
      </c>
      <c r="C3565" s="3">
        <f t="shared" si="97"/>
        <v>3560</v>
      </c>
      <c r="E3565" s="2" t="b">
        <f t="shared" ca="1" si="96"/>
        <v>1</v>
      </c>
      <c r="F3565" s="2" cm="1">
        <f t="array" aca="1" ref="F3565" ca="1">IF(G3565&lt;&gt;"",INDIRECT("'"&amp;G3565&amp;"'!"&amp;H3565),"")</f>
        <v>0</v>
      </c>
      <c r="G3565" s="1533" t="s">
        <v>6775</v>
      </c>
      <c r="H3565" s="2" t="s">
        <v>5088</v>
      </c>
    </row>
    <row r="3566" spans="1:11" ht="14">
      <c r="A3566">
        <v>3561</v>
      </c>
      <c r="B3566" s="7">
        <f>'EstExp 12-20'!C453</f>
        <v>0</v>
      </c>
      <c r="C3566" s="3">
        <f t="shared" si="97"/>
        <v>3561</v>
      </c>
      <c r="E3566" s="2" t="b">
        <f t="shared" ca="1" si="96"/>
        <v>1</v>
      </c>
      <c r="F3566" s="2" cm="1">
        <f t="array" aca="1" ref="F3566" ca="1">IF(G3566&lt;&gt;"",INDIRECT("'"&amp;G3566&amp;"'!"&amp;H3566),"")</f>
        <v>0</v>
      </c>
      <c r="G3566" s="1533" t="s">
        <v>6775</v>
      </c>
      <c r="H3566" s="2" t="s">
        <v>5089</v>
      </c>
    </row>
    <row r="3567" spans="1:11" ht="14">
      <c r="A3567" s="1">
        <v>3562</v>
      </c>
      <c r="D3567" s="4"/>
      <c r="E3567" s="2" t="b">
        <f t="shared" ca="1" si="96"/>
        <v>1</v>
      </c>
      <c r="F3567" s="2" t="str" cm="1">
        <f t="array" aca="1" ref="F3567" ca="1">IF(G3567&lt;&gt;"",INDIRECT("'"&amp;G3567&amp;"'!"&amp;H3567),"")</f>
        <v/>
      </c>
      <c r="G3567" s="1533"/>
      <c r="I3567" s="4"/>
      <c r="J3567" s="4"/>
      <c r="K3567" s="4"/>
    </row>
    <row r="3568" spans="1:11" ht="14">
      <c r="A3568">
        <v>3563</v>
      </c>
      <c r="B3568" s="7">
        <f>'EstExp 12-20'!D434</f>
        <v>0</v>
      </c>
      <c r="C3568" s="3">
        <f t="shared" si="97"/>
        <v>3563</v>
      </c>
      <c r="E3568" s="2" t="b">
        <f t="shared" ca="1" si="96"/>
        <v>1</v>
      </c>
      <c r="F3568" s="2" cm="1">
        <f t="array" aca="1" ref="F3568" ca="1">IF(G3568&lt;&gt;"",INDIRECT("'"&amp;G3568&amp;"'!"&amp;H3568),"")</f>
        <v>0</v>
      </c>
      <c r="G3568" s="1533" t="s">
        <v>6775</v>
      </c>
      <c r="H3568" s="2" t="s">
        <v>5090</v>
      </c>
    </row>
    <row r="3569" spans="1:11" ht="14">
      <c r="A3569">
        <v>3564</v>
      </c>
      <c r="B3569" s="7">
        <f>'EstExp 12-20'!D435</f>
        <v>0</v>
      </c>
      <c r="C3569" s="3">
        <f t="shared" si="97"/>
        <v>3564</v>
      </c>
      <c r="E3569" s="2" t="b">
        <f t="shared" ca="1" si="96"/>
        <v>1</v>
      </c>
      <c r="F3569" s="2" cm="1">
        <f t="array" aca="1" ref="F3569" ca="1">IF(G3569&lt;&gt;"",INDIRECT("'"&amp;G3569&amp;"'!"&amp;H3569),"")</f>
        <v>0</v>
      </c>
      <c r="G3569" s="1533" t="s">
        <v>6775</v>
      </c>
      <c r="H3569" s="2" t="s">
        <v>5091</v>
      </c>
    </row>
    <row r="3570" spans="1:11" ht="14">
      <c r="A3570">
        <v>3565</v>
      </c>
      <c r="B3570" s="7">
        <f>'EstExp 12-20'!D436</f>
        <v>0</v>
      </c>
      <c r="C3570" s="3">
        <f t="shared" si="97"/>
        <v>3565</v>
      </c>
      <c r="E3570" s="2" t="b">
        <f t="shared" ca="1" si="96"/>
        <v>1</v>
      </c>
      <c r="F3570" s="2" cm="1">
        <f t="array" aca="1" ref="F3570" ca="1">IF(G3570&lt;&gt;"",INDIRECT("'"&amp;G3570&amp;"'!"&amp;H3570),"")</f>
        <v>0</v>
      </c>
      <c r="G3570" s="1533" t="s">
        <v>6775</v>
      </c>
      <c r="H3570" s="2" t="s">
        <v>5092</v>
      </c>
    </row>
    <row r="3571" spans="1:11" ht="14">
      <c r="A3571">
        <v>3566</v>
      </c>
      <c r="B3571" s="7">
        <f>'EstExp 12-20'!D437</f>
        <v>0</v>
      </c>
      <c r="C3571" s="3">
        <f t="shared" si="97"/>
        <v>3566</v>
      </c>
      <c r="E3571" s="2" t="b">
        <f t="shared" ca="1" si="96"/>
        <v>1</v>
      </c>
      <c r="F3571" s="2" cm="1">
        <f t="array" aca="1" ref="F3571" ca="1">IF(G3571&lt;&gt;"",INDIRECT("'"&amp;G3571&amp;"'!"&amp;H3571),"")</f>
        <v>0</v>
      </c>
      <c r="G3571" s="1533" t="s">
        <v>6775</v>
      </c>
      <c r="H3571" s="2" t="s">
        <v>5093</v>
      </c>
    </row>
    <row r="3572" spans="1:11" ht="14">
      <c r="A3572">
        <v>3567</v>
      </c>
      <c r="B3572" s="7">
        <f>'EstExp 12-20'!D438</f>
        <v>0</v>
      </c>
      <c r="C3572" s="3">
        <f t="shared" si="97"/>
        <v>3567</v>
      </c>
      <c r="E3572" s="2" t="b">
        <f t="shared" ca="1" si="96"/>
        <v>1</v>
      </c>
      <c r="F3572" s="2" cm="1">
        <f t="array" aca="1" ref="F3572" ca="1">IF(G3572&lt;&gt;"",INDIRECT("'"&amp;G3572&amp;"'!"&amp;H3572),"")</f>
        <v>0</v>
      </c>
      <c r="G3572" s="1533" t="s">
        <v>6775</v>
      </c>
      <c r="H3572" s="2" t="s">
        <v>5094</v>
      </c>
    </row>
    <row r="3573" spans="1:11" ht="14">
      <c r="A3573">
        <v>3568</v>
      </c>
      <c r="B3573" s="7">
        <f>'EstExp 12-20'!D453</f>
        <v>0</v>
      </c>
      <c r="C3573" s="3">
        <f t="shared" si="97"/>
        <v>3568</v>
      </c>
      <c r="E3573" s="2" t="b">
        <f t="shared" ca="1" si="96"/>
        <v>1</v>
      </c>
      <c r="F3573" s="2" cm="1">
        <f t="array" aca="1" ref="F3573" ca="1">IF(G3573&lt;&gt;"",INDIRECT("'"&amp;G3573&amp;"'!"&amp;H3573),"")</f>
        <v>0</v>
      </c>
      <c r="G3573" s="1533" t="s">
        <v>6775</v>
      </c>
      <c r="H3573" s="2" t="s">
        <v>5095</v>
      </c>
    </row>
    <row r="3574" spans="1:11" ht="14">
      <c r="A3574" s="1">
        <v>3569</v>
      </c>
      <c r="D3574" s="4"/>
      <c r="E3574" s="2" t="b">
        <f t="shared" ca="1" si="96"/>
        <v>1</v>
      </c>
      <c r="F3574" s="2" t="str" cm="1">
        <f t="array" aca="1" ref="F3574" ca="1">IF(G3574&lt;&gt;"",INDIRECT("'"&amp;G3574&amp;"'!"&amp;H3574),"")</f>
        <v/>
      </c>
      <c r="G3574" s="1533"/>
      <c r="I3574" s="4"/>
      <c r="J3574" s="4"/>
      <c r="K3574" s="4"/>
    </row>
    <row r="3575" spans="1:11" ht="14">
      <c r="A3575">
        <v>3570</v>
      </c>
      <c r="B3575" s="7">
        <f>'EstExp 12-20'!E434</f>
        <v>0</v>
      </c>
      <c r="C3575" s="3">
        <f t="shared" si="97"/>
        <v>3570</v>
      </c>
      <c r="E3575" s="2" t="b">
        <f t="shared" ca="1" si="96"/>
        <v>1</v>
      </c>
      <c r="F3575" s="2" cm="1">
        <f t="array" aca="1" ref="F3575" ca="1">IF(G3575&lt;&gt;"",INDIRECT("'"&amp;G3575&amp;"'!"&amp;H3575),"")</f>
        <v>0</v>
      </c>
      <c r="G3575" s="1533" t="s">
        <v>6775</v>
      </c>
      <c r="H3575" s="2" t="s">
        <v>5096</v>
      </c>
    </row>
    <row r="3576" spans="1:11" ht="14">
      <c r="A3576">
        <v>3571</v>
      </c>
      <c r="B3576" s="7">
        <f>'EstExp 12-20'!E435</f>
        <v>0</v>
      </c>
      <c r="C3576" s="3">
        <f t="shared" si="97"/>
        <v>3571</v>
      </c>
      <c r="E3576" s="2" t="b">
        <f t="shared" ca="1" si="96"/>
        <v>1</v>
      </c>
      <c r="F3576" s="2" cm="1">
        <f t="array" aca="1" ref="F3576" ca="1">IF(G3576&lt;&gt;"",INDIRECT("'"&amp;G3576&amp;"'!"&amp;H3576),"")</f>
        <v>0</v>
      </c>
      <c r="G3576" s="1533" t="s">
        <v>6775</v>
      </c>
      <c r="H3576" s="2" t="s">
        <v>5097</v>
      </c>
    </row>
    <row r="3577" spans="1:11" ht="14">
      <c r="A3577">
        <v>3572</v>
      </c>
      <c r="B3577" s="7">
        <f>'EstExp 12-20'!E436</f>
        <v>0</v>
      </c>
      <c r="C3577" s="3">
        <f t="shared" si="97"/>
        <v>3572</v>
      </c>
      <c r="E3577" s="2" t="b">
        <f t="shared" ca="1" si="96"/>
        <v>1</v>
      </c>
      <c r="F3577" s="2" cm="1">
        <f t="array" aca="1" ref="F3577" ca="1">IF(G3577&lt;&gt;"",INDIRECT("'"&amp;G3577&amp;"'!"&amp;H3577),"")</f>
        <v>0</v>
      </c>
      <c r="G3577" s="1533" t="s">
        <v>6775</v>
      </c>
      <c r="H3577" s="2" t="s">
        <v>5098</v>
      </c>
    </row>
    <row r="3578" spans="1:11" ht="14">
      <c r="A3578">
        <v>3573</v>
      </c>
      <c r="B3578" s="7">
        <f>'EstExp 12-20'!E437</f>
        <v>0</v>
      </c>
      <c r="C3578" s="3">
        <f t="shared" si="97"/>
        <v>3573</v>
      </c>
      <c r="E3578" s="2" t="b">
        <f t="shared" ca="1" si="96"/>
        <v>1</v>
      </c>
      <c r="F3578" s="2" cm="1">
        <f t="array" aca="1" ref="F3578" ca="1">IF(G3578&lt;&gt;"",INDIRECT("'"&amp;G3578&amp;"'!"&amp;H3578),"")</f>
        <v>0</v>
      </c>
      <c r="G3578" s="1533" t="s">
        <v>6775</v>
      </c>
      <c r="H3578" s="2" t="s">
        <v>5099</v>
      </c>
    </row>
    <row r="3579" spans="1:11" ht="14">
      <c r="A3579">
        <v>3574</v>
      </c>
      <c r="B3579" s="7">
        <f>'EstExp 12-20'!E438</f>
        <v>0</v>
      </c>
      <c r="C3579" s="3">
        <f t="shared" si="97"/>
        <v>3574</v>
      </c>
      <c r="E3579" s="2" t="b">
        <f t="shared" ca="1" si="96"/>
        <v>1</v>
      </c>
      <c r="F3579" s="2" cm="1">
        <f t="array" aca="1" ref="F3579" ca="1">IF(G3579&lt;&gt;"",INDIRECT("'"&amp;G3579&amp;"'!"&amp;H3579),"")</f>
        <v>0</v>
      </c>
      <c r="G3579" s="1533" t="s">
        <v>6775</v>
      </c>
      <c r="H3579" s="2" t="s">
        <v>5100</v>
      </c>
    </row>
    <row r="3580" spans="1:11" ht="14">
      <c r="A3580">
        <v>3575</v>
      </c>
      <c r="B3580" s="7">
        <f>'EstExp 12-20'!E453</f>
        <v>0</v>
      </c>
      <c r="C3580" s="3">
        <f t="shared" si="97"/>
        <v>3575</v>
      </c>
      <c r="E3580" s="2" t="b">
        <f t="shared" ca="1" si="96"/>
        <v>1</v>
      </c>
      <c r="F3580" s="2" cm="1">
        <f t="array" aca="1" ref="F3580" ca="1">IF(G3580&lt;&gt;"",INDIRECT("'"&amp;G3580&amp;"'!"&amp;H3580),"")</f>
        <v>0</v>
      </c>
      <c r="G3580" s="1533" t="s">
        <v>6775</v>
      </c>
      <c r="H3580" s="2" t="s">
        <v>5101</v>
      </c>
    </row>
    <row r="3581" spans="1:11" ht="14">
      <c r="A3581" s="1">
        <v>3576</v>
      </c>
      <c r="D3581" s="4"/>
      <c r="E3581" s="2" t="b">
        <f t="shared" ca="1" si="96"/>
        <v>1</v>
      </c>
      <c r="F3581" s="2" t="str" cm="1">
        <f t="array" aca="1" ref="F3581" ca="1">IF(G3581&lt;&gt;"",INDIRECT("'"&amp;G3581&amp;"'!"&amp;H3581),"")</f>
        <v/>
      </c>
      <c r="G3581" s="1533"/>
      <c r="I3581" s="4"/>
      <c r="J3581" s="4"/>
      <c r="K3581" s="4"/>
    </row>
    <row r="3582" spans="1:11" ht="14">
      <c r="A3582">
        <v>3577</v>
      </c>
      <c r="B3582" s="7">
        <f>'EstExp 12-20'!F434</f>
        <v>0</v>
      </c>
      <c r="C3582" s="3">
        <f t="shared" si="97"/>
        <v>3577</v>
      </c>
      <c r="E3582" s="2" t="b">
        <f t="shared" ca="1" si="96"/>
        <v>1</v>
      </c>
      <c r="F3582" s="2" cm="1">
        <f t="array" aca="1" ref="F3582" ca="1">IF(G3582&lt;&gt;"",INDIRECT("'"&amp;G3582&amp;"'!"&amp;H3582),"")</f>
        <v>0</v>
      </c>
      <c r="G3582" s="1533" t="s">
        <v>6775</v>
      </c>
      <c r="H3582" s="2" t="s">
        <v>5102</v>
      </c>
    </row>
    <row r="3583" spans="1:11" ht="14">
      <c r="A3583">
        <v>3578</v>
      </c>
      <c r="B3583" s="7">
        <f>'EstExp 12-20'!F435</f>
        <v>0</v>
      </c>
      <c r="C3583" s="3">
        <f t="shared" si="97"/>
        <v>3578</v>
      </c>
      <c r="E3583" s="2" t="b">
        <f t="shared" ca="1" si="96"/>
        <v>1</v>
      </c>
      <c r="F3583" s="2" cm="1">
        <f t="array" aca="1" ref="F3583" ca="1">IF(G3583&lt;&gt;"",INDIRECT("'"&amp;G3583&amp;"'!"&amp;H3583),"")</f>
        <v>0</v>
      </c>
      <c r="G3583" s="1533" t="s">
        <v>6775</v>
      </c>
      <c r="H3583" s="2" t="s">
        <v>5103</v>
      </c>
    </row>
    <row r="3584" spans="1:11" ht="14">
      <c r="A3584">
        <v>3579</v>
      </c>
      <c r="B3584" s="7">
        <f>'EstExp 12-20'!F436</f>
        <v>0</v>
      </c>
      <c r="C3584" s="3">
        <f t="shared" si="97"/>
        <v>3579</v>
      </c>
      <c r="E3584" s="2" t="b">
        <f t="shared" ca="1" si="96"/>
        <v>1</v>
      </c>
      <c r="F3584" s="2" cm="1">
        <f t="array" aca="1" ref="F3584" ca="1">IF(G3584&lt;&gt;"",INDIRECT("'"&amp;G3584&amp;"'!"&amp;H3584),"")</f>
        <v>0</v>
      </c>
      <c r="G3584" s="1533" t="s">
        <v>6775</v>
      </c>
      <c r="H3584" s="2" t="s">
        <v>5104</v>
      </c>
    </row>
    <row r="3585" spans="1:11" ht="14">
      <c r="A3585">
        <v>3580</v>
      </c>
      <c r="B3585" s="7">
        <f>'EstExp 12-20'!F437</f>
        <v>0</v>
      </c>
      <c r="C3585" s="3">
        <f t="shared" si="97"/>
        <v>3580</v>
      </c>
      <c r="E3585" s="2" t="b">
        <f t="shared" ca="1" si="96"/>
        <v>1</v>
      </c>
      <c r="F3585" s="2" cm="1">
        <f t="array" aca="1" ref="F3585" ca="1">IF(G3585&lt;&gt;"",INDIRECT("'"&amp;G3585&amp;"'!"&amp;H3585),"")</f>
        <v>0</v>
      </c>
      <c r="G3585" s="1533" t="s">
        <v>6775</v>
      </c>
      <c r="H3585" s="2" t="s">
        <v>5105</v>
      </c>
    </row>
    <row r="3586" spans="1:11" ht="14">
      <c r="A3586">
        <v>3581</v>
      </c>
      <c r="B3586" s="7">
        <f>'EstExp 12-20'!F438</f>
        <v>0</v>
      </c>
      <c r="C3586" s="3">
        <f t="shared" si="97"/>
        <v>3581</v>
      </c>
      <c r="E3586" s="2" t="b">
        <f t="shared" ref="E3586:E3649" ca="1" si="98">F3586=B3586</f>
        <v>1</v>
      </c>
      <c r="F3586" s="2" cm="1">
        <f t="array" aca="1" ref="F3586" ca="1">IF(G3586&lt;&gt;"",INDIRECT("'"&amp;G3586&amp;"'!"&amp;H3586),"")</f>
        <v>0</v>
      </c>
      <c r="G3586" s="1533" t="s">
        <v>6775</v>
      </c>
      <c r="H3586" s="2" t="s">
        <v>5106</v>
      </c>
    </row>
    <row r="3587" spans="1:11" ht="14">
      <c r="A3587">
        <v>3582</v>
      </c>
      <c r="B3587" s="7">
        <f>'EstExp 12-20'!F453</f>
        <v>0</v>
      </c>
      <c r="C3587" s="3">
        <f t="shared" si="97"/>
        <v>3582</v>
      </c>
      <c r="E3587" s="2" t="b">
        <f t="shared" ca="1" si="98"/>
        <v>1</v>
      </c>
      <c r="F3587" s="2" cm="1">
        <f t="array" aca="1" ref="F3587" ca="1">IF(G3587&lt;&gt;"",INDIRECT("'"&amp;G3587&amp;"'!"&amp;H3587),"")</f>
        <v>0</v>
      </c>
      <c r="G3587" s="1533" t="s">
        <v>6775</v>
      </c>
      <c r="H3587" s="2" t="s">
        <v>5107</v>
      </c>
    </row>
    <row r="3588" spans="1:11" ht="14">
      <c r="A3588" s="1">
        <v>3583</v>
      </c>
      <c r="D3588" s="4"/>
      <c r="E3588" s="2" t="b">
        <f t="shared" ca="1" si="98"/>
        <v>1</v>
      </c>
      <c r="F3588" s="2" t="str" cm="1">
        <f t="array" aca="1" ref="F3588" ca="1">IF(G3588&lt;&gt;"",INDIRECT("'"&amp;G3588&amp;"'!"&amp;H3588),"")</f>
        <v/>
      </c>
      <c r="G3588" s="1533"/>
      <c r="I3588" s="4"/>
      <c r="J3588" s="4"/>
      <c r="K3588" s="4"/>
    </row>
    <row r="3589" spans="1:11" ht="14">
      <c r="A3589">
        <v>3584</v>
      </c>
      <c r="B3589" s="7">
        <f>'EstExp 12-20'!G434</f>
        <v>0</v>
      </c>
      <c r="C3589" s="3">
        <f t="shared" si="97"/>
        <v>3584</v>
      </c>
      <c r="E3589" s="2" t="b">
        <f t="shared" ca="1" si="98"/>
        <v>1</v>
      </c>
      <c r="F3589" s="2" cm="1">
        <f t="array" aca="1" ref="F3589" ca="1">IF(G3589&lt;&gt;"",INDIRECT("'"&amp;G3589&amp;"'!"&amp;H3589),"")</f>
        <v>0</v>
      </c>
      <c r="G3589" s="1533" t="s">
        <v>6775</v>
      </c>
      <c r="H3589" s="2" t="s">
        <v>5108</v>
      </c>
    </row>
    <row r="3590" spans="1:11" ht="14">
      <c r="A3590">
        <v>3585</v>
      </c>
      <c r="B3590" s="7">
        <f>'EstExp 12-20'!G435</f>
        <v>0</v>
      </c>
      <c r="C3590" s="3">
        <f t="shared" si="97"/>
        <v>3585</v>
      </c>
      <c r="E3590" s="2" t="b">
        <f t="shared" ca="1" si="98"/>
        <v>1</v>
      </c>
      <c r="F3590" s="2" cm="1">
        <f t="array" aca="1" ref="F3590" ca="1">IF(G3590&lt;&gt;"",INDIRECT("'"&amp;G3590&amp;"'!"&amp;H3590),"")</f>
        <v>0</v>
      </c>
      <c r="G3590" s="1533" t="s">
        <v>6775</v>
      </c>
      <c r="H3590" s="2" t="s">
        <v>5109</v>
      </c>
    </row>
    <row r="3591" spans="1:11" ht="14">
      <c r="A3591">
        <v>3586</v>
      </c>
      <c r="B3591" s="7">
        <f>'EstExp 12-20'!G436</f>
        <v>0</v>
      </c>
      <c r="C3591" s="3">
        <f t="shared" si="97"/>
        <v>3586</v>
      </c>
      <c r="E3591" s="2" t="b">
        <f t="shared" ca="1" si="98"/>
        <v>1</v>
      </c>
      <c r="F3591" s="2" cm="1">
        <f t="array" aca="1" ref="F3591" ca="1">IF(G3591&lt;&gt;"",INDIRECT("'"&amp;G3591&amp;"'!"&amp;H3591),"")</f>
        <v>0</v>
      </c>
      <c r="G3591" s="1533" t="s">
        <v>6775</v>
      </c>
      <c r="H3591" s="2" t="s">
        <v>5110</v>
      </c>
    </row>
    <row r="3592" spans="1:11" ht="14">
      <c r="A3592">
        <v>3587</v>
      </c>
      <c r="B3592" s="7">
        <f>'EstExp 12-20'!G437</f>
        <v>0</v>
      </c>
      <c r="C3592" s="3">
        <f t="shared" ref="C3592:C3647" si="99">A3592-B3592</f>
        <v>3587</v>
      </c>
      <c r="E3592" s="2" t="b">
        <f t="shared" ca="1" si="98"/>
        <v>1</v>
      </c>
      <c r="F3592" s="2" cm="1">
        <f t="array" aca="1" ref="F3592" ca="1">IF(G3592&lt;&gt;"",INDIRECT("'"&amp;G3592&amp;"'!"&amp;H3592),"")</f>
        <v>0</v>
      </c>
      <c r="G3592" s="1533" t="s">
        <v>6775</v>
      </c>
      <c r="H3592" s="2" t="s">
        <v>5111</v>
      </c>
    </row>
    <row r="3593" spans="1:11" ht="14">
      <c r="A3593">
        <v>3588</v>
      </c>
      <c r="B3593" s="7">
        <f>'EstExp 12-20'!G438</f>
        <v>0</v>
      </c>
      <c r="C3593" s="3">
        <f t="shared" si="99"/>
        <v>3588</v>
      </c>
      <c r="E3593" s="2" t="b">
        <f t="shared" ca="1" si="98"/>
        <v>1</v>
      </c>
      <c r="F3593" s="2" cm="1">
        <f t="array" aca="1" ref="F3593" ca="1">IF(G3593&lt;&gt;"",INDIRECT("'"&amp;G3593&amp;"'!"&amp;H3593),"")</f>
        <v>0</v>
      </c>
      <c r="G3593" s="1533" t="s">
        <v>6775</v>
      </c>
      <c r="H3593" s="2" t="s">
        <v>5112</v>
      </c>
    </row>
    <row r="3594" spans="1:11" ht="14">
      <c r="A3594">
        <v>3589</v>
      </c>
      <c r="B3594" s="7">
        <f>'EstExp 12-20'!G453</f>
        <v>0</v>
      </c>
      <c r="C3594" s="3">
        <f t="shared" si="99"/>
        <v>3589</v>
      </c>
      <c r="E3594" s="2" t="b">
        <f t="shared" ca="1" si="98"/>
        <v>1</v>
      </c>
      <c r="F3594" s="2" cm="1">
        <f t="array" aca="1" ref="F3594" ca="1">IF(G3594&lt;&gt;"",INDIRECT("'"&amp;G3594&amp;"'!"&amp;H3594),"")</f>
        <v>0</v>
      </c>
      <c r="G3594" s="1533" t="s">
        <v>6775</v>
      </c>
      <c r="H3594" s="2" t="s">
        <v>5113</v>
      </c>
    </row>
    <row r="3595" spans="1:11" ht="14">
      <c r="A3595" s="1">
        <v>3590</v>
      </c>
      <c r="D3595" s="4"/>
      <c r="E3595" s="2" t="b">
        <f t="shared" ca="1" si="98"/>
        <v>1</v>
      </c>
      <c r="F3595" s="2" t="str" cm="1">
        <f t="array" aca="1" ref="F3595" ca="1">IF(G3595&lt;&gt;"",INDIRECT("'"&amp;G3595&amp;"'!"&amp;H3595),"")</f>
        <v/>
      </c>
      <c r="G3595" s="1533"/>
      <c r="I3595" s="4"/>
      <c r="J3595" s="4"/>
      <c r="K3595" s="4"/>
    </row>
    <row r="3596" spans="1:11" ht="14">
      <c r="A3596">
        <v>3591</v>
      </c>
      <c r="B3596" s="7">
        <f>'EstExp 12-20'!H434</f>
        <v>0</v>
      </c>
      <c r="C3596" s="3">
        <f t="shared" si="99"/>
        <v>3591</v>
      </c>
      <c r="E3596" s="2" t="b">
        <f t="shared" ca="1" si="98"/>
        <v>1</v>
      </c>
      <c r="F3596" s="2" cm="1">
        <f t="array" aca="1" ref="F3596" ca="1">IF(G3596&lt;&gt;"",INDIRECT("'"&amp;G3596&amp;"'!"&amp;H3596),"")</f>
        <v>0</v>
      </c>
      <c r="G3596" s="1533" t="s">
        <v>6775</v>
      </c>
      <c r="H3596" s="2" t="s">
        <v>5114</v>
      </c>
    </row>
    <row r="3597" spans="1:11" ht="14">
      <c r="A3597">
        <v>3592</v>
      </c>
      <c r="B3597" s="7">
        <f>'EstExp 12-20'!H435</f>
        <v>0</v>
      </c>
      <c r="C3597" s="3">
        <f t="shared" si="99"/>
        <v>3592</v>
      </c>
      <c r="E3597" s="2" t="b">
        <f t="shared" ca="1" si="98"/>
        <v>1</v>
      </c>
      <c r="F3597" s="2" cm="1">
        <f t="array" aca="1" ref="F3597" ca="1">IF(G3597&lt;&gt;"",INDIRECT("'"&amp;G3597&amp;"'!"&amp;H3597),"")</f>
        <v>0</v>
      </c>
      <c r="G3597" s="1533" t="s">
        <v>6775</v>
      </c>
      <c r="H3597" s="2" t="s">
        <v>5115</v>
      </c>
    </row>
    <row r="3598" spans="1:11" ht="14">
      <c r="A3598">
        <v>3593</v>
      </c>
      <c r="B3598" s="7">
        <f>'EstExp 12-20'!H436</f>
        <v>0</v>
      </c>
      <c r="C3598" s="3">
        <f t="shared" si="99"/>
        <v>3593</v>
      </c>
      <c r="E3598" s="2" t="b">
        <f t="shared" ca="1" si="98"/>
        <v>1</v>
      </c>
      <c r="F3598" s="2" cm="1">
        <f t="array" aca="1" ref="F3598" ca="1">IF(G3598&lt;&gt;"",INDIRECT("'"&amp;G3598&amp;"'!"&amp;H3598),"")</f>
        <v>0</v>
      </c>
      <c r="G3598" s="1533" t="s">
        <v>6775</v>
      </c>
      <c r="H3598" s="2" t="s">
        <v>5116</v>
      </c>
    </row>
    <row r="3599" spans="1:11" ht="14">
      <c r="A3599">
        <v>3594</v>
      </c>
      <c r="B3599" s="7">
        <f>'EstExp 12-20'!H437</f>
        <v>0</v>
      </c>
      <c r="C3599" s="3">
        <f t="shared" si="99"/>
        <v>3594</v>
      </c>
      <c r="E3599" s="2" t="b">
        <f t="shared" ca="1" si="98"/>
        <v>1</v>
      </c>
      <c r="F3599" s="2" cm="1">
        <f t="array" aca="1" ref="F3599" ca="1">IF(G3599&lt;&gt;"",INDIRECT("'"&amp;G3599&amp;"'!"&amp;H3599),"")</f>
        <v>0</v>
      </c>
      <c r="G3599" s="1533" t="s">
        <v>6775</v>
      </c>
      <c r="H3599" s="2" t="s">
        <v>5117</v>
      </c>
    </row>
    <row r="3600" spans="1:11" ht="14">
      <c r="A3600">
        <v>3595</v>
      </c>
      <c r="B3600" s="7">
        <f>'EstExp 12-20'!H438</f>
        <v>0</v>
      </c>
      <c r="C3600" s="3">
        <f t="shared" si="99"/>
        <v>3595</v>
      </c>
      <c r="E3600" s="2" t="b">
        <f t="shared" ca="1" si="98"/>
        <v>1</v>
      </c>
      <c r="F3600" s="2" cm="1">
        <f t="array" aca="1" ref="F3600" ca="1">IF(G3600&lt;&gt;"",INDIRECT("'"&amp;G3600&amp;"'!"&amp;H3600),"")</f>
        <v>0</v>
      </c>
      <c r="G3600" s="1533" t="s">
        <v>6775</v>
      </c>
      <c r="H3600" s="2" t="s">
        <v>5118</v>
      </c>
    </row>
    <row r="3601" spans="1:19" ht="14">
      <c r="A3601">
        <v>3596</v>
      </c>
      <c r="B3601" s="7">
        <f>'EstExp 12-20'!H446</f>
        <v>0</v>
      </c>
      <c r="C3601" s="3">
        <f t="shared" si="99"/>
        <v>3596</v>
      </c>
      <c r="E3601" s="2" t="b">
        <f t="shared" ca="1" si="98"/>
        <v>1</v>
      </c>
      <c r="F3601" s="2" cm="1">
        <f t="array" aca="1" ref="F3601" ca="1">IF(G3601&lt;&gt;"",INDIRECT("'"&amp;G3601&amp;"'!"&amp;H3601),"")</f>
        <v>0</v>
      </c>
      <c r="G3601" s="1533" t="s">
        <v>6775</v>
      </c>
      <c r="H3601" s="2" t="s">
        <v>5119</v>
      </c>
    </row>
    <row r="3602" spans="1:19" ht="14">
      <c r="A3602">
        <v>3597</v>
      </c>
      <c r="B3602" s="7">
        <f>'EstExp 12-20'!H451</f>
        <v>0</v>
      </c>
      <c r="C3602" s="3">
        <f t="shared" si="99"/>
        <v>3597</v>
      </c>
      <c r="E3602" s="2" t="b">
        <f t="shared" ca="1" si="98"/>
        <v>1</v>
      </c>
      <c r="F3602" s="2" cm="1">
        <f t="array" aca="1" ref="F3602" ca="1">IF(G3602&lt;&gt;"",INDIRECT("'"&amp;G3602&amp;"'!"&amp;H3602),"")</f>
        <v>0</v>
      </c>
      <c r="G3602" s="1533" t="s">
        <v>6775</v>
      </c>
      <c r="H3602" s="2" t="s">
        <v>5120</v>
      </c>
    </row>
    <row r="3603" spans="1:19" ht="14">
      <c r="A3603" s="1">
        <v>3598</v>
      </c>
      <c r="D3603" s="4"/>
      <c r="E3603" s="2" t="b">
        <f t="shared" ca="1" si="98"/>
        <v>1</v>
      </c>
      <c r="F3603" s="2" t="str" cm="1">
        <f t="array" aca="1" ref="F3603" ca="1">IF(G3603&lt;&gt;"",INDIRECT("'"&amp;G3603&amp;"'!"&amp;H3603),"")</f>
        <v/>
      </c>
      <c r="G3603" s="1533"/>
      <c r="I3603" s="4"/>
      <c r="J3603" s="4"/>
      <c r="K3603" s="4"/>
    </row>
    <row r="3604" spans="1:19" ht="14">
      <c r="A3604">
        <v>3599</v>
      </c>
      <c r="B3604" s="7">
        <f>'EstExp 12-20'!H453</f>
        <v>0</v>
      </c>
      <c r="C3604" s="3">
        <f t="shared" si="99"/>
        <v>3599</v>
      </c>
      <c r="E3604" s="2" t="b">
        <f t="shared" ca="1" si="98"/>
        <v>1</v>
      </c>
      <c r="F3604" s="2" cm="1">
        <f t="array" aca="1" ref="F3604" ca="1">IF(G3604&lt;&gt;"",INDIRECT("'"&amp;G3604&amp;"'!"&amp;H3604),"")</f>
        <v>0</v>
      </c>
      <c r="G3604" s="1533" t="s">
        <v>6775</v>
      </c>
      <c r="H3604" s="2" t="s">
        <v>5121</v>
      </c>
    </row>
    <row r="3605" spans="1:19" ht="14">
      <c r="A3605" s="1">
        <v>3600</v>
      </c>
      <c r="D3605" s="5"/>
      <c r="E3605" s="2" t="b">
        <f t="shared" ca="1" si="98"/>
        <v>1</v>
      </c>
      <c r="F3605" s="2" t="str" cm="1">
        <f t="array" aca="1" ref="F3605" ca="1">IF(G3605&lt;&gt;"",INDIRECT("'"&amp;G3605&amp;"'!"&amp;H3605),"")</f>
        <v/>
      </c>
      <c r="G3605" s="1533"/>
      <c r="H3605" s="1534"/>
      <c r="I3605" s="5"/>
      <c r="J3605" s="5"/>
      <c r="K3605" s="5"/>
    </row>
    <row r="3606" spans="1:19" ht="14">
      <c r="A3606" s="2">
        <v>3601</v>
      </c>
      <c r="B3606" s="8">
        <f>'EstExp 12-20'!H442</f>
        <v>0</v>
      </c>
      <c r="C3606" s="3">
        <f t="shared" si="99"/>
        <v>3601</v>
      </c>
      <c r="D3606" s="3" t="s">
        <v>299</v>
      </c>
      <c r="E3606" s="2" t="b">
        <f t="shared" ca="1" si="98"/>
        <v>1</v>
      </c>
      <c r="F3606" s="2" cm="1">
        <f t="array" aca="1" ref="F3606" ca="1">IF(G3606&lt;&gt;"",INDIRECT("'"&amp;G3606&amp;"'!"&amp;H3606),"")</f>
        <v>0</v>
      </c>
      <c r="G3606" s="1533" t="s">
        <v>6775</v>
      </c>
      <c r="H3606" s="2" t="s">
        <v>5122</v>
      </c>
      <c r="S3606" s="8"/>
    </row>
    <row r="3607" spans="1:19" ht="14">
      <c r="A3607" s="2">
        <v>3602</v>
      </c>
      <c r="B3607" s="8">
        <f>'EstExp 12-20'!H443</f>
        <v>0</v>
      </c>
      <c r="C3607" s="3">
        <f t="shared" si="99"/>
        <v>3602</v>
      </c>
      <c r="D3607" s="6" t="s">
        <v>299</v>
      </c>
      <c r="E3607" s="2" t="b">
        <f t="shared" ca="1" si="98"/>
        <v>1</v>
      </c>
      <c r="F3607" s="2" cm="1">
        <f t="array" aca="1" ref="F3607" ca="1">IF(G3607&lt;&gt;"",INDIRECT("'"&amp;G3607&amp;"'!"&amp;H3607),"")</f>
        <v>0</v>
      </c>
      <c r="G3607" s="1533" t="s">
        <v>6775</v>
      </c>
      <c r="H3607" s="1534" t="s">
        <v>5123</v>
      </c>
      <c r="I3607" s="6"/>
      <c r="J3607" s="6"/>
      <c r="K3607" s="6"/>
      <c r="S3607" s="8"/>
    </row>
    <row r="3608" spans="1:19" ht="14">
      <c r="A3608" s="1">
        <v>3603</v>
      </c>
      <c r="D3608" s="3" t="s">
        <v>299</v>
      </c>
      <c r="E3608" s="2" t="b">
        <f t="shared" ca="1" si="98"/>
        <v>1</v>
      </c>
      <c r="F3608" s="2" t="str" cm="1">
        <f t="array" aca="1" ref="F3608" ca="1">IF(G3608&lt;&gt;"",INDIRECT("'"&amp;G3608&amp;"'!"&amp;H3608),"")</f>
        <v/>
      </c>
      <c r="G3608" s="1533"/>
    </row>
    <row r="3609" spans="1:19" ht="14">
      <c r="A3609" s="1">
        <v>3604</v>
      </c>
      <c r="D3609" s="4"/>
      <c r="E3609" s="2" t="b">
        <f t="shared" ca="1" si="98"/>
        <v>1</v>
      </c>
      <c r="F3609" s="2" t="str" cm="1">
        <f t="array" aca="1" ref="F3609" ca="1">IF(G3609&lt;&gt;"",INDIRECT("'"&amp;G3609&amp;"'!"&amp;H3609),"")</f>
        <v/>
      </c>
      <c r="G3609" s="1533"/>
      <c r="I3609" s="4"/>
      <c r="J3609" s="4"/>
      <c r="K3609" s="4"/>
    </row>
    <row r="3610" spans="1:19" ht="14">
      <c r="A3610" s="1">
        <v>3605</v>
      </c>
      <c r="D3610" s="4"/>
      <c r="E3610" s="2" t="b">
        <f t="shared" ca="1" si="98"/>
        <v>1</v>
      </c>
      <c r="F3610" s="2" t="str" cm="1">
        <f t="array" aca="1" ref="F3610" ca="1">IF(G3610&lt;&gt;"",INDIRECT("'"&amp;G3610&amp;"'!"&amp;H3610),"")</f>
        <v/>
      </c>
      <c r="G3610" s="1533"/>
      <c r="I3610" s="4"/>
      <c r="J3610" s="4"/>
      <c r="K3610" s="4"/>
    </row>
    <row r="3611" spans="1:19" ht="14">
      <c r="A3611" s="1">
        <v>3606</v>
      </c>
      <c r="D3611" s="4"/>
      <c r="E3611" s="2" t="b">
        <f t="shared" ca="1" si="98"/>
        <v>1</v>
      </c>
      <c r="F3611" s="2" t="str" cm="1">
        <f t="array" aca="1" ref="F3611" ca="1">IF(G3611&lt;&gt;"",INDIRECT("'"&amp;G3611&amp;"'!"&amp;H3611),"")</f>
        <v/>
      </c>
      <c r="G3611" s="1533"/>
      <c r="I3611" s="4"/>
      <c r="J3611" s="4"/>
      <c r="K3611" s="4"/>
    </row>
    <row r="3612" spans="1:19" ht="14">
      <c r="A3612">
        <v>3607</v>
      </c>
      <c r="B3612" s="7">
        <f>'EstExp 12-20'!K434</f>
        <v>0</v>
      </c>
      <c r="C3612" s="3">
        <f t="shared" si="99"/>
        <v>3607</v>
      </c>
      <c r="E3612" s="2" t="b">
        <f t="shared" ca="1" si="98"/>
        <v>1</v>
      </c>
      <c r="F3612" s="2" cm="1">
        <f t="array" aca="1" ref="F3612" ca="1">IF(G3612&lt;&gt;"",INDIRECT("'"&amp;G3612&amp;"'!"&amp;H3612),"")</f>
        <v>0</v>
      </c>
      <c r="G3612" s="1533" t="s">
        <v>6775</v>
      </c>
      <c r="H3612" s="2" t="s">
        <v>5124</v>
      </c>
    </row>
    <row r="3613" spans="1:19" ht="14">
      <c r="A3613">
        <v>3608</v>
      </c>
      <c r="B3613" s="7">
        <f>'EstExp 12-20'!K435</f>
        <v>0</v>
      </c>
      <c r="C3613" s="3">
        <f t="shared" si="99"/>
        <v>3608</v>
      </c>
      <c r="E3613" s="2" t="b">
        <f t="shared" ca="1" si="98"/>
        <v>1</v>
      </c>
      <c r="F3613" s="2" cm="1">
        <f t="array" aca="1" ref="F3613" ca="1">IF(G3613&lt;&gt;"",INDIRECT("'"&amp;G3613&amp;"'!"&amp;H3613),"")</f>
        <v>0</v>
      </c>
      <c r="G3613" s="1533" t="s">
        <v>6775</v>
      </c>
      <c r="H3613" s="2" t="s">
        <v>5125</v>
      </c>
    </row>
    <row r="3614" spans="1:19" ht="14">
      <c r="A3614">
        <v>3609</v>
      </c>
      <c r="B3614" s="7">
        <f>'EstExp 12-20'!K436</f>
        <v>0</v>
      </c>
      <c r="C3614" s="3">
        <f t="shared" si="99"/>
        <v>3609</v>
      </c>
      <c r="E3614" s="2" t="b">
        <f t="shared" ca="1" si="98"/>
        <v>1</v>
      </c>
      <c r="F3614" s="2" cm="1">
        <f t="array" aca="1" ref="F3614" ca="1">IF(G3614&lt;&gt;"",INDIRECT("'"&amp;G3614&amp;"'!"&amp;H3614),"")</f>
        <v>0</v>
      </c>
      <c r="G3614" s="1533" t="s">
        <v>6775</v>
      </c>
      <c r="H3614" s="2" t="s">
        <v>5126</v>
      </c>
    </row>
    <row r="3615" spans="1:19" ht="14">
      <c r="A3615">
        <v>3610</v>
      </c>
      <c r="B3615" s="7">
        <f>'EstExp 12-20'!K437</f>
        <v>0</v>
      </c>
      <c r="C3615" s="3">
        <f t="shared" si="99"/>
        <v>3610</v>
      </c>
      <c r="E3615" s="2" t="b">
        <f t="shared" ca="1" si="98"/>
        <v>1</v>
      </c>
      <c r="F3615" s="2" cm="1">
        <f t="array" aca="1" ref="F3615" ca="1">IF(G3615&lt;&gt;"",INDIRECT("'"&amp;G3615&amp;"'!"&amp;H3615),"")</f>
        <v>0</v>
      </c>
      <c r="G3615" s="1533" t="s">
        <v>6775</v>
      </c>
      <c r="H3615" s="2" t="s">
        <v>5127</v>
      </c>
    </row>
    <row r="3616" spans="1:19" ht="14">
      <c r="A3616">
        <v>3611</v>
      </c>
      <c r="B3616" s="7">
        <f>'EstExp 12-20'!K438</f>
        <v>0</v>
      </c>
      <c r="C3616" s="3">
        <f t="shared" si="99"/>
        <v>3611</v>
      </c>
      <c r="E3616" s="2" t="b">
        <f t="shared" ca="1" si="98"/>
        <v>1</v>
      </c>
      <c r="F3616" s="2" cm="1">
        <f t="array" aca="1" ref="F3616" ca="1">IF(G3616&lt;&gt;"",INDIRECT("'"&amp;G3616&amp;"'!"&amp;H3616),"")</f>
        <v>0</v>
      </c>
      <c r="G3616" s="1533" t="s">
        <v>6775</v>
      </c>
      <c r="H3616" s="2" t="s">
        <v>5128</v>
      </c>
    </row>
    <row r="3617" spans="1:11" ht="14">
      <c r="A3617">
        <v>3612</v>
      </c>
      <c r="B3617" s="7">
        <f>'EstExp 12-20'!K442</f>
        <v>0</v>
      </c>
      <c r="C3617" s="3">
        <f t="shared" si="99"/>
        <v>3612</v>
      </c>
      <c r="E3617" s="2" t="b">
        <f t="shared" ca="1" si="98"/>
        <v>1</v>
      </c>
      <c r="F3617" s="2" cm="1">
        <f t="array" aca="1" ref="F3617" ca="1">IF(G3617&lt;&gt;"",INDIRECT("'"&amp;G3617&amp;"'!"&amp;H3617),"")</f>
        <v>0</v>
      </c>
      <c r="G3617" s="1533" t="s">
        <v>6775</v>
      </c>
      <c r="H3617" s="2" t="s">
        <v>5129</v>
      </c>
    </row>
    <row r="3618" spans="1:11" ht="14">
      <c r="A3618">
        <v>3613</v>
      </c>
      <c r="B3618" s="7">
        <f>'EstExp 12-20'!K443</f>
        <v>0</v>
      </c>
      <c r="C3618" s="3">
        <f t="shared" si="99"/>
        <v>3613</v>
      </c>
      <c r="E3618" s="2" t="b">
        <f t="shared" ca="1" si="98"/>
        <v>1</v>
      </c>
      <c r="F3618" s="2" cm="1">
        <f t="array" aca="1" ref="F3618" ca="1">IF(G3618&lt;&gt;"",INDIRECT("'"&amp;G3618&amp;"'!"&amp;H3618),"")</f>
        <v>0</v>
      </c>
      <c r="G3618" s="1533" t="s">
        <v>6775</v>
      </c>
      <c r="H3618" s="2" t="s">
        <v>5130</v>
      </c>
    </row>
    <row r="3619" spans="1:11" ht="14">
      <c r="A3619">
        <v>3614</v>
      </c>
      <c r="B3619" s="7">
        <f>'EstExp 12-20'!K446</f>
        <v>0</v>
      </c>
      <c r="C3619" s="3">
        <f t="shared" si="99"/>
        <v>3614</v>
      </c>
      <c r="E3619" s="2" t="b">
        <f t="shared" ca="1" si="98"/>
        <v>1</v>
      </c>
      <c r="F3619" s="2" cm="1">
        <f t="array" aca="1" ref="F3619" ca="1">IF(G3619&lt;&gt;"",INDIRECT("'"&amp;G3619&amp;"'!"&amp;H3619),"")</f>
        <v>0</v>
      </c>
      <c r="G3619" s="1533" t="s">
        <v>6775</v>
      </c>
      <c r="H3619" s="2" t="s">
        <v>5131</v>
      </c>
    </row>
    <row r="3620" spans="1:11" ht="14">
      <c r="A3620">
        <v>3615</v>
      </c>
      <c r="B3620" s="7">
        <f>'EstExp 12-20'!K451</f>
        <v>0</v>
      </c>
      <c r="C3620" s="3">
        <f t="shared" si="99"/>
        <v>3615</v>
      </c>
      <c r="E3620" s="2" t="b">
        <f t="shared" ca="1" si="98"/>
        <v>1</v>
      </c>
      <c r="F3620" s="2" cm="1">
        <f t="array" aca="1" ref="F3620" ca="1">IF(G3620&lt;&gt;"",INDIRECT("'"&amp;G3620&amp;"'!"&amp;H3620),"")</f>
        <v>0</v>
      </c>
      <c r="G3620" s="1533" t="s">
        <v>6775</v>
      </c>
      <c r="H3620" s="2" t="s">
        <v>5132</v>
      </c>
    </row>
    <row r="3621" spans="1:11" ht="14">
      <c r="A3621" s="1">
        <v>3616</v>
      </c>
      <c r="D3621" s="4"/>
      <c r="E3621" s="2" t="b">
        <f t="shared" ca="1" si="98"/>
        <v>1</v>
      </c>
      <c r="F3621" s="2" t="str" cm="1">
        <f t="array" aca="1" ref="F3621" ca="1">IF(G3621&lt;&gt;"",INDIRECT("'"&amp;G3621&amp;"'!"&amp;H3621),"")</f>
        <v/>
      </c>
      <c r="G3621" s="1533"/>
      <c r="I3621" s="4"/>
      <c r="J3621" s="4"/>
      <c r="K3621" s="4"/>
    </row>
    <row r="3622" spans="1:11" ht="14">
      <c r="A3622">
        <v>3617</v>
      </c>
      <c r="B3622" s="7">
        <f>'EstExp 12-20'!K453</f>
        <v>0</v>
      </c>
      <c r="C3622" s="3">
        <f t="shared" si="99"/>
        <v>3617</v>
      </c>
      <c r="E3622" s="2" t="b">
        <f t="shared" ca="1" si="98"/>
        <v>1</v>
      </c>
      <c r="F3622" s="2" cm="1">
        <f t="array" aca="1" ref="F3622" ca="1">IF(G3622&lt;&gt;"",INDIRECT("'"&amp;G3622&amp;"'!"&amp;H3622),"")</f>
        <v>0</v>
      </c>
      <c r="G3622" s="1533" t="s">
        <v>6775</v>
      </c>
      <c r="H3622" s="2" t="s">
        <v>5133</v>
      </c>
    </row>
    <row r="3623" spans="1:11" ht="14">
      <c r="A3623" s="1">
        <v>3618</v>
      </c>
      <c r="D3623" s="4"/>
      <c r="E3623" s="2" t="b">
        <f t="shared" ca="1" si="98"/>
        <v>1</v>
      </c>
      <c r="F3623" s="2" t="str" cm="1">
        <f t="array" aca="1" ref="F3623" ca="1">IF(G3623&lt;&gt;"",INDIRECT("'"&amp;G3623&amp;"'!"&amp;H3623),"")</f>
        <v/>
      </c>
      <c r="G3623" s="1533"/>
      <c r="I3623" s="4"/>
      <c r="J3623" s="4"/>
      <c r="K3623" s="4"/>
    </row>
    <row r="3624" spans="1:11" ht="14">
      <c r="A3624" s="1">
        <v>3619</v>
      </c>
      <c r="D3624" s="4"/>
      <c r="E3624" s="2" t="b">
        <f t="shared" ca="1" si="98"/>
        <v>1</v>
      </c>
      <c r="F3624" s="2" t="str" cm="1">
        <f t="array" aca="1" ref="F3624" ca="1">IF(G3624&lt;&gt;"",INDIRECT("'"&amp;G3624&amp;"'!"&amp;H3624),"")</f>
        <v/>
      </c>
      <c r="G3624" s="1533"/>
      <c r="I3624" s="4"/>
      <c r="J3624" s="4"/>
      <c r="K3624" s="4"/>
    </row>
    <row r="3625" spans="1:11" ht="14">
      <c r="A3625">
        <v>3620</v>
      </c>
      <c r="B3625" s="7">
        <f>'EstExp 12-20'!K454</f>
        <v>0</v>
      </c>
      <c r="C3625" s="3">
        <f t="shared" si="99"/>
        <v>3620</v>
      </c>
      <c r="E3625" s="2" t="b">
        <f t="shared" ca="1" si="98"/>
        <v>1</v>
      </c>
      <c r="F3625" s="2" cm="1">
        <f t="array" aca="1" ref="F3625" ca="1">IF(G3625&lt;&gt;"",INDIRECT("'"&amp;G3625&amp;"'!"&amp;H3625),"")</f>
        <v>0</v>
      </c>
      <c r="G3625" s="1533" t="s">
        <v>6775</v>
      </c>
      <c r="H3625" s="2" t="s">
        <v>5134</v>
      </c>
    </row>
    <row r="3626" spans="1:11" ht="14">
      <c r="A3626" s="1">
        <v>3621</v>
      </c>
      <c r="E3626" s="2" t="b">
        <f t="shared" ca="1" si="98"/>
        <v>1</v>
      </c>
      <c r="F3626" s="2" t="str" cm="1">
        <f t="array" aca="1" ref="F3626" ca="1">IF(G3626&lt;&gt;"",INDIRECT("'"&amp;G3626&amp;"'!"&amp;H3626),"")</f>
        <v/>
      </c>
      <c r="G3626" s="1533"/>
    </row>
    <row r="3627" spans="1:11" ht="14">
      <c r="A3627" s="1">
        <v>3622</v>
      </c>
      <c r="E3627" s="2" t="b">
        <f t="shared" ca="1" si="98"/>
        <v>1</v>
      </c>
      <c r="F3627" s="2" t="str" cm="1">
        <f t="array" aca="1" ref="F3627" ca="1">IF(G3627&lt;&gt;"",INDIRECT("'"&amp;G3627&amp;"'!"&amp;H3627),"")</f>
        <v/>
      </c>
      <c r="G3627" s="1533"/>
    </row>
    <row r="3628" spans="1:11" ht="14">
      <c r="A3628" s="1">
        <v>3623</v>
      </c>
      <c r="E3628" s="2" t="b">
        <f t="shared" ca="1" si="98"/>
        <v>1</v>
      </c>
      <c r="F3628" s="2" t="str" cm="1">
        <f t="array" aca="1" ref="F3628" ca="1">IF(G3628&lt;&gt;"",INDIRECT("'"&amp;G3628&amp;"'!"&amp;H3628),"")</f>
        <v/>
      </c>
      <c r="G3628" s="1533"/>
    </row>
    <row r="3629" spans="1:11" ht="14">
      <c r="A3629" s="1">
        <v>3624</v>
      </c>
      <c r="E3629" s="2" t="b">
        <f t="shared" ca="1" si="98"/>
        <v>1</v>
      </c>
      <c r="F3629" s="2" t="str" cm="1">
        <f t="array" aca="1" ref="F3629" ca="1">IF(G3629&lt;&gt;"",INDIRECT("'"&amp;G3629&amp;"'!"&amp;H3629),"")</f>
        <v/>
      </c>
      <c r="G3629" s="1533"/>
    </row>
    <row r="3630" spans="1:11" ht="14">
      <c r="A3630" s="1">
        <v>3625</v>
      </c>
      <c r="E3630" s="2" t="b">
        <f t="shared" ca="1" si="98"/>
        <v>1</v>
      </c>
      <c r="F3630" s="2" t="str" cm="1">
        <f t="array" aca="1" ref="F3630" ca="1">IF(G3630&lt;&gt;"",INDIRECT("'"&amp;G3630&amp;"'!"&amp;H3630),"")</f>
        <v/>
      </c>
      <c r="G3630" s="1533"/>
    </row>
    <row r="3631" spans="1:11" ht="14">
      <c r="A3631" s="1">
        <v>3626</v>
      </c>
      <c r="E3631" s="2" t="b">
        <f t="shared" ca="1" si="98"/>
        <v>1</v>
      </c>
      <c r="F3631" s="2" t="str" cm="1">
        <f t="array" aca="1" ref="F3631" ca="1">IF(G3631&lt;&gt;"",INDIRECT("'"&amp;G3631&amp;"'!"&amp;H3631),"")</f>
        <v/>
      </c>
      <c r="G3631" s="1533"/>
    </row>
    <row r="3632" spans="1:11" ht="14">
      <c r="A3632" s="1">
        <v>3627</v>
      </c>
      <c r="E3632" s="2" t="b">
        <f t="shared" ca="1" si="98"/>
        <v>1</v>
      </c>
      <c r="F3632" s="2" t="str" cm="1">
        <f t="array" aca="1" ref="F3632" ca="1">IF(G3632&lt;&gt;"",INDIRECT("'"&amp;G3632&amp;"'!"&amp;H3632),"")</f>
        <v/>
      </c>
      <c r="G3632" s="1533"/>
    </row>
    <row r="3633" spans="1:11" ht="14">
      <c r="A3633" s="1">
        <v>3628</v>
      </c>
      <c r="E3633" s="2" t="b">
        <f t="shared" ca="1" si="98"/>
        <v>1</v>
      </c>
      <c r="F3633" s="2" t="str" cm="1">
        <f t="array" aca="1" ref="F3633" ca="1">IF(G3633&lt;&gt;"",INDIRECT("'"&amp;G3633&amp;"'!"&amp;H3633),"")</f>
        <v/>
      </c>
      <c r="G3633" s="1533"/>
    </row>
    <row r="3634" spans="1:11" ht="14">
      <c r="A3634" s="1">
        <v>3629</v>
      </c>
      <c r="D3634" s="4"/>
      <c r="E3634" s="2" t="b">
        <f t="shared" ca="1" si="98"/>
        <v>1</v>
      </c>
      <c r="F3634" s="2" t="str" cm="1">
        <f t="array" aca="1" ref="F3634" ca="1">IF(G3634&lt;&gt;"",INDIRECT("'"&amp;G3634&amp;"'!"&amp;H3634),"")</f>
        <v/>
      </c>
      <c r="G3634" s="1533"/>
      <c r="I3634" s="4"/>
      <c r="J3634" s="4"/>
      <c r="K3634" s="4"/>
    </row>
    <row r="3635" spans="1:11" ht="14">
      <c r="A3635" s="1">
        <v>3630</v>
      </c>
      <c r="D3635" s="4"/>
      <c r="E3635" s="2" t="b">
        <f t="shared" ca="1" si="98"/>
        <v>1</v>
      </c>
      <c r="F3635" s="2" t="str" cm="1">
        <f t="array" aca="1" ref="F3635" ca="1">IF(G3635&lt;&gt;"",INDIRECT("'"&amp;G3635&amp;"'!"&amp;H3635),"")</f>
        <v/>
      </c>
      <c r="G3635" s="1533"/>
      <c r="I3635" s="4"/>
      <c r="J3635" s="4"/>
      <c r="K3635" s="4"/>
    </row>
    <row r="3636" spans="1:11" ht="14">
      <c r="A3636" s="1">
        <v>3631</v>
      </c>
      <c r="D3636" s="4"/>
      <c r="E3636" s="2" t="b">
        <f t="shared" ca="1" si="98"/>
        <v>1</v>
      </c>
      <c r="F3636" s="2" t="str" cm="1">
        <f t="array" aca="1" ref="F3636" ca="1">IF(G3636&lt;&gt;"",INDIRECT("'"&amp;G3636&amp;"'!"&amp;H3636),"")</f>
        <v/>
      </c>
      <c r="G3636" s="1533"/>
      <c r="I3636" s="4"/>
      <c r="J3636" s="4"/>
      <c r="K3636" s="4"/>
    </row>
    <row r="3637" spans="1:11" ht="14">
      <c r="A3637" s="1">
        <v>3632</v>
      </c>
      <c r="D3637" s="4"/>
      <c r="E3637" s="2" t="b">
        <f t="shared" ca="1" si="98"/>
        <v>1</v>
      </c>
      <c r="F3637" s="2" t="str" cm="1">
        <f t="array" aca="1" ref="F3637" ca="1">IF(G3637&lt;&gt;"",INDIRECT("'"&amp;G3637&amp;"'!"&amp;H3637),"")</f>
        <v/>
      </c>
      <c r="G3637" s="1533"/>
      <c r="I3637" s="4"/>
      <c r="J3637" s="4"/>
      <c r="K3637" s="4"/>
    </row>
    <row r="3638" spans="1:11" ht="14">
      <c r="A3638" s="1">
        <v>3633</v>
      </c>
      <c r="D3638" s="4"/>
      <c r="E3638" s="2" t="b">
        <f t="shared" ca="1" si="98"/>
        <v>1</v>
      </c>
      <c r="F3638" s="2" t="str" cm="1">
        <f t="array" aca="1" ref="F3638" ca="1">IF(G3638&lt;&gt;"",INDIRECT("'"&amp;G3638&amp;"'!"&amp;H3638),"")</f>
        <v/>
      </c>
      <c r="G3638" s="1533"/>
      <c r="I3638" s="4"/>
      <c r="J3638" s="4"/>
      <c r="K3638" s="4"/>
    </row>
    <row r="3639" spans="1:11" ht="14">
      <c r="A3639" s="1">
        <v>3634</v>
      </c>
      <c r="D3639" s="4"/>
      <c r="E3639" s="2" t="b">
        <f t="shared" ca="1" si="98"/>
        <v>1</v>
      </c>
      <c r="F3639" s="2" t="str" cm="1">
        <f t="array" aca="1" ref="F3639" ca="1">IF(G3639&lt;&gt;"",INDIRECT("'"&amp;G3639&amp;"'!"&amp;H3639),"")</f>
        <v/>
      </c>
      <c r="G3639" s="1533"/>
      <c r="I3639" s="4"/>
      <c r="J3639" s="4"/>
      <c r="K3639" s="4"/>
    </row>
    <row r="3640" spans="1:11" ht="14">
      <c r="A3640" s="1">
        <v>3635</v>
      </c>
      <c r="D3640" s="4"/>
      <c r="E3640" s="2" t="b">
        <f t="shared" ca="1" si="98"/>
        <v>1</v>
      </c>
      <c r="F3640" s="2" t="str" cm="1">
        <f t="array" aca="1" ref="F3640" ca="1">IF(G3640&lt;&gt;"",INDIRECT("'"&amp;G3640&amp;"'!"&amp;H3640),"")</f>
        <v/>
      </c>
      <c r="G3640" s="1533"/>
      <c r="I3640" s="4"/>
      <c r="J3640" s="4"/>
      <c r="K3640" s="4"/>
    </row>
    <row r="3641" spans="1:11" ht="14">
      <c r="A3641" s="1">
        <v>3636</v>
      </c>
      <c r="D3641" s="4"/>
      <c r="E3641" s="2" t="b">
        <f t="shared" ca="1" si="98"/>
        <v>1</v>
      </c>
      <c r="F3641" s="2" t="str" cm="1">
        <f t="array" aca="1" ref="F3641" ca="1">IF(G3641&lt;&gt;"",INDIRECT("'"&amp;G3641&amp;"'!"&amp;H3641),"")</f>
        <v/>
      </c>
      <c r="G3641" s="1533"/>
      <c r="I3641" s="4"/>
      <c r="J3641" s="4"/>
      <c r="K3641" s="4"/>
    </row>
    <row r="3642" spans="1:11" ht="14">
      <c r="A3642">
        <v>3637</v>
      </c>
      <c r="B3642" s="7">
        <f>'BudgetSum 2-4'!D32</f>
        <v>0</v>
      </c>
      <c r="C3642" s="3">
        <f t="shared" si="99"/>
        <v>3637</v>
      </c>
      <c r="E3642" s="2" t="b">
        <f t="shared" ca="1" si="98"/>
        <v>1</v>
      </c>
      <c r="F3642" s="2" cm="1">
        <f t="array" aca="1" ref="F3642" ca="1">IF(G3642&lt;&gt;"",INDIRECT("'"&amp;G3642&amp;"'!"&amp;H3642),"")</f>
        <v>0</v>
      </c>
      <c r="G3642" s="1533" t="s">
        <v>6773</v>
      </c>
      <c r="H3642" s="2" t="s">
        <v>5135</v>
      </c>
    </row>
    <row r="3643" spans="1:11" ht="14">
      <c r="A3643">
        <v>3638</v>
      </c>
      <c r="B3643" s="7">
        <f>'BudgetSum 2-4'!E33</f>
        <v>0</v>
      </c>
      <c r="C3643" s="3">
        <f t="shared" si="99"/>
        <v>3638</v>
      </c>
      <c r="E3643" s="2" t="b">
        <f t="shared" ca="1" si="98"/>
        <v>1</v>
      </c>
      <c r="F3643" s="2" cm="1">
        <f t="array" aca="1" ref="F3643" ca="1">IF(G3643&lt;&gt;"",INDIRECT("'"&amp;G3643&amp;"'!"&amp;H3643),"")</f>
        <v>0</v>
      </c>
      <c r="G3643" s="1533" t="s">
        <v>6773</v>
      </c>
      <c r="H3643" s="2" t="s">
        <v>5136</v>
      </c>
    </row>
    <row r="3644" spans="1:11" ht="14">
      <c r="A3644" s="1">
        <v>3639</v>
      </c>
      <c r="D3644" s="4"/>
      <c r="E3644" s="2" t="b">
        <f t="shared" ca="1" si="98"/>
        <v>1</v>
      </c>
      <c r="F3644" s="2" t="str" cm="1">
        <f t="array" aca="1" ref="F3644" ca="1">IF(G3644&lt;&gt;"",INDIRECT("'"&amp;G3644&amp;"'!"&amp;H3644),"")</f>
        <v/>
      </c>
      <c r="G3644" s="1533"/>
      <c r="I3644" s="4"/>
      <c r="J3644" s="4"/>
      <c r="K3644" s="4"/>
    </row>
    <row r="3645" spans="1:11" ht="14">
      <c r="A3645" s="1">
        <v>3640</v>
      </c>
      <c r="D3645" s="4"/>
      <c r="E3645" s="2" t="b">
        <f t="shared" ca="1" si="98"/>
        <v>1</v>
      </c>
      <c r="F3645" s="2" t="str" cm="1">
        <f t="array" aca="1" ref="F3645" ca="1">IF(G3645&lt;&gt;"",INDIRECT("'"&amp;G3645&amp;"'!"&amp;H3645),"")</f>
        <v/>
      </c>
      <c r="G3645" s="1533"/>
      <c r="I3645" s="4"/>
      <c r="J3645" s="4"/>
      <c r="K3645" s="4"/>
    </row>
    <row r="3646" spans="1:11" ht="14">
      <c r="A3646">
        <v>3641</v>
      </c>
      <c r="B3646" s="7">
        <f>'BudgetSum 2-4'!K55</f>
        <v>0</v>
      </c>
      <c r="C3646" s="3">
        <f t="shared" si="99"/>
        <v>3641</v>
      </c>
      <c r="E3646" s="2" t="b">
        <f t="shared" ca="1" si="98"/>
        <v>1</v>
      </c>
      <c r="F3646" s="2" cm="1">
        <f t="array" aca="1" ref="F3646" ca="1">IF(G3646&lt;&gt;"",INDIRECT("'"&amp;G3646&amp;"'!"&amp;H3646),"")</f>
        <v>0</v>
      </c>
      <c r="G3646" s="1533" t="s">
        <v>6773</v>
      </c>
      <c r="H3646" s="2" t="s">
        <v>4593</v>
      </c>
    </row>
    <row r="3647" spans="1:11" ht="14">
      <c r="A3647">
        <v>3642</v>
      </c>
      <c r="B3647" s="7">
        <f>'BudgetSum 2-4'!K56</f>
        <v>0</v>
      </c>
      <c r="C3647" s="3">
        <f t="shared" si="99"/>
        <v>3642</v>
      </c>
      <c r="E3647" s="2" t="b">
        <f t="shared" ca="1" si="98"/>
        <v>1</v>
      </c>
      <c r="F3647" s="2" cm="1">
        <f t="array" aca="1" ref="F3647" ca="1">IF(G3647&lt;&gt;"",INDIRECT("'"&amp;G3647&amp;"'!"&amp;H3647),"")</f>
        <v>0</v>
      </c>
      <c r="G3647" s="1533" t="s">
        <v>6773</v>
      </c>
      <c r="H3647" s="2" t="s">
        <v>5137</v>
      </c>
    </row>
    <row r="3648" spans="1:11" ht="14">
      <c r="A3648" s="1">
        <v>3643</v>
      </c>
      <c r="D3648" s="4"/>
      <c r="E3648" s="2" t="b">
        <f t="shared" ca="1" si="98"/>
        <v>1</v>
      </c>
      <c r="F3648" s="2" t="str" cm="1">
        <f t="array" aca="1" ref="F3648" ca="1">IF(G3648&lt;&gt;"",INDIRECT("'"&amp;G3648&amp;"'!"&amp;H3648),"")</f>
        <v/>
      </c>
      <c r="G3648" s="1533"/>
      <c r="I3648" s="4"/>
      <c r="J3648" s="4"/>
      <c r="K3648" s="4"/>
    </row>
    <row r="3649" spans="1:11" ht="14">
      <c r="A3649" s="1">
        <v>3644</v>
      </c>
      <c r="D3649" s="4"/>
      <c r="E3649" s="2" t="b">
        <f t="shared" ca="1" si="98"/>
        <v>1</v>
      </c>
      <c r="F3649" s="2" t="str" cm="1">
        <f t="array" aca="1" ref="F3649" ca="1">IF(G3649&lt;&gt;"",INDIRECT("'"&amp;G3649&amp;"'!"&amp;H3649),"")</f>
        <v/>
      </c>
      <c r="G3649" s="1533"/>
      <c r="I3649" s="4"/>
      <c r="J3649" s="4"/>
      <c r="K3649" s="4"/>
    </row>
    <row r="3650" spans="1:11" ht="14">
      <c r="A3650" s="1">
        <v>3645</v>
      </c>
      <c r="D3650" s="4"/>
      <c r="E3650" s="2" t="b">
        <f t="shared" ref="E3650:E3713" ca="1" si="100">F3650=B3650</f>
        <v>1</v>
      </c>
      <c r="F3650" s="2" t="str" cm="1">
        <f t="array" aca="1" ref="F3650" ca="1">IF(G3650&lt;&gt;"",INDIRECT("'"&amp;G3650&amp;"'!"&amp;H3650),"")</f>
        <v/>
      </c>
      <c r="G3650" s="1533"/>
      <c r="I3650" s="4"/>
      <c r="J3650" s="4"/>
      <c r="K3650" s="4"/>
    </row>
    <row r="3651" spans="1:11" ht="14">
      <c r="A3651" s="1">
        <v>3646</v>
      </c>
      <c r="D3651" s="4"/>
      <c r="E3651" s="2" t="b">
        <f t="shared" ca="1" si="100"/>
        <v>1</v>
      </c>
      <c r="F3651" s="2" t="str" cm="1">
        <f t="array" aca="1" ref="F3651" ca="1">IF(G3651&lt;&gt;"",INDIRECT("'"&amp;G3651&amp;"'!"&amp;H3651),"")</f>
        <v/>
      </c>
      <c r="G3651" s="1533"/>
      <c r="I3651" s="4"/>
      <c r="J3651" s="4"/>
      <c r="K3651" s="4"/>
    </row>
    <row r="3652" spans="1:11" ht="14">
      <c r="A3652" s="1">
        <v>3647</v>
      </c>
      <c r="D3652" s="4"/>
      <c r="E3652" s="2" t="b">
        <f t="shared" ca="1" si="100"/>
        <v>1</v>
      </c>
      <c r="F3652" s="2" t="str" cm="1">
        <f t="array" aca="1" ref="F3652" ca="1">IF(G3652&lt;&gt;"",INDIRECT("'"&amp;G3652&amp;"'!"&amp;H3652),"")</f>
        <v/>
      </c>
      <c r="G3652" s="1533"/>
      <c r="I3652" s="4"/>
      <c r="J3652" s="4"/>
      <c r="K3652" s="4"/>
    </row>
    <row r="3653" spans="1:11" ht="14">
      <c r="A3653" s="1">
        <v>3648</v>
      </c>
      <c r="D3653" s="4"/>
      <c r="E3653" s="2" t="b">
        <f t="shared" ca="1" si="100"/>
        <v>1</v>
      </c>
      <c r="F3653" s="2" t="str" cm="1">
        <f t="array" aca="1" ref="F3653" ca="1">IF(G3653&lt;&gt;"",INDIRECT("'"&amp;G3653&amp;"'!"&amp;H3653),"")</f>
        <v/>
      </c>
      <c r="G3653" s="1533"/>
      <c r="I3653" s="4"/>
      <c r="J3653" s="4"/>
      <c r="K3653" s="4"/>
    </row>
    <row r="3654" spans="1:11" ht="14">
      <c r="A3654" s="1">
        <v>3649</v>
      </c>
      <c r="D3654" s="4"/>
      <c r="E3654" s="2" t="b">
        <f t="shared" ca="1" si="100"/>
        <v>1</v>
      </c>
      <c r="F3654" s="2" t="str" cm="1">
        <f t="array" aca="1" ref="F3654" ca="1">IF(G3654&lt;&gt;"",INDIRECT("'"&amp;G3654&amp;"'!"&amp;H3654),"")</f>
        <v/>
      </c>
      <c r="G3654" s="1533"/>
      <c r="I3654" s="4"/>
      <c r="J3654" s="4"/>
      <c r="K3654" s="4"/>
    </row>
    <row r="3655" spans="1:11" ht="14">
      <c r="A3655" s="1">
        <v>3650</v>
      </c>
      <c r="D3655" s="4"/>
      <c r="E3655" s="2" t="b">
        <f t="shared" ca="1" si="100"/>
        <v>1</v>
      </c>
      <c r="F3655" s="2" t="str" cm="1">
        <f t="array" aca="1" ref="F3655" ca="1">IF(G3655&lt;&gt;"",INDIRECT("'"&amp;G3655&amp;"'!"&amp;H3655),"")</f>
        <v/>
      </c>
      <c r="G3655" s="1533"/>
      <c r="I3655" s="4"/>
      <c r="J3655" s="4"/>
      <c r="K3655" s="4"/>
    </row>
    <row r="3656" spans="1:11" ht="14">
      <c r="A3656" s="1">
        <v>3651</v>
      </c>
      <c r="D3656" s="4"/>
      <c r="E3656" s="2" t="b">
        <f t="shared" ca="1" si="100"/>
        <v>1</v>
      </c>
      <c r="F3656" s="2" t="str" cm="1">
        <f t="array" aca="1" ref="F3656" ca="1">IF(G3656&lt;&gt;"",INDIRECT("'"&amp;G3656&amp;"'!"&amp;H3656),"")</f>
        <v/>
      </c>
      <c r="G3656" s="1533"/>
      <c r="I3656" s="4"/>
      <c r="J3656" s="4"/>
      <c r="K3656" s="4"/>
    </row>
    <row r="3657" spans="1:11" ht="14">
      <c r="A3657" s="1">
        <v>3652</v>
      </c>
      <c r="D3657" s="4"/>
      <c r="E3657" s="2" t="b">
        <f t="shared" ca="1" si="100"/>
        <v>1</v>
      </c>
      <c r="F3657" s="2" t="str" cm="1">
        <f t="array" aca="1" ref="F3657" ca="1">IF(G3657&lt;&gt;"",INDIRECT("'"&amp;G3657&amp;"'!"&amp;H3657),"")</f>
        <v/>
      </c>
      <c r="G3657" s="1533"/>
      <c r="I3657" s="4"/>
      <c r="J3657" s="4"/>
      <c r="K3657" s="4"/>
    </row>
    <row r="3658" spans="1:11" ht="14">
      <c r="A3658" s="1">
        <v>3653</v>
      </c>
      <c r="D3658" s="4"/>
      <c r="E3658" s="2" t="b">
        <f t="shared" ca="1" si="100"/>
        <v>1</v>
      </c>
      <c r="F3658" s="2" t="str" cm="1">
        <f t="array" aca="1" ref="F3658" ca="1">IF(G3658&lt;&gt;"",INDIRECT("'"&amp;G3658&amp;"'!"&amp;H3658),"")</f>
        <v/>
      </c>
      <c r="G3658" s="1533"/>
      <c r="I3658" s="4"/>
      <c r="J3658" s="4"/>
      <c r="K3658" s="4"/>
    </row>
    <row r="3659" spans="1:11" ht="14">
      <c r="A3659" s="1">
        <v>3654</v>
      </c>
      <c r="D3659" s="4"/>
      <c r="E3659" s="2" t="b">
        <f t="shared" ca="1" si="100"/>
        <v>1</v>
      </c>
      <c r="F3659" s="2" t="str" cm="1">
        <f t="array" aca="1" ref="F3659" ca="1">IF(G3659&lt;&gt;"",INDIRECT("'"&amp;G3659&amp;"'!"&amp;H3659),"")</f>
        <v/>
      </c>
      <c r="G3659" s="1533"/>
      <c r="I3659" s="4"/>
      <c r="J3659" s="4"/>
      <c r="K3659" s="4"/>
    </row>
    <row r="3660" spans="1:11" ht="14">
      <c r="A3660" s="1">
        <v>3655</v>
      </c>
      <c r="D3660" s="3" t="s">
        <v>299</v>
      </c>
      <c r="E3660" s="2" t="b">
        <f t="shared" ca="1" si="100"/>
        <v>1</v>
      </c>
      <c r="F3660" s="2" t="str" cm="1">
        <f t="array" aca="1" ref="F3660" ca="1">IF(G3660&lt;&gt;"",INDIRECT("'"&amp;G3660&amp;"'!"&amp;H3660),"")</f>
        <v/>
      </c>
      <c r="G3660" s="1533"/>
    </row>
    <row r="3661" spans="1:11" ht="14">
      <c r="A3661">
        <v>3656</v>
      </c>
      <c r="B3661" s="7">
        <f>'EstExp 12-20'!K306</f>
        <v>0</v>
      </c>
      <c r="C3661" s="3">
        <f t="shared" ref="C3661:C3668" si="101">A3661-B3661</f>
        <v>3656</v>
      </c>
      <c r="E3661" s="2" t="b">
        <f t="shared" ca="1" si="100"/>
        <v>1</v>
      </c>
      <c r="F3661" s="2" cm="1">
        <f t="array" aca="1" ref="F3661" ca="1">IF(G3661&lt;&gt;"",INDIRECT("'"&amp;G3661&amp;"'!"&amp;H3661),"")</f>
        <v>0</v>
      </c>
      <c r="G3661" s="1533" t="s">
        <v>6775</v>
      </c>
      <c r="H3661" s="2" t="s">
        <v>5138</v>
      </c>
    </row>
    <row r="3662" spans="1:11" ht="14">
      <c r="A3662">
        <v>3657</v>
      </c>
      <c r="B3662" s="7">
        <f>'BudgetSum 2-4'!K8</f>
        <v>0</v>
      </c>
      <c r="C3662" s="3">
        <f t="shared" si="101"/>
        <v>3657</v>
      </c>
      <c r="E3662" s="2" t="b">
        <f t="shared" ca="1" si="100"/>
        <v>1</v>
      </c>
      <c r="F3662" s="2" cm="1">
        <f t="array" aca="1" ref="F3662" ca="1">IF(G3662&lt;&gt;"",INDIRECT("'"&amp;G3662&amp;"'!"&amp;H3662),"")</f>
        <v>0</v>
      </c>
      <c r="G3662" s="1533" t="s">
        <v>6773</v>
      </c>
      <c r="H3662" s="2" t="s">
        <v>5052</v>
      </c>
    </row>
    <row r="3663" spans="1:11" ht="14">
      <c r="A3663" s="1">
        <v>3658</v>
      </c>
      <c r="D3663" s="4"/>
      <c r="E3663" s="2" t="b">
        <f t="shared" ca="1" si="100"/>
        <v>1</v>
      </c>
      <c r="F3663" s="2" t="str" cm="1">
        <f t="array" aca="1" ref="F3663" ca="1">IF(G3663&lt;&gt;"",INDIRECT("'"&amp;G3663&amp;"'!"&amp;H3663),"")</f>
        <v/>
      </c>
      <c r="G3663" s="1533"/>
      <c r="I3663" s="4"/>
      <c r="J3663" s="4"/>
      <c r="K3663" s="4"/>
    </row>
    <row r="3664" spans="1:11" ht="14">
      <c r="A3664" s="1">
        <v>3659</v>
      </c>
      <c r="D3664" s="4"/>
      <c r="E3664" s="2" t="b">
        <f t="shared" ca="1" si="100"/>
        <v>1</v>
      </c>
      <c r="F3664" s="2" t="str" cm="1">
        <f t="array" aca="1" ref="F3664" ca="1">IF(G3664&lt;&gt;"",INDIRECT("'"&amp;G3664&amp;"'!"&amp;H3664),"")</f>
        <v/>
      </c>
      <c r="G3664" s="1533"/>
      <c r="I3664" s="4"/>
      <c r="J3664" s="4"/>
      <c r="K3664" s="4"/>
    </row>
    <row r="3665" spans="1:11" ht="14">
      <c r="A3665">
        <v>3660</v>
      </c>
      <c r="B3665" s="7">
        <f>'EstExp 12-20'!D280</f>
        <v>0</v>
      </c>
      <c r="C3665" s="3">
        <f t="shared" si="101"/>
        <v>3660</v>
      </c>
      <c r="E3665" s="2" t="b">
        <f t="shared" ca="1" si="100"/>
        <v>1</v>
      </c>
      <c r="F3665" s="2" cm="1">
        <f t="array" aca="1" ref="F3665" ca="1">IF(G3665&lt;&gt;"",INDIRECT("'"&amp;G3665&amp;"'!"&amp;H3665),"")</f>
        <v>0</v>
      </c>
      <c r="G3665" s="1533" t="s">
        <v>6775</v>
      </c>
      <c r="H3665" s="2" t="s">
        <v>5139</v>
      </c>
    </row>
    <row r="3666" spans="1:11" ht="14">
      <c r="A3666">
        <v>3661</v>
      </c>
      <c r="B3666" s="7">
        <f>'EstExp 12-20'!D282</f>
        <v>0</v>
      </c>
      <c r="C3666" s="3">
        <f t="shared" si="101"/>
        <v>3661</v>
      </c>
      <c r="E3666" s="2" t="b">
        <f t="shared" ca="1" si="100"/>
        <v>1</v>
      </c>
      <c r="F3666" s="2" cm="1">
        <f t="array" aca="1" ref="F3666" ca="1">IF(G3666&lt;&gt;"",INDIRECT("'"&amp;G3666&amp;"'!"&amp;H3666),"")</f>
        <v>0</v>
      </c>
      <c r="G3666" s="1533" t="s">
        <v>6775</v>
      </c>
      <c r="H3666" s="2" t="s">
        <v>5140</v>
      </c>
    </row>
    <row r="3667" spans="1:11" ht="14">
      <c r="A3667">
        <v>3662</v>
      </c>
      <c r="B3667" s="7">
        <f>'EstExp 12-20'!K280</f>
        <v>0</v>
      </c>
      <c r="C3667" s="3">
        <f t="shared" si="101"/>
        <v>3662</v>
      </c>
      <c r="E3667" s="2" t="b">
        <f t="shared" ca="1" si="100"/>
        <v>1</v>
      </c>
      <c r="F3667" s="2" cm="1">
        <f t="array" aca="1" ref="F3667" ca="1">IF(G3667&lt;&gt;"",INDIRECT("'"&amp;G3667&amp;"'!"&amp;H3667),"")</f>
        <v>0</v>
      </c>
      <c r="G3667" s="1533" t="s">
        <v>6775</v>
      </c>
      <c r="H3667" s="2" t="s">
        <v>5141</v>
      </c>
    </row>
    <row r="3668" spans="1:11" ht="14">
      <c r="A3668">
        <v>3663</v>
      </c>
      <c r="B3668" s="7">
        <f>'EstExp 12-20'!K282</f>
        <v>0</v>
      </c>
      <c r="C3668" s="3">
        <f t="shared" si="101"/>
        <v>3663</v>
      </c>
      <c r="E3668" s="2" t="b">
        <f t="shared" ca="1" si="100"/>
        <v>1</v>
      </c>
      <c r="F3668" s="2" cm="1">
        <f t="array" aca="1" ref="F3668" ca="1">IF(G3668&lt;&gt;"",INDIRECT("'"&amp;G3668&amp;"'!"&amp;H3668),"")</f>
        <v>0</v>
      </c>
      <c r="G3668" s="1533" t="s">
        <v>6775</v>
      </c>
      <c r="H3668" s="2" t="s">
        <v>5142</v>
      </c>
    </row>
    <row r="3669" spans="1:11" ht="14">
      <c r="A3669" s="1">
        <v>3664</v>
      </c>
      <c r="E3669" s="2" t="b">
        <f t="shared" ca="1" si="100"/>
        <v>1</v>
      </c>
      <c r="F3669" s="2" t="str" cm="1">
        <f t="array" aca="1" ref="F3669" ca="1">IF(G3669&lt;&gt;"",INDIRECT("'"&amp;G3669&amp;"'!"&amp;H3669),"")</f>
        <v/>
      </c>
      <c r="G3669" s="1533"/>
    </row>
    <row r="3670" spans="1:11" ht="14">
      <c r="A3670" s="1">
        <v>3665</v>
      </c>
      <c r="E3670" s="2" t="b">
        <f t="shared" ca="1" si="100"/>
        <v>1</v>
      </c>
      <c r="F3670" s="2" t="str" cm="1">
        <f t="array" aca="1" ref="F3670" ca="1">IF(G3670&lt;&gt;"",INDIRECT("'"&amp;G3670&amp;"'!"&amp;H3670),"")</f>
        <v/>
      </c>
      <c r="G3670" s="1533"/>
    </row>
    <row r="3671" spans="1:11" ht="14">
      <c r="A3671" s="1">
        <v>3666</v>
      </c>
      <c r="E3671" s="2" t="b">
        <f t="shared" ca="1" si="100"/>
        <v>1</v>
      </c>
      <c r="F3671" s="2" t="str" cm="1">
        <f t="array" aca="1" ref="F3671" ca="1">IF(G3671&lt;&gt;"",INDIRECT("'"&amp;G3671&amp;"'!"&amp;H3671),"")</f>
        <v/>
      </c>
      <c r="G3671" s="1533"/>
    </row>
    <row r="3672" spans="1:11" ht="14">
      <c r="A3672" s="1">
        <v>3667</v>
      </c>
      <c r="E3672" s="2" t="b">
        <f t="shared" ca="1" si="100"/>
        <v>1</v>
      </c>
      <c r="F3672" s="2" t="str" cm="1">
        <f t="array" aca="1" ref="F3672" ca="1">IF(G3672&lt;&gt;"",INDIRECT("'"&amp;G3672&amp;"'!"&amp;H3672),"")</f>
        <v/>
      </c>
      <c r="G3672" s="1533"/>
    </row>
    <row r="3673" spans="1:11" ht="14">
      <c r="A3673" s="1">
        <v>3668</v>
      </c>
      <c r="E3673" s="2" t="b">
        <f t="shared" ca="1" si="100"/>
        <v>1</v>
      </c>
      <c r="F3673" s="2" t="str" cm="1">
        <f t="array" aca="1" ref="F3673" ca="1">IF(G3673&lt;&gt;"",INDIRECT("'"&amp;G3673&amp;"'!"&amp;H3673),"")</f>
        <v/>
      </c>
      <c r="G3673" s="1533"/>
    </row>
    <row r="3674" spans="1:11" ht="14">
      <c r="A3674" s="1">
        <v>3669</v>
      </c>
      <c r="E3674" s="2" t="b">
        <f t="shared" ca="1" si="100"/>
        <v>1</v>
      </c>
      <c r="F3674" s="2" t="str" cm="1">
        <f t="array" aca="1" ref="F3674" ca="1">IF(G3674&lt;&gt;"",INDIRECT("'"&amp;G3674&amp;"'!"&amp;H3674),"")</f>
        <v/>
      </c>
      <c r="G3674" s="1533"/>
    </row>
    <row r="3675" spans="1:11" ht="14">
      <c r="A3675" s="1">
        <v>3670</v>
      </c>
      <c r="D3675" s="4"/>
      <c r="E3675" s="2" t="b">
        <f t="shared" ca="1" si="100"/>
        <v>1</v>
      </c>
      <c r="F3675" s="2" t="str" cm="1">
        <f t="array" aca="1" ref="F3675" ca="1">IF(G3675&lt;&gt;"",INDIRECT("'"&amp;G3675&amp;"'!"&amp;H3675),"")</f>
        <v/>
      </c>
      <c r="G3675" s="1533"/>
      <c r="I3675" s="4"/>
      <c r="J3675" s="4"/>
      <c r="K3675" s="4"/>
    </row>
    <row r="3676" spans="1:11" ht="14">
      <c r="A3676" s="1">
        <v>3671</v>
      </c>
      <c r="D3676" s="4"/>
      <c r="E3676" s="2" t="b">
        <f t="shared" ca="1" si="100"/>
        <v>1</v>
      </c>
      <c r="F3676" s="2" t="str" cm="1">
        <f t="array" aca="1" ref="F3676" ca="1">IF(G3676&lt;&gt;"",INDIRECT("'"&amp;G3676&amp;"'!"&amp;H3676),"")</f>
        <v/>
      </c>
      <c r="G3676" s="1533"/>
      <c r="I3676" s="4"/>
      <c r="J3676" s="4"/>
      <c r="K3676" s="4"/>
    </row>
    <row r="3677" spans="1:11" ht="14">
      <c r="A3677" s="1">
        <v>3672</v>
      </c>
      <c r="D3677" s="4"/>
      <c r="E3677" s="2" t="b">
        <f t="shared" ca="1" si="100"/>
        <v>1</v>
      </c>
      <c r="F3677" s="2" t="str" cm="1">
        <f t="array" aca="1" ref="F3677" ca="1">IF(G3677&lt;&gt;"",INDIRECT("'"&amp;G3677&amp;"'!"&amp;H3677),"")</f>
        <v/>
      </c>
      <c r="G3677" s="1533"/>
      <c r="I3677" s="4"/>
      <c r="J3677" s="4"/>
      <c r="K3677" s="4"/>
    </row>
    <row r="3678" spans="1:11" ht="14">
      <c r="A3678" s="1">
        <v>3673</v>
      </c>
      <c r="D3678" s="4"/>
      <c r="E3678" s="2" t="b">
        <f t="shared" ca="1" si="100"/>
        <v>1</v>
      </c>
      <c r="F3678" s="2" t="str" cm="1">
        <f t="array" aca="1" ref="F3678" ca="1">IF(G3678&lt;&gt;"",INDIRECT("'"&amp;G3678&amp;"'!"&amp;H3678),"")</f>
        <v/>
      </c>
      <c r="G3678" s="1533"/>
      <c r="I3678" s="4"/>
      <c r="J3678" s="4"/>
      <c r="K3678" s="4"/>
    </row>
    <row r="3679" spans="1:11" ht="14">
      <c r="A3679" s="1">
        <v>3674</v>
      </c>
      <c r="D3679" s="4"/>
      <c r="E3679" s="2" t="b">
        <f t="shared" ca="1" si="100"/>
        <v>1</v>
      </c>
      <c r="F3679" s="2" t="str" cm="1">
        <f t="array" aca="1" ref="F3679" ca="1">IF(G3679&lt;&gt;"",INDIRECT("'"&amp;G3679&amp;"'!"&amp;H3679),"")</f>
        <v/>
      </c>
      <c r="G3679" s="1533"/>
      <c r="I3679" s="4"/>
      <c r="J3679" s="4"/>
      <c r="K3679" s="4"/>
    </row>
    <row r="3680" spans="1:11" ht="14">
      <c r="A3680" s="1">
        <v>3675</v>
      </c>
      <c r="D3680" s="4"/>
      <c r="E3680" s="2" t="b">
        <f t="shared" ca="1" si="100"/>
        <v>1</v>
      </c>
      <c r="F3680" s="2" t="str" cm="1">
        <f t="array" aca="1" ref="F3680" ca="1">IF(G3680&lt;&gt;"",INDIRECT("'"&amp;G3680&amp;"'!"&amp;H3680),"")</f>
        <v/>
      </c>
      <c r="G3680" s="1533"/>
      <c r="I3680" s="4"/>
      <c r="J3680" s="4"/>
      <c r="K3680" s="4"/>
    </row>
    <row r="3681" spans="1:11" ht="14">
      <c r="A3681" s="1">
        <v>3676</v>
      </c>
      <c r="D3681" s="4"/>
      <c r="E3681" s="2" t="b">
        <f t="shared" ca="1" si="100"/>
        <v>1</v>
      </c>
      <c r="F3681" s="2" t="str" cm="1">
        <f t="array" aca="1" ref="F3681" ca="1">IF(G3681&lt;&gt;"",INDIRECT("'"&amp;G3681&amp;"'!"&amp;H3681),"")</f>
        <v/>
      </c>
      <c r="G3681" s="1533"/>
      <c r="I3681" s="4"/>
      <c r="J3681" s="4"/>
      <c r="K3681" s="4"/>
    </row>
    <row r="3682" spans="1:11" ht="14">
      <c r="A3682" s="1">
        <v>3677</v>
      </c>
      <c r="D3682" s="4"/>
      <c r="E3682" s="2" t="b">
        <f t="shared" ca="1" si="100"/>
        <v>1</v>
      </c>
      <c r="F3682" s="2" t="str" cm="1">
        <f t="array" aca="1" ref="F3682" ca="1">IF(G3682&lt;&gt;"",INDIRECT("'"&amp;G3682&amp;"'!"&amp;H3682),"")</f>
        <v/>
      </c>
      <c r="G3682" s="1533"/>
      <c r="I3682" s="4"/>
      <c r="J3682" s="4"/>
      <c r="K3682" s="4"/>
    </row>
    <row r="3683" spans="1:11" ht="14">
      <c r="A3683" s="1">
        <v>3678</v>
      </c>
      <c r="D3683" s="4"/>
      <c r="E3683" s="2" t="b">
        <f t="shared" ca="1" si="100"/>
        <v>1</v>
      </c>
      <c r="F3683" s="2" t="str" cm="1">
        <f t="array" aca="1" ref="F3683" ca="1">IF(G3683&lt;&gt;"",INDIRECT("'"&amp;G3683&amp;"'!"&amp;H3683),"")</f>
        <v/>
      </c>
      <c r="G3683" s="1533"/>
      <c r="I3683" s="4"/>
      <c r="J3683" s="4"/>
      <c r="K3683" s="4"/>
    </row>
    <row r="3684" spans="1:11" ht="14">
      <c r="A3684" s="1">
        <v>3679</v>
      </c>
      <c r="D3684" s="4"/>
      <c r="E3684" s="2" t="b">
        <f t="shared" ca="1" si="100"/>
        <v>1</v>
      </c>
      <c r="F3684" s="2" t="str" cm="1">
        <f t="array" aca="1" ref="F3684" ca="1">IF(G3684&lt;&gt;"",INDIRECT("'"&amp;G3684&amp;"'!"&amp;H3684),"")</f>
        <v/>
      </c>
      <c r="G3684" s="1533"/>
      <c r="I3684" s="4"/>
      <c r="J3684" s="4"/>
      <c r="K3684" s="4"/>
    </row>
    <row r="3685" spans="1:11" ht="14">
      <c r="A3685" s="1">
        <v>3680</v>
      </c>
      <c r="D3685" s="4"/>
      <c r="E3685" s="2" t="b">
        <f t="shared" ca="1" si="100"/>
        <v>1</v>
      </c>
      <c r="F3685" s="2" t="str" cm="1">
        <f t="array" aca="1" ref="F3685" ca="1">IF(G3685&lt;&gt;"",INDIRECT("'"&amp;G3685&amp;"'!"&amp;H3685),"")</f>
        <v/>
      </c>
      <c r="G3685" s="1533"/>
      <c r="I3685" s="4"/>
      <c r="J3685" s="4"/>
      <c r="K3685" s="4"/>
    </row>
    <row r="3686" spans="1:11" ht="14">
      <c r="A3686" s="1">
        <v>3681</v>
      </c>
      <c r="D3686" s="4"/>
      <c r="E3686" s="2" t="b">
        <f t="shared" ca="1" si="100"/>
        <v>1</v>
      </c>
      <c r="F3686" s="2" t="str" cm="1">
        <f t="array" aca="1" ref="F3686" ca="1">IF(G3686&lt;&gt;"",INDIRECT("'"&amp;G3686&amp;"'!"&amp;H3686),"")</f>
        <v/>
      </c>
      <c r="G3686" s="1533"/>
      <c r="I3686" s="4"/>
      <c r="J3686" s="4"/>
      <c r="K3686" s="4"/>
    </row>
    <row r="3687" spans="1:11" ht="14">
      <c r="A3687" s="1">
        <v>3682</v>
      </c>
      <c r="D3687" s="4"/>
      <c r="E3687" s="2" t="b">
        <f t="shared" ca="1" si="100"/>
        <v>1</v>
      </c>
      <c r="F3687" s="2" t="str" cm="1">
        <f t="array" aca="1" ref="F3687" ca="1">IF(G3687&lt;&gt;"",INDIRECT("'"&amp;G3687&amp;"'!"&amp;H3687),"")</f>
        <v/>
      </c>
      <c r="G3687" s="1533"/>
      <c r="I3687" s="4"/>
      <c r="J3687" s="4"/>
      <c r="K3687" s="4"/>
    </row>
    <row r="3688" spans="1:11" ht="14">
      <c r="A3688" s="1">
        <v>3683</v>
      </c>
      <c r="D3688" s="4"/>
      <c r="E3688" s="2" t="b">
        <f t="shared" ca="1" si="100"/>
        <v>1</v>
      </c>
      <c r="F3688" s="2" t="str" cm="1">
        <f t="array" aca="1" ref="F3688" ca="1">IF(G3688&lt;&gt;"",INDIRECT("'"&amp;G3688&amp;"'!"&amp;H3688),"")</f>
        <v/>
      </c>
      <c r="G3688" s="1533"/>
      <c r="I3688" s="4"/>
      <c r="J3688" s="4"/>
      <c r="K3688" s="4"/>
    </row>
    <row r="3689" spans="1:11" ht="14">
      <c r="A3689" s="1">
        <v>3684</v>
      </c>
      <c r="D3689" s="4"/>
      <c r="E3689" s="2" t="b">
        <f t="shared" ca="1" si="100"/>
        <v>1</v>
      </c>
      <c r="F3689" s="2" t="str" cm="1">
        <f t="array" aca="1" ref="F3689" ca="1">IF(G3689&lt;&gt;"",INDIRECT("'"&amp;G3689&amp;"'!"&amp;H3689),"")</f>
        <v/>
      </c>
      <c r="G3689" s="1533"/>
      <c r="I3689" s="4"/>
      <c r="J3689" s="4"/>
      <c r="K3689" s="4"/>
    </row>
    <row r="3690" spans="1:11" ht="14">
      <c r="A3690" s="1">
        <v>3685</v>
      </c>
      <c r="D3690" s="4"/>
      <c r="E3690" s="2" t="b">
        <f t="shared" ca="1" si="100"/>
        <v>1</v>
      </c>
      <c r="F3690" s="2" t="str" cm="1">
        <f t="array" aca="1" ref="F3690" ca="1">IF(G3690&lt;&gt;"",INDIRECT("'"&amp;G3690&amp;"'!"&amp;H3690),"")</f>
        <v/>
      </c>
      <c r="G3690" s="1533"/>
      <c r="I3690" s="4"/>
      <c r="J3690" s="4"/>
      <c r="K3690" s="4"/>
    </row>
    <row r="3691" spans="1:11" ht="14">
      <c r="A3691" s="1">
        <v>3686</v>
      </c>
      <c r="D3691" s="4"/>
      <c r="E3691" s="2" t="b">
        <f t="shared" ca="1" si="100"/>
        <v>1</v>
      </c>
      <c r="F3691" s="2" t="str" cm="1">
        <f t="array" aca="1" ref="F3691" ca="1">IF(G3691&lt;&gt;"",INDIRECT("'"&amp;G3691&amp;"'!"&amp;H3691),"")</f>
        <v/>
      </c>
      <c r="G3691" s="1533"/>
      <c r="I3691" s="4"/>
      <c r="J3691" s="4"/>
      <c r="K3691" s="4"/>
    </row>
    <row r="3692" spans="1:11" ht="14">
      <c r="A3692" s="1">
        <v>3687</v>
      </c>
      <c r="D3692" s="4"/>
      <c r="E3692" s="2" t="b">
        <f t="shared" ca="1" si="100"/>
        <v>1</v>
      </c>
      <c r="F3692" s="2" t="str" cm="1">
        <f t="array" aca="1" ref="F3692" ca="1">IF(G3692&lt;&gt;"",INDIRECT("'"&amp;G3692&amp;"'!"&amp;H3692),"")</f>
        <v/>
      </c>
      <c r="G3692" s="1533"/>
      <c r="I3692" s="4"/>
      <c r="J3692" s="4"/>
      <c r="K3692" s="4"/>
    </row>
    <row r="3693" spans="1:11" ht="14">
      <c r="A3693" s="1">
        <v>3688</v>
      </c>
      <c r="D3693" s="4"/>
      <c r="E3693" s="2" t="b">
        <f t="shared" ca="1" si="100"/>
        <v>1</v>
      </c>
      <c r="F3693" s="2" t="str" cm="1">
        <f t="array" aca="1" ref="F3693" ca="1">IF(G3693&lt;&gt;"",INDIRECT("'"&amp;G3693&amp;"'!"&amp;H3693),"")</f>
        <v/>
      </c>
      <c r="G3693" s="1533"/>
      <c r="I3693" s="4"/>
      <c r="J3693" s="4"/>
      <c r="K3693" s="4"/>
    </row>
    <row r="3694" spans="1:11" ht="14">
      <c r="A3694" s="1">
        <v>3689</v>
      </c>
      <c r="D3694" s="4"/>
      <c r="E3694" s="2" t="b">
        <f t="shared" ca="1" si="100"/>
        <v>1</v>
      </c>
      <c r="F3694" s="2" t="str" cm="1">
        <f t="array" aca="1" ref="F3694" ca="1">IF(G3694&lt;&gt;"",INDIRECT("'"&amp;G3694&amp;"'!"&amp;H3694),"")</f>
        <v/>
      </c>
      <c r="G3694" s="1533"/>
      <c r="I3694" s="4"/>
      <c r="J3694" s="4"/>
      <c r="K3694" s="4"/>
    </row>
    <row r="3695" spans="1:11" ht="14">
      <c r="A3695" s="1">
        <v>3690</v>
      </c>
      <c r="D3695" s="4"/>
      <c r="E3695" s="2" t="b">
        <f t="shared" ca="1" si="100"/>
        <v>1</v>
      </c>
      <c r="F3695" s="2" t="str" cm="1">
        <f t="array" aca="1" ref="F3695" ca="1">IF(G3695&lt;&gt;"",INDIRECT("'"&amp;G3695&amp;"'!"&amp;H3695),"")</f>
        <v/>
      </c>
      <c r="G3695" s="1533"/>
      <c r="I3695" s="4"/>
      <c r="J3695" s="4"/>
      <c r="K3695" s="4"/>
    </row>
    <row r="3696" spans="1:11" ht="14">
      <c r="A3696" s="1">
        <v>3691</v>
      </c>
      <c r="D3696" s="4"/>
      <c r="E3696" s="2" t="b">
        <f t="shared" ca="1" si="100"/>
        <v>1</v>
      </c>
      <c r="F3696" s="2" t="str" cm="1">
        <f t="array" aca="1" ref="F3696" ca="1">IF(G3696&lt;&gt;"",INDIRECT("'"&amp;G3696&amp;"'!"&amp;H3696),"")</f>
        <v/>
      </c>
      <c r="G3696" s="1533"/>
      <c r="I3696" s="4"/>
      <c r="J3696" s="4"/>
      <c r="K3696" s="4"/>
    </row>
    <row r="3697" spans="1:11" ht="14">
      <c r="A3697" s="1">
        <v>3692</v>
      </c>
      <c r="D3697" s="4"/>
      <c r="E3697" s="2" t="b">
        <f t="shared" ca="1" si="100"/>
        <v>1</v>
      </c>
      <c r="F3697" s="2" t="str" cm="1">
        <f t="array" aca="1" ref="F3697" ca="1">IF(G3697&lt;&gt;"",INDIRECT("'"&amp;G3697&amp;"'!"&amp;H3697),"")</f>
        <v/>
      </c>
      <c r="G3697" s="1533"/>
      <c r="I3697" s="4"/>
      <c r="J3697" s="4"/>
      <c r="K3697" s="4"/>
    </row>
    <row r="3698" spans="1:11" ht="14">
      <c r="A3698" s="1">
        <v>3693</v>
      </c>
      <c r="D3698" s="4"/>
      <c r="E3698" s="2" t="b">
        <f t="shared" ca="1" si="100"/>
        <v>1</v>
      </c>
      <c r="F3698" s="2" t="str" cm="1">
        <f t="array" aca="1" ref="F3698" ca="1">IF(G3698&lt;&gt;"",INDIRECT("'"&amp;G3698&amp;"'!"&amp;H3698),"")</f>
        <v/>
      </c>
      <c r="G3698" s="1533"/>
      <c r="I3698" s="4"/>
      <c r="J3698" s="4"/>
      <c r="K3698" s="4"/>
    </row>
    <row r="3699" spans="1:11" ht="14">
      <c r="A3699" s="1">
        <v>3694</v>
      </c>
      <c r="D3699" s="4"/>
      <c r="E3699" s="2" t="b">
        <f t="shared" ca="1" si="100"/>
        <v>1</v>
      </c>
      <c r="F3699" s="2" t="str" cm="1">
        <f t="array" aca="1" ref="F3699" ca="1">IF(G3699&lt;&gt;"",INDIRECT("'"&amp;G3699&amp;"'!"&amp;H3699),"")</f>
        <v/>
      </c>
      <c r="G3699" s="1533"/>
      <c r="I3699" s="4"/>
      <c r="J3699" s="4"/>
      <c r="K3699" s="4"/>
    </row>
    <row r="3700" spans="1:11" ht="14">
      <c r="A3700" s="1">
        <v>3695</v>
      </c>
      <c r="D3700" s="4"/>
      <c r="E3700" s="2" t="b">
        <f t="shared" ca="1" si="100"/>
        <v>1</v>
      </c>
      <c r="F3700" s="2" t="str" cm="1">
        <f t="array" aca="1" ref="F3700" ca="1">IF(G3700&lt;&gt;"",INDIRECT("'"&amp;G3700&amp;"'!"&amp;H3700),"")</f>
        <v/>
      </c>
      <c r="G3700" s="1533"/>
      <c r="I3700" s="4"/>
      <c r="J3700" s="4"/>
      <c r="K3700" s="4"/>
    </row>
    <row r="3701" spans="1:11" ht="14">
      <c r="A3701" s="1">
        <v>3696</v>
      </c>
      <c r="D3701" s="4"/>
      <c r="E3701" s="2" t="b">
        <f t="shared" ca="1" si="100"/>
        <v>1</v>
      </c>
      <c r="F3701" s="2" t="str" cm="1">
        <f t="array" aca="1" ref="F3701" ca="1">IF(G3701&lt;&gt;"",INDIRECT("'"&amp;G3701&amp;"'!"&amp;H3701),"")</f>
        <v/>
      </c>
      <c r="G3701" s="1533"/>
      <c r="I3701" s="4"/>
      <c r="J3701" s="4"/>
      <c r="K3701" s="4"/>
    </row>
    <row r="3702" spans="1:11" ht="14">
      <c r="A3702" s="1">
        <v>3697</v>
      </c>
      <c r="D3702" s="4"/>
      <c r="E3702" s="2" t="b">
        <f t="shared" ca="1" si="100"/>
        <v>1</v>
      </c>
      <c r="F3702" s="2" t="str" cm="1">
        <f t="array" aca="1" ref="F3702" ca="1">IF(G3702&lt;&gt;"",INDIRECT("'"&amp;G3702&amp;"'!"&amp;H3702),"")</f>
        <v/>
      </c>
      <c r="G3702" s="1533"/>
      <c r="I3702" s="4"/>
      <c r="J3702" s="4"/>
      <c r="K3702" s="4"/>
    </row>
    <row r="3703" spans="1:11" ht="14">
      <c r="A3703" s="1">
        <v>3698</v>
      </c>
      <c r="D3703" s="4"/>
      <c r="E3703" s="2" t="b">
        <f t="shared" ca="1" si="100"/>
        <v>1</v>
      </c>
      <c r="F3703" s="2" t="str" cm="1">
        <f t="array" aca="1" ref="F3703" ca="1">IF(G3703&lt;&gt;"",INDIRECT("'"&amp;G3703&amp;"'!"&amp;H3703),"")</f>
        <v/>
      </c>
      <c r="G3703" s="1533"/>
      <c r="I3703" s="4"/>
      <c r="J3703" s="4"/>
      <c r="K3703" s="4"/>
    </row>
    <row r="3704" spans="1:11" ht="14">
      <c r="A3704" s="1">
        <v>3699</v>
      </c>
      <c r="D3704" s="4"/>
      <c r="E3704" s="2" t="b">
        <f t="shared" ca="1" si="100"/>
        <v>1</v>
      </c>
      <c r="F3704" s="2" t="str" cm="1">
        <f t="array" aca="1" ref="F3704" ca="1">IF(G3704&lt;&gt;"",INDIRECT("'"&amp;G3704&amp;"'!"&amp;H3704),"")</f>
        <v/>
      </c>
      <c r="G3704" s="1533"/>
      <c r="I3704" s="4"/>
      <c r="J3704" s="4"/>
      <c r="K3704" s="4"/>
    </row>
    <row r="3705" spans="1:11" ht="14">
      <c r="A3705" s="1">
        <v>3700</v>
      </c>
      <c r="D3705" s="4"/>
      <c r="E3705" s="2" t="b">
        <f t="shared" ca="1" si="100"/>
        <v>1</v>
      </c>
      <c r="F3705" s="2" t="str" cm="1">
        <f t="array" aca="1" ref="F3705" ca="1">IF(G3705&lt;&gt;"",INDIRECT("'"&amp;G3705&amp;"'!"&amp;H3705),"")</f>
        <v/>
      </c>
      <c r="G3705" s="1533"/>
      <c r="I3705" s="4"/>
      <c r="J3705" s="4"/>
      <c r="K3705" s="4"/>
    </row>
    <row r="3706" spans="1:11" ht="14">
      <c r="A3706" s="1">
        <v>3701</v>
      </c>
      <c r="D3706" s="4"/>
      <c r="E3706" s="2" t="b">
        <f t="shared" ca="1" si="100"/>
        <v>1</v>
      </c>
      <c r="F3706" s="2" t="str" cm="1">
        <f t="array" aca="1" ref="F3706" ca="1">IF(G3706&lt;&gt;"",INDIRECT("'"&amp;G3706&amp;"'!"&amp;H3706),"")</f>
        <v/>
      </c>
      <c r="G3706" s="1533"/>
      <c r="I3706" s="4"/>
      <c r="J3706" s="4"/>
      <c r="K3706" s="4"/>
    </row>
    <row r="3707" spans="1:11" ht="14">
      <c r="A3707" s="1">
        <v>3702</v>
      </c>
      <c r="D3707" s="4"/>
      <c r="E3707" s="2" t="b">
        <f t="shared" ca="1" si="100"/>
        <v>1</v>
      </c>
      <c r="F3707" s="2" t="str" cm="1">
        <f t="array" aca="1" ref="F3707" ca="1">IF(G3707&lt;&gt;"",INDIRECT("'"&amp;G3707&amp;"'!"&amp;H3707),"")</f>
        <v/>
      </c>
      <c r="G3707" s="1533"/>
      <c r="I3707" s="4"/>
      <c r="J3707" s="4"/>
      <c r="K3707" s="4"/>
    </row>
    <row r="3708" spans="1:11" ht="14">
      <c r="A3708" s="1">
        <v>3703</v>
      </c>
      <c r="D3708" s="4"/>
      <c r="E3708" s="2" t="b">
        <f t="shared" ca="1" si="100"/>
        <v>1</v>
      </c>
      <c r="F3708" s="2" t="str" cm="1">
        <f t="array" aca="1" ref="F3708" ca="1">IF(G3708&lt;&gt;"",INDIRECT("'"&amp;G3708&amp;"'!"&amp;H3708),"")</f>
        <v/>
      </c>
      <c r="G3708" s="1533"/>
      <c r="I3708" s="4"/>
      <c r="J3708" s="4"/>
      <c r="K3708" s="4"/>
    </row>
    <row r="3709" spans="1:11" ht="14">
      <c r="A3709" s="1">
        <v>3704</v>
      </c>
      <c r="D3709" s="4"/>
      <c r="E3709" s="2" t="b">
        <f t="shared" ca="1" si="100"/>
        <v>1</v>
      </c>
      <c r="F3709" s="2" t="str" cm="1">
        <f t="array" aca="1" ref="F3709" ca="1">IF(G3709&lt;&gt;"",INDIRECT("'"&amp;G3709&amp;"'!"&amp;H3709),"")</f>
        <v/>
      </c>
      <c r="G3709" s="1533"/>
      <c r="I3709" s="4"/>
      <c r="J3709" s="4"/>
      <c r="K3709" s="4"/>
    </row>
    <row r="3710" spans="1:11" ht="14">
      <c r="A3710" s="1">
        <v>3705</v>
      </c>
      <c r="D3710" s="4"/>
      <c r="E3710" s="2" t="b">
        <f t="shared" ca="1" si="100"/>
        <v>1</v>
      </c>
      <c r="F3710" s="2" t="str" cm="1">
        <f t="array" aca="1" ref="F3710" ca="1">IF(G3710&lt;&gt;"",INDIRECT("'"&amp;G3710&amp;"'!"&amp;H3710),"")</f>
        <v/>
      </c>
      <c r="G3710" s="1533"/>
      <c r="I3710" s="4"/>
      <c r="J3710" s="4"/>
      <c r="K3710" s="4"/>
    </row>
    <row r="3711" spans="1:11" ht="14">
      <c r="A3711" s="1">
        <v>3706</v>
      </c>
      <c r="D3711" s="4"/>
      <c r="E3711" s="2" t="b">
        <f t="shared" ca="1" si="100"/>
        <v>1</v>
      </c>
      <c r="F3711" s="2" t="str" cm="1">
        <f t="array" aca="1" ref="F3711" ca="1">IF(G3711&lt;&gt;"",INDIRECT("'"&amp;G3711&amp;"'!"&amp;H3711),"")</f>
        <v/>
      </c>
      <c r="G3711" s="1533"/>
      <c r="I3711" s="4"/>
      <c r="J3711" s="4"/>
      <c r="K3711" s="4"/>
    </row>
    <row r="3712" spans="1:11" ht="14">
      <c r="A3712" s="1">
        <v>3707</v>
      </c>
      <c r="D3712" s="4"/>
      <c r="E3712" s="2" t="b">
        <f t="shared" ca="1" si="100"/>
        <v>1</v>
      </c>
      <c r="F3712" s="2" t="str" cm="1">
        <f t="array" aca="1" ref="F3712" ca="1">IF(G3712&lt;&gt;"",INDIRECT("'"&amp;G3712&amp;"'!"&amp;H3712),"")</f>
        <v/>
      </c>
      <c r="G3712" s="1533"/>
      <c r="I3712" s="4"/>
      <c r="J3712" s="4"/>
      <c r="K3712" s="4"/>
    </row>
    <row r="3713" spans="1:11" ht="14">
      <c r="A3713" s="1">
        <v>3708</v>
      </c>
      <c r="D3713" s="4"/>
      <c r="E3713" s="2" t="b">
        <f t="shared" ca="1" si="100"/>
        <v>1</v>
      </c>
      <c r="F3713" s="2" t="str" cm="1">
        <f t="array" aca="1" ref="F3713" ca="1">IF(G3713&lt;&gt;"",INDIRECT("'"&amp;G3713&amp;"'!"&amp;H3713),"")</f>
        <v/>
      </c>
      <c r="G3713" s="1533"/>
      <c r="I3713" s="4"/>
      <c r="J3713" s="4"/>
      <c r="K3713" s="4"/>
    </row>
    <row r="3714" spans="1:11" ht="14">
      <c r="A3714" s="1">
        <v>3709</v>
      </c>
      <c r="D3714" s="4"/>
      <c r="E3714" s="2" t="b">
        <f t="shared" ref="E3714:E3777" ca="1" si="102">F3714=B3714</f>
        <v>1</v>
      </c>
      <c r="F3714" s="2" t="str" cm="1">
        <f t="array" aca="1" ref="F3714" ca="1">IF(G3714&lt;&gt;"",INDIRECT("'"&amp;G3714&amp;"'!"&amp;H3714),"")</f>
        <v/>
      </c>
      <c r="G3714" s="1533"/>
      <c r="I3714" s="4"/>
      <c r="J3714" s="4"/>
      <c r="K3714" s="4"/>
    </row>
    <row r="3715" spans="1:11" ht="14">
      <c r="A3715" s="1">
        <v>3710</v>
      </c>
      <c r="D3715" s="4"/>
      <c r="E3715" s="2" t="b">
        <f t="shared" ca="1" si="102"/>
        <v>1</v>
      </c>
      <c r="F3715" s="2" t="str" cm="1">
        <f t="array" aca="1" ref="F3715" ca="1">IF(G3715&lt;&gt;"",INDIRECT("'"&amp;G3715&amp;"'!"&amp;H3715),"")</f>
        <v/>
      </c>
      <c r="G3715" s="1533"/>
      <c r="I3715" s="4"/>
      <c r="J3715" s="4"/>
      <c r="K3715" s="4"/>
    </row>
    <row r="3716" spans="1:11" ht="14">
      <c r="A3716" s="1">
        <v>3711</v>
      </c>
      <c r="D3716" s="4"/>
      <c r="E3716" s="2" t="b">
        <f t="shared" ca="1" si="102"/>
        <v>1</v>
      </c>
      <c r="F3716" s="2" t="str" cm="1">
        <f t="array" aca="1" ref="F3716" ca="1">IF(G3716&lt;&gt;"",INDIRECT("'"&amp;G3716&amp;"'!"&amp;H3716),"")</f>
        <v/>
      </c>
      <c r="G3716" s="1533"/>
      <c r="I3716" s="4"/>
      <c r="J3716" s="4"/>
      <c r="K3716" s="4"/>
    </row>
    <row r="3717" spans="1:11" ht="14">
      <c r="A3717" s="1">
        <v>3712</v>
      </c>
      <c r="D3717" s="4"/>
      <c r="E3717" s="2" t="b">
        <f t="shared" ca="1" si="102"/>
        <v>1</v>
      </c>
      <c r="F3717" s="2" t="str" cm="1">
        <f t="array" aca="1" ref="F3717" ca="1">IF(G3717&lt;&gt;"",INDIRECT("'"&amp;G3717&amp;"'!"&amp;H3717),"")</f>
        <v/>
      </c>
      <c r="G3717" s="1533"/>
      <c r="I3717" s="4"/>
      <c r="J3717" s="4"/>
      <c r="K3717" s="4"/>
    </row>
    <row r="3718" spans="1:11" ht="14">
      <c r="A3718" s="1">
        <v>3713</v>
      </c>
      <c r="D3718" s="4"/>
      <c r="E3718" s="2" t="b">
        <f t="shared" ca="1" si="102"/>
        <v>1</v>
      </c>
      <c r="F3718" s="2" t="str" cm="1">
        <f t="array" aca="1" ref="F3718" ca="1">IF(G3718&lt;&gt;"",INDIRECT("'"&amp;G3718&amp;"'!"&amp;H3718),"")</f>
        <v/>
      </c>
      <c r="G3718" s="1533"/>
      <c r="I3718" s="4"/>
      <c r="J3718" s="4"/>
      <c r="K3718" s="4"/>
    </row>
    <row r="3719" spans="1:11" ht="14">
      <c r="A3719" s="1">
        <v>3714</v>
      </c>
      <c r="D3719" s="4"/>
      <c r="E3719" s="2" t="b">
        <f t="shared" ca="1" si="102"/>
        <v>1</v>
      </c>
      <c r="F3719" s="2" t="str" cm="1">
        <f t="array" aca="1" ref="F3719" ca="1">IF(G3719&lt;&gt;"",INDIRECT("'"&amp;G3719&amp;"'!"&amp;H3719),"")</f>
        <v/>
      </c>
      <c r="G3719" s="1533"/>
      <c r="I3719" s="4"/>
      <c r="J3719" s="4"/>
      <c r="K3719" s="4"/>
    </row>
    <row r="3720" spans="1:11" ht="14">
      <c r="A3720" s="1">
        <v>3715</v>
      </c>
      <c r="D3720" s="4"/>
      <c r="E3720" s="2" t="b">
        <f t="shared" ca="1" si="102"/>
        <v>1</v>
      </c>
      <c r="F3720" s="2" t="str" cm="1">
        <f t="array" aca="1" ref="F3720" ca="1">IF(G3720&lt;&gt;"",INDIRECT("'"&amp;G3720&amp;"'!"&amp;H3720),"")</f>
        <v/>
      </c>
      <c r="G3720" s="1533"/>
      <c r="I3720" s="4"/>
      <c r="J3720" s="4"/>
      <c r="K3720" s="4"/>
    </row>
    <row r="3721" spans="1:11" ht="14">
      <c r="A3721" s="1">
        <v>3716</v>
      </c>
      <c r="D3721" s="4"/>
      <c r="E3721" s="2" t="b">
        <f t="shared" ca="1" si="102"/>
        <v>1</v>
      </c>
      <c r="F3721" s="2" t="str" cm="1">
        <f t="array" aca="1" ref="F3721" ca="1">IF(G3721&lt;&gt;"",INDIRECT("'"&amp;G3721&amp;"'!"&amp;H3721),"")</f>
        <v/>
      </c>
      <c r="G3721" s="1533"/>
      <c r="I3721" s="4"/>
      <c r="J3721" s="4"/>
      <c r="K3721" s="4"/>
    </row>
    <row r="3722" spans="1:11" ht="14">
      <c r="A3722" s="1">
        <v>3717</v>
      </c>
      <c r="D3722" s="4"/>
      <c r="E3722" s="2" t="b">
        <f t="shared" ca="1" si="102"/>
        <v>1</v>
      </c>
      <c r="F3722" s="2" t="str" cm="1">
        <f t="array" aca="1" ref="F3722" ca="1">IF(G3722&lt;&gt;"",INDIRECT("'"&amp;G3722&amp;"'!"&amp;H3722),"")</f>
        <v/>
      </c>
      <c r="G3722" s="1533"/>
      <c r="I3722" s="4"/>
      <c r="J3722" s="4"/>
      <c r="K3722" s="4"/>
    </row>
    <row r="3723" spans="1:11" ht="14">
      <c r="A3723" s="1">
        <v>3718</v>
      </c>
      <c r="D3723" s="4"/>
      <c r="E3723" s="2" t="b">
        <f t="shared" ca="1" si="102"/>
        <v>1</v>
      </c>
      <c r="F3723" s="2" t="str" cm="1">
        <f t="array" aca="1" ref="F3723" ca="1">IF(G3723&lt;&gt;"",INDIRECT("'"&amp;G3723&amp;"'!"&amp;H3723),"")</f>
        <v/>
      </c>
      <c r="G3723" s="1533"/>
      <c r="I3723" s="4"/>
      <c r="J3723" s="4"/>
      <c r="K3723" s="4"/>
    </row>
    <row r="3724" spans="1:11" ht="14">
      <c r="A3724" s="1">
        <v>3719</v>
      </c>
      <c r="D3724" s="4"/>
      <c r="E3724" s="2" t="b">
        <f t="shared" ca="1" si="102"/>
        <v>1</v>
      </c>
      <c r="F3724" s="2" t="str" cm="1">
        <f t="array" aca="1" ref="F3724" ca="1">IF(G3724&lt;&gt;"",INDIRECT("'"&amp;G3724&amp;"'!"&amp;H3724),"")</f>
        <v/>
      </c>
      <c r="G3724" s="1533"/>
      <c r="I3724" s="4"/>
      <c r="J3724" s="4"/>
      <c r="K3724" s="4"/>
    </row>
    <row r="3725" spans="1:11" ht="14">
      <c r="A3725" s="1">
        <v>3720</v>
      </c>
      <c r="D3725" s="4"/>
      <c r="E3725" s="2" t="b">
        <f t="shared" ca="1" si="102"/>
        <v>1</v>
      </c>
      <c r="F3725" s="2" t="str" cm="1">
        <f t="array" aca="1" ref="F3725" ca="1">IF(G3725&lt;&gt;"",INDIRECT("'"&amp;G3725&amp;"'!"&amp;H3725),"")</f>
        <v/>
      </c>
      <c r="G3725" s="1533"/>
      <c r="I3725" s="4"/>
      <c r="J3725" s="4"/>
      <c r="K3725" s="4"/>
    </row>
    <row r="3726" spans="1:11" ht="14">
      <c r="A3726" s="1">
        <v>3721</v>
      </c>
      <c r="D3726" s="4"/>
      <c r="E3726" s="2" t="b">
        <f t="shared" ca="1" si="102"/>
        <v>1</v>
      </c>
      <c r="F3726" s="2" t="str" cm="1">
        <f t="array" aca="1" ref="F3726" ca="1">IF(G3726&lt;&gt;"",INDIRECT("'"&amp;G3726&amp;"'!"&amp;H3726),"")</f>
        <v/>
      </c>
      <c r="G3726" s="1533"/>
      <c r="I3726" s="4"/>
      <c r="J3726" s="4"/>
      <c r="K3726" s="4"/>
    </row>
    <row r="3727" spans="1:11" ht="14">
      <c r="A3727" s="1">
        <v>3722</v>
      </c>
      <c r="D3727" s="4"/>
      <c r="E3727" s="2" t="b">
        <f t="shared" ca="1" si="102"/>
        <v>1</v>
      </c>
      <c r="F3727" s="2" t="str" cm="1">
        <f t="array" aca="1" ref="F3727" ca="1">IF(G3727&lt;&gt;"",INDIRECT("'"&amp;G3727&amp;"'!"&amp;H3727),"")</f>
        <v/>
      </c>
      <c r="G3727" s="1533"/>
      <c r="I3727" s="4"/>
      <c r="J3727" s="4"/>
      <c r="K3727" s="4"/>
    </row>
    <row r="3728" spans="1:11" ht="14">
      <c r="A3728" s="1">
        <v>3723</v>
      </c>
      <c r="D3728" s="4"/>
      <c r="E3728" s="2" t="b">
        <f t="shared" ca="1" si="102"/>
        <v>1</v>
      </c>
      <c r="F3728" s="2" t="str" cm="1">
        <f t="array" aca="1" ref="F3728" ca="1">IF(G3728&lt;&gt;"",INDIRECT("'"&amp;G3728&amp;"'!"&amp;H3728),"")</f>
        <v/>
      </c>
      <c r="G3728" s="1533"/>
      <c r="I3728" s="4"/>
      <c r="J3728" s="4"/>
      <c r="K3728" s="4"/>
    </row>
    <row r="3729" spans="1:11" ht="14">
      <c r="A3729" s="1">
        <v>3724</v>
      </c>
      <c r="D3729" s="4"/>
      <c r="E3729" s="2" t="b">
        <f t="shared" ca="1" si="102"/>
        <v>1</v>
      </c>
      <c r="F3729" s="2" t="str" cm="1">
        <f t="array" aca="1" ref="F3729" ca="1">IF(G3729&lt;&gt;"",INDIRECT("'"&amp;G3729&amp;"'!"&amp;H3729),"")</f>
        <v/>
      </c>
      <c r="G3729" s="1533"/>
      <c r="I3729" s="4"/>
      <c r="J3729" s="4"/>
      <c r="K3729" s="4"/>
    </row>
    <row r="3730" spans="1:11" ht="14">
      <c r="A3730" s="1">
        <v>3725</v>
      </c>
      <c r="D3730" s="4"/>
      <c r="E3730" s="2" t="b">
        <f t="shared" ca="1" si="102"/>
        <v>1</v>
      </c>
      <c r="F3730" s="2" t="str" cm="1">
        <f t="array" aca="1" ref="F3730" ca="1">IF(G3730&lt;&gt;"",INDIRECT("'"&amp;G3730&amp;"'!"&amp;H3730),"")</f>
        <v/>
      </c>
      <c r="G3730" s="1533"/>
      <c r="I3730" s="4"/>
      <c r="J3730" s="4"/>
      <c r="K3730" s="4"/>
    </row>
    <row r="3731" spans="1:11" ht="14">
      <c r="A3731" s="1">
        <v>3726</v>
      </c>
      <c r="D3731" s="4"/>
      <c r="E3731" s="2" t="b">
        <f t="shared" ca="1" si="102"/>
        <v>1</v>
      </c>
      <c r="F3731" s="2" t="str" cm="1">
        <f t="array" aca="1" ref="F3731" ca="1">IF(G3731&lt;&gt;"",INDIRECT("'"&amp;G3731&amp;"'!"&amp;H3731),"")</f>
        <v/>
      </c>
      <c r="G3731" s="1533"/>
      <c r="I3731" s="4"/>
      <c r="J3731" s="4"/>
      <c r="K3731" s="4"/>
    </row>
    <row r="3732" spans="1:11" ht="14">
      <c r="A3732" s="1">
        <v>3727</v>
      </c>
      <c r="D3732" s="4"/>
      <c r="E3732" s="2" t="b">
        <f t="shared" ca="1" si="102"/>
        <v>1</v>
      </c>
      <c r="F3732" s="2" t="str" cm="1">
        <f t="array" aca="1" ref="F3732" ca="1">IF(G3732&lt;&gt;"",INDIRECT("'"&amp;G3732&amp;"'!"&amp;H3732),"")</f>
        <v/>
      </c>
      <c r="G3732" s="1533"/>
      <c r="I3732" s="4"/>
      <c r="J3732" s="4"/>
      <c r="K3732" s="4"/>
    </row>
    <row r="3733" spans="1:11" ht="14">
      <c r="A3733" s="1">
        <v>3728</v>
      </c>
      <c r="D3733" s="4"/>
      <c r="E3733" s="2" t="b">
        <f t="shared" ca="1" si="102"/>
        <v>1</v>
      </c>
      <c r="F3733" s="2" t="str" cm="1">
        <f t="array" aca="1" ref="F3733" ca="1">IF(G3733&lt;&gt;"",INDIRECT("'"&amp;G3733&amp;"'!"&amp;H3733),"")</f>
        <v/>
      </c>
      <c r="G3733" s="1533"/>
      <c r="I3733" s="4"/>
      <c r="J3733" s="4"/>
      <c r="K3733" s="4"/>
    </row>
    <row r="3734" spans="1:11" ht="14">
      <c r="A3734" s="1">
        <v>3729</v>
      </c>
      <c r="D3734" s="4"/>
      <c r="E3734" s="2" t="b">
        <f t="shared" ca="1" si="102"/>
        <v>1</v>
      </c>
      <c r="F3734" s="2" t="str" cm="1">
        <f t="array" aca="1" ref="F3734" ca="1">IF(G3734&lt;&gt;"",INDIRECT("'"&amp;G3734&amp;"'!"&amp;H3734),"")</f>
        <v/>
      </c>
      <c r="G3734" s="1533"/>
      <c r="I3734" s="4"/>
      <c r="J3734" s="4"/>
      <c r="K3734" s="4"/>
    </row>
    <row r="3735" spans="1:11" ht="14">
      <c r="A3735" s="1">
        <v>3730</v>
      </c>
      <c r="D3735" s="4"/>
      <c r="E3735" s="2" t="b">
        <f t="shared" ca="1" si="102"/>
        <v>1</v>
      </c>
      <c r="F3735" s="2" t="str" cm="1">
        <f t="array" aca="1" ref="F3735" ca="1">IF(G3735&lt;&gt;"",INDIRECT("'"&amp;G3735&amp;"'!"&amp;H3735),"")</f>
        <v/>
      </c>
      <c r="G3735" s="1533"/>
      <c r="I3735" s="4"/>
      <c r="J3735" s="4"/>
      <c r="K3735" s="4"/>
    </row>
    <row r="3736" spans="1:11" ht="14">
      <c r="A3736" s="1">
        <v>3731</v>
      </c>
      <c r="D3736" s="4"/>
      <c r="E3736" s="2" t="b">
        <f t="shared" ca="1" si="102"/>
        <v>1</v>
      </c>
      <c r="F3736" s="2" t="str" cm="1">
        <f t="array" aca="1" ref="F3736" ca="1">IF(G3736&lt;&gt;"",INDIRECT("'"&amp;G3736&amp;"'!"&amp;H3736),"")</f>
        <v/>
      </c>
      <c r="G3736" s="1533"/>
      <c r="I3736" s="4"/>
      <c r="J3736" s="4"/>
      <c r="K3736" s="4"/>
    </row>
    <row r="3737" spans="1:11" ht="14">
      <c r="A3737" s="1">
        <v>3732</v>
      </c>
      <c r="D3737" s="4"/>
      <c r="E3737" s="2" t="b">
        <f t="shared" ca="1" si="102"/>
        <v>1</v>
      </c>
      <c r="F3737" s="2" t="str" cm="1">
        <f t="array" aca="1" ref="F3737" ca="1">IF(G3737&lt;&gt;"",INDIRECT("'"&amp;G3737&amp;"'!"&amp;H3737),"")</f>
        <v/>
      </c>
      <c r="G3737" s="1533"/>
      <c r="I3737" s="4"/>
      <c r="J3737" s="4"/>
      <c r="K3737" s="4"/>
    </row>
    <row r="3738" spans="1:11" ht="14">
      <c r="A3738" s="1">
        <v>3733</v>
      </c>
      <c r="D3738" s="4"/>
      <c r="E3738" s="2" t="b">
        <f t="shared" ca="1" si="102"/>
        <v>1</v>
      </c>
      <c r="F3738" s="2" t="str" cm="1">
        <f t="array" aca="1" ref="F3738" ca="1">IF(G3738&lt;&gt;"",INDIRECT("'"&amp;G3738&amp;"'!"&amp;H3738),"")</f>
        <v/>
      </c>
      <c r="G3738" s="1533"/>
      <c r="I3738" s="4"/>
      <c r="J3738" s="4"/>
      <c r="K3738" s="4"/>
    </row>
    <row r="3739" spans="1:11" ht="14">
      <c r="A3739" s="1">
        <v>3734</v>
      </c>
      <c r="D3739" s="4"/>
      <c r="E3739" s="2" t="b">
        <f t="shared" ca="1" si="102"/>
        <v>1</v>
      </c>
      <c r="F3739" s="2" t="str" cm="1">
        <f t="array" aca="1" ref="F3739" ca="1">IF(G3739&lt;&gt;"",INDIRECT("'"&amp;G3739&amp;"'!"&amp;H3739),"")</f>
        <v/>
      </c>
      <c r="G3739" s="1533"/>
      <c r="I3739" s="4"/>
      <c r="J3739" s="4"/>
      <c r="K3739" s="4"/>
    </row>
    <row r="3740" spans="1:11" ht="14">
      <c r="A3740" s="1">
        <v>3735</v>
      </c>
      <c r="D3740" s="4"/>
      <c r="E3740" s="2" t="b">
        <f t="shared" ca="1" si="102"/>
        <v>1</v>
      </c>
      <c r="F3740" s="2" t="str" cm="1">
        <f t="array" aca="1" ref="F3740" ca="1">IF(G3740&lt;&gt;"",INDIRECT("'"&amp;G3740&amp;"'!"&amp;H3740),"")</f>
        <v/>
      </c>
      <c r="G3740" s="1533"/>
      <c r="I3740" s="4"/>
      <c r="J3740" s="4"/>
      <c r="K3740" s="4"/>
    </row>
    <row r="3741" spans="1:11" ht="14">
      <c r="A3741" s="1">
        <v>3736</v>
      </c>
      <c r="D3741" s="4"/>
      <c r="E3741" s="2" t="b">
        <f t="shared" ca="1" si="102"/>
        <v>1</v>
      </c>
      <c r="F3741" s="2" t="str" cm="1">
        <f t="array" aca="1" ref="F3741" ca="1">IF(G3741&lt;&gt;"",INDIRECT("'"&amp;G3741&amp;"'!"&amp;H3741),"")</f>
        <v/>
      </c>
      <c r="G3741" s="1533"/>
      <c r="I3741" s="4"/>
      <c r="J3741" s="4"/>
      <c r="K3741" s="4"/>
    </row>
    <row r="3742" spans="1:11" ht="14">
      <c r="A3742" s="1">
        <v>3737</v>
      </c>
      <c r="D3742" s="4"/>
      <c r="E3742" s="2" t="b">
        <f t="shared" ca="1" si="102"/>
        <v>1</v>
      </c>
      <c r="F3742" s="2" t="str" cm="1">
        <f t="array" aca="1" ref="F3742" ca="1">IF(G3742&lt;&gt;"",INDIRECT("'"&amp;G3742&amp;"'!"&amp;H3742),"")</f>
        <v/>
      </c>
      <c r="G3742" s="1533"/>
      <c r="I3742" s="4"/>
      <c r="J3742" s="4"/>
      <c r="K3742" s="4"/>
    </row>
    <row r="3743" spans="1:11" ht="14">
      <c r="A3743" s="1">
        <v>3738</v>
      </c>
      <c r="D3743" s="4"/>
      <c r="E3743" s="2" t="b">
        <f t="shared" ca="1" si="102"/>
        <v>1</v>
      </c>
      <c r="F3743" s="2" t="str" cm="1">
        <f t="array" aca="1" ref="F3743" ca="1">IF(G3743&lt;&gt;"",INDIRECT("'"&amp;G3743&amp;"'!"&amp;H3743),"")</f>
        <v/>
      </c>
      <c r="G3743" s="1533"/>
      <c r="I3743" s="4"/>
      <c r="J3743" s="4"/>
      <c r="K3743" s="4"/>
    </row>
    <row r="3744" spans="1:11" ht="14">
      <c r="A3744" s="1">
        <v>3739</v>
      </c>
      <c r="D3744" s="4"/>
      <c r="E3744" s="2" t="b">
        <f t="shared" ca="1" si="102"/>
        <v>1</v>
      </c>
      <c r="F3744" s="2" t="str" cm="1">
        <f t="array" aca="1" ref="F3744" ca="1">IF(G3744&lt;&gt;"",INDIRECT("'"&amp;G3744&amp;"'!"&amp;H3744),"")</f>
        <v/>
      </c>
      <c r="G3744" s="1533"/>
      <c r="I3744" s="4"/>
      <c r="J3744" s="4"/>
      <c r="K3744" s="4"/>
    </row>
    <row r="3745" spans="1:11" ht="14">
      <c r="A3745" s="1">
        <v>3740</v>
      </c>
      <c r="D3745" s="4"/>
      <c r="E3745" s="2" t="b">
        <f t="shared" ca="1" si="102"/>
        <v>1</v>
      </c>
      <c r="F3745" s="2" t="str" cm="1">
        <f t="array" aca="1" ref="F3745" ca="1">IF(G3745&lt;&gt;"",INDIRECT("'"&amp;G3745&amp;"'!"&amp;H3745),"")</f>
        <v/>
      </c>
      <c r="G3745" s="1533"/>
      <c r="I3745" s="4"/>
      <c r="J3745" s="4"/>
      <c r="K3745" s="4"/>
    </row>
    <row r="3746" spans="1:11" ht="14">
      <c r="A3746" s="1">
        <v>3741</v>
      </c>
      <c r="D3746" s="4"/>
      <c r="E3746" s="2" t="b">
        <f t="shared" ca="1" si="102"/>
        <v>1</v>
      </c>
      <c r="F3746" s="2" t="str" cm="1">
        <f t="array" aca="1" ref="F3746" ca="1">IF(G3746&lt;&gt;"",INDIRECT("'"&amp;G3746&amp;"'!"&amp;H3746),"")</f>
        <v/>
      </c>
      <c r="G3746" s="1533"/>
      <c r="I3746" s="4"/>
      <c r="J3746" s="4"/>
      <c r="K3746" s="4"/>
    </row>
    <row r="3747" spans="1:11" ht="14">
      <c r="A3747" s="1">
        <v>3742</v>
      </c>
      <c r="D3747" s="4"/>
      <c r="E3747" s="2" t="b">
        <f t="shared" ca="1" si="102"/>
        <v>1</v>
      </c>
      <c r="F3747" s="2" t="str" cm="1">
        <f t="array" aca="1" ref="F3747" ca="1">IF(G3747&lt;&gt;"",INDIRECT("'"&amp;G3747&amp;"'!"&amp;H3747),"")</f>
        <v/>
      </c>
      <c r="G3747" s="1533"/>
      <c r="I3747" s="4"/>
      <c r="J3747" s="4"/>
      <c r="K3747" s="4"/>
    </row>
    <row r="3748" spans="1:11" ht="14">
      <c r="A3748" s="1">
        <v>3743</v>
      </c>
      <c r="D3748" s="4"/>
      <c r="E3748" s="2" t="b">
        <f t="shared" ca="1" si="102"/>
        <v>1</v>
      </c>
      <c r="F3748" s="2" t="str" cm="1">
        <f t="array" aca="1" ref="F3748" ca="1">IF(G3748&lt;&gt;"",INDIRECT("'"&amp;G3748&amp;"'!"&amp;H3748),"")</f>
        <v/>
      </c>
      <c r="G3748" s="1533"/>
      <c r="I3748" s="4"/>
      <c r="J3748" s="4"/>
      <c r="K3748" s="4"/>
    </row>
    <row r="3749" spans="1:11" ht="14">
      <c r="A3749" s="1">
        <v>3744</v>
      </c>
      <c r="D3749" s="4"/>
      <c r="E3749" s="2" t="b">
        <f t="shared" ca="1" si="102"/>
        <v>1</v>
      </c>
      <c r="F3749" s="2" t="str" cm="1">
        <f t="array" aca="1" ref="F3749" ca="1">IF(G3749&lt;&gt;"",INDIRECT("'"&amp;G3749&amp;"'!"&amp;H3749),"")</f>
        <v/>
      </c>
      <c r="G3749" s="1533"/>
      <c r="I3749" s="4"/>
      <c r="J3749" s="4"/>
      <c r="K3749" s="4"/>
    </row>
    <row r="3750" spans="1:11" ht="14">
      <c r="A3750" s="1">
        <v>3745</v>
      </c>
      <c r="D3750" s="4"/>
      <c r="E3750" s="2" t="b">
        <f t="shared" ca="1" si="102"/>
        <v>1</v>
      </c>
      <c r="F3750" s="2" t="str" cm="1">
        <f t="array" aca="1" ref="F3750" ca="1">IF(G3750&lt;&gt;"",INDIRECT("'"&amp;G3750&amp;"'!"&amp;H3750),"")</f>
        <v/>
      </c>
      <c r="G3750" s="1533"/>
      <c r="I3750" s="4"/>
      <c r="J3750" s="4"/>
      <c r="K3750" s="4"/>
    </row>
    <row r="3751" spans="1:11" ht="14">
      <c r="A3751" s="1">
        <v>3746</v>
      </c>
      <c r="D3751" s="4"/>
      <c r="E3751" s="2" t="b">
        <f t="shared" ca="1" si="102"/>
        <v>1</v>
      </c>
      <c r="F3751" s="2" t="str" cm="1">
        <f t="array" aca="1" ref="F3751" ca="1">IF(G3751&lt;&gt;"",INDIRECT("'"&amp;G3751&amp;"'!"&amp;H3751),"")</f>
        <v/>
      </c>
      <c r="G3751" s="1533"/>
      <c r="I3751" s="4"/>
      <c r="J3751" s="4"/>
      <c r="K3751" s="4"/>
    </row>
    <row r="3752" spans="1:11" ht="14">
      <c r="A3752" s="1">
        <v>3747</v>
      </c>
      <c r="D3752" s="4"/>
      <c r="E3752" s="2" t="b">
        <f t="shared" ca="1" si="102"/>
        <v>1</v>
      </c>
      <c r="F3752" s="2" t="str" cm="1">
        <f t="array" aca="1" ref="F3752" ca="1">IF(G3752&lt;&gt;"",INDIRECT("'"&amp;G3752&amp;"'!"&amp;H3752),"")</f>
        <v/>
      </c>
      <c r="G3752" s="1533"/>
      <c r="I3752" s="4"/>
      <c r="J3752" s="4"/>
      <c r="K3752" s="4"/>
    </row>
    <row r="3753" spans="1:11" ht="14">
      <c r="A3753" s="1">
        <v>3748</v>
      </c>
      <c r="D3753" s="4"/>
      <c r="E3753" s="2" t="b">
        <f t="shared" ca="1" si="102"/>
        <v>1</v>
      </c>
      <c r="F3753" s="2" t="str" cm="1">
        <f t="array" aca="1" ref="F3753" ca="1">IF(G3753&lt;&gt;"",INDIRECT("'"&amp;G3753&amp;"'!"&amp;H3753),"")</f>
        <v/>
      </c>
      <c r="G3753" s="1533"/>
      <c r="I3753" s="4"/>
      <c r="J3753" s="4"/>
      <c r="K3753" s="4"/>
    </row>
    <row r="3754" spans="1:11" ht="14">
      <c r="A3754" s="1">
        <v>3749</v>
      </c>
      <c r="D3754" s="4"/>
      <c r="E3754" s="2" t="b">
        <f t="shared" ca="1" si="102"/>
        <v>1</v>
      </c>
      <c r="F3754" s="2" t="str" cm="1">
        <f t="array" aca="1" ref="F3754" ca="1">IF(G3754&lt;&gt;"",INDIRECT("'"&amp;G3754&amp;"'!"&amp;H3754),"")</f>
        <v/>
      </c>
      <c r="G3754" s="1533"/>
      <c r="I3754" s="4"/>
      <c r="J3754" s="4"/>
      <c r="K3754" s="4"/>
    </row>
    <row r="3755" spans="1:11" ht="14">
      <c r="A3755" s="1">
        <v>3750</v>
      </c>
      <c r="D3755" s="4"/>
      <c r="E3755" s="2" t="b">
        <f t="shared" ca="1" si="102"/>
        <v>1</v>
      </c>
      <c r="F3755" s="2" t="str" cm="1">
        <f t="array" aca="1" ref="F3755" ca="1">IF(G3755&lt;&gt;"",INDIRECT("'"&amp;G3755&amp;"'!"&amp;H3755),"")</f>
        <v/>
      </c>
      <c r="G3755" s="1533"/>
      <c r="I3755" s="4"/>
      <c r="J3755" s="4"/>
      <c r="K3755" s="4"/>
    </row>
    <row r="3756" spans="1:11" ht="14">
      <c r="A3756" s="1">
        <v>3751</v>
      </c>
      <c r="D3756" s="4"/>
      <c r="E3756" s="2" t="b">
        <f t="shared" ca="1" si="102"/>
        <v>1</v>
      </c>
      <c r="F3756" s="2" t="str" cm="1">
        <f t="array" aca="1" ref="F3756" ca="1">IF(G3756&lt;&gt;"",INDIRECT("'"&amp;G3756&amp;"'!"&amp;H3756),"")</f>
        <v/>
      </c>
      <c r="G3756" s="1533"/>
      <c r="I3756" s="4"/>
      <c r="J3756" s="4"/>
      <c r="K3756" s="4"/>
    </row>
    <row r="3757" spans="1:11" ht="14">
      <c r="A3757" s="1">
        <v>3752</v>
      </c>
      <c r="D3757" s="4"/>
      <c r="E3757" s="2" t="b">
        <f t="shared" ca="1" si="102"/>
        <v>1</v>
      </c>
      <c r="F3757" s="2" t="str" cm="1">
        <f t="array" aca="1" ref="F3757" ca="1">IF(G3757&lt;&gt;"",INDIRECT("'"&amp;G3757&amp;"'!"&amp;H3757),"")</f>
        <v/>
      </c>
      <c r="G3757" s="1533"/>
      <c r="I3757" s="4"/>
      <c r="J3757" s="4"/>
      <c r="K3757" s="4"/>
    </row>
    <row r="3758" spans="1:11" ht="14">
      <c r="A3758" s="1">
        <v>3753</v>
      </c>
      <c r="D3758" s="4"/>
      <c r="E3758" s="2" t="b">
        <f t="shared" ca="1" si="102"/>
        <v>1</v>
      </c>
      <c r="F3758" s="2" t="str" cm="1">
        <f t="array" aca="1" ref="F3758" ca="1">IF(G3758&lt;&gt;"",INDIRECT("'"&amp;G3758&amp;"'!"&amp;H3758),"")</f>
        <v/>
      </c>
      <c r="G3758" s="1533"/>
      <c r="I3758" s="4"/>
      <c r="J3758" s="4"/>
      <c r="K3758" s="4"/>
    </row>
    <row r="3759" spans="1:11" ht="14">
      <c r="A3759" s="1">
        <v>3754</v>
      </c>
      <c r="D3759" s="4"/>
      <c r="E3759" s="2" t="b">
        <f t="shared" ca="1" si="102"/>
        <v>1</v>
      </c>
      <c r="F3759" s="2" t="str" cm="1">
        <f t="array" aca="1" ref="F3759" ca="1">IF(G3759&lt;&gt;"",INDIRECT("'"&amp;G3759&amp;"'!"&amp;H3759),"")</f>
        <v/>
      </c>
      <c r="G3759" s="1533"/>
      <c r="I3759" s="4"/>
      <c r="J3759" s="4"/>
      <c r="K3759" s="4"/>
    </row>
    <row r="3760" spans="1:11" ht="14">
      <c r="A3760" s="1">
        <v>3755</v>
      </c>
      <c r="D3760" s="4"/>
      <c r="E3760" s="2" t="b">
        <f t="shared" ca="1" si="102"/>
        <v>1</v>
      </c>
      <c r="F3760" s="2" t="str" cm="1">
        <f t="array" aca="1" ref="F3760" ca="1">IF(G3760&lt;&gt;"",INDIRECT("'"&amp;G3760&amp;"'!"&amp;H3760),"")</f>
        <v/>
      </c>
      <c r="G3760" s="1533"/>
      <c r="I3760" s="4"/>
      <c r="J3760" s="4"/>
      <c r="K3760" s="4"/>
    </row>
    <row r="3761" spans="1:11" ht="14">
      <c r="A3761" s="1">
        <v>3756</v>
      </c>
      <c r="D3761" s="4"/>
      <c r="E3761" s="2" t="b">
        <f t="shared" ca="1" si="102"/>
        <v>1</v>
      </c>
      <c r="F3761" s="2" t="str" cm="1">
        <f t="array" aca="1" ref="F3761" ca="1">IF(G3761&lt;&gt;"",INDIRECT("'"&amp;G3761&amp;"'!"&amp;H3761),"")</f>
        <v/>
      </c>
      <c r="G3761" s="1533"/>
      <c r="I3761" s="4"/>
      <c r="J3761" s="4"/>
      <c r="K3761" s="4"/>
    </row>
    <row r="3762" spans="1:11" ht="14">
      <c r="A3762" s="1">
        <v>3757</v>
      </c>
      <c r="D3762" s="4"/>
      <c r="E3762" s="2" t="b">
        <f t="shared" ca="1" si="102"/>
        <v>1</v>
      </c>
      <c r="F3762" s="2" t="str" cm="1">
        <f t="array" aca="1" ref="F3762" ca="1">IF(G3762&lt;&gt;"",INDIRECT("'"&amp;G3762&amp;"'!"&amp;H3762),"")</f>
        <v/>
      </c>
      <c r="G3762" s="1533"/>
      <c r="I3762" s="4"/>
      <c r="J3762" s="4"/>
      <c r="K3762" s="4"/>
    </row>
    <row r="3763" spans="1:11" ht="14">
      <c r="A3763" s="1">
        <v>3758</v>
      </c>
      <c r="D3763" s="4"/>
      <c r="E3763" s="2" t="b">
        <f t="shared" ca="1" si="102"/>
        <v>1</v>
      </c>
      <c r="F3763" s="2" t="str" cm="1">
        <f t="array" aca="1" ref="F3763" ca="1">IF(G3763&lt;&gt;"",INDIRECT("'"&amp;G3763&amp;"'!"&amp;H3763),"")</f>
        <v/>
      </c>
      <c r="G3763" s="1533"/>
      <c r="I3763" s="4"/>
      <c r="J3763" s="4"/>
      <c r="K3763" s="4"/>
    </row>
    <row r="3764" spans="1:11" ht="14">
      <c r="A3764" s="1">
        <v>3759</v>
      </c>
      <c r="D3764" s="4"/>
      <c r="E3764" s="2" t="b">
        <f t="shared" ca="1" si="102"/>
        <v>1</v>
      </c>
      <c r="F3764" s="2" t="str" cm="1">
        <f t="array" aca="1" ref="F3764" ca="1">IF(G3764&lt;&gt;"",INDIRECT("'"&amp;G3764&amp;"'!"&amp;H3764),"")</f>
        <v/>
      </c>
      <c r="G3764" s="1533"/>
      <c r="I3764" s="4"/>
      <c r="J3764" s="4"/>
      <c r="K3764" s="4"/>
    </row>
    <row r="3765" spans="1:11" ht="14">
      <c r="A3765" s="1">
        <v>3760</v>
      </c>
      <c r="D3765" s="4"/>
      <c r="E3765" s="2" t="b">
        <f t="shared" ca="1" si="102"/>
        <v>1</v>
      </c>
      <c r="F3765" s="2" t="str" cm="1">
        <f t="array" aca="1" ref="F3765" ca="1">IF(G3765&lt;&gt;"",INDIRECT("'"&amp;G3765&amp;"'!"&amp;H3765),"")</f>
        <v/>
      </c>
      <c r="G3765" s="1533"/>
      <c r="I3765" s="4"/>
      <c r="J3765" s="4"/>
      <c r="K3765" s="4"/>
    </row>
    <row r="3766" spans="1:11" ht="14">
      <c r="A3766" s="1">
        <v>3761</v>
      </c>
      <c r="D3766" s="4"/>
      <c r="E3766" s="2" t="b">
        <f t="shared" ca="1" si="102"/>
        <v>1</v>
      </c>
      <c r="F3766" s="2" t="str" cm="1">
        <f t="array" aca="1" ref="F3766" ca="1">IF(G3766&lt;&gt;"",INDIRECT("'"&amp;G3766&amp;"'!"&amp;H3766),"")</f>
        <v/>
      </c>
      <c r="G3766" s="1533"/>
      <c r="I3766" s="4"/>
      <c r="J3766" s="4"/>
      <c r="K3766" s="4"/>
    </row>
    <row r="3767" spans="1:11" ht="14">
      <c r="A3767" s="1">
        <v>3762</v>
      </c>
      <c r="D3767" s="4"/>
      <c r="E3767" s="2" t="b">
        <f t="shared" ca="1" si="102"/>
        <v>1</v>
      </c>
      <c r="F3767" s="2" t="str" cm="1">
        <f t="array" aca="1" ref="F3767" ca="1">IF(G3767&lt;&gt;"",INDIRECT("'"&amp;G3767&amp;"'!"&amp;H3767),"")</f>
        <v/>
      </c>
      <c r="G3767" s="1533"/>
      <c r="I3767" s="4"/>
      <c r="J3767" s="4"/>
      <c r="K3767" s="4"/>
    </row>
    <row r="3768" spans="1:11" ht="14">
      <c r="A3768" s="1">
        <v>3763</v>
      </c>
      <c r="D3768" s="4"/>
      <c r="E3768" s="2" t="b">
        <f t="shared" ca="1" si="102"/>
        <v>1</v>
      </c>
      <c r="F3768" s="2" t="str" cm="1">
        <f t="array" aca="1" ref="F3768" ca="1">IF(G3768&lt;&gt;"",INDIRECT("'"&amp;G3768&amp;"'!"&amp;H3768),"")</f>
        <v/>
      </c>
      <c r="G3768" s="1533"/>
      <c r="I3768" s="4"/>
      <c r="J3768" s="4"/>
      <c r="K3768" s="4"/>
    </row>
    <row r="3769" spans="1:11" ht="14">
      <c r="A3769" s="1">
        <v>3764</v>
      </c>
      <c r="D3769" s="4"/>
      <c r="E3769" s="2" t="b">
        <f t="shared" ca="1" si="102"/>
        <v>1</v>
      </c>
      <c r="F3769" s="2" t="str" cm="1">
        <f t="array" aca="1" ref="F3769" ca="1">IF(G3769&lt;&gt;"",INDIRECT("'"&amp;G3769&amp;"'!"&amp;H3769),"")</f>
        <v/>
      </c>
      <c r="G3769" s="1533"/>
      <c r="I3769" s="4"/>
      <c r="J3769" s="4"/>
      <c r="K3769" s="4"/>
    </row>
    <row r="3770" spans="1:11" ht="14">
      <c r="A3770" s="1">
        <v>3765</v>
      </c>
      <c r="D3770" s="4"/>
      <c r="E3770" s="2" t="b">
        <f t="shared" ca="1" si="102"/>
        <v>1</v>
      </c>
      <c r="F3770" s="2" t="str" cm="1">
        <f t="array" aca="1" ref="F3770" ca="1">IF(G3770&lt;&gt;"",INDIRECT("'"&amp;G3770&amp;"'!"&amp;H3770),"")</f>
        <v/>
      </c>
      <c r="G3770" s="1533"/>
      <c r="I3770" s="4"/>
      <c r="J3770" s="4"/>
      <c r="K3770" s="4"/>
    </row>
    <row r="3771" spans="1:11" ht="14">
      <c r="A3771" s="1">
        <v>3766</v>
      </c>
      <c r="D3771" s="4"/>
      <c r="E3771" s="2" t="b">
        <f t="shared" ca="1" si="102"/>
        <v>1</v>
      </c>
      <c r="F3771" s="2" t="str" cm="1">
        <f t="array" aca="1" ref="F3771" ca="1">IF(G3771&lt;&gt;"",INDIRECT("'"&amp;G3771&amp;"'!"&amp;H3771),"")</f>
        <v/>
      </c>
      <c r="G3771" s="1533"/>
      <c r="I3771" s="4"/>
      <c r="J3771" s="4"/>
      <c r="K3771" s="4"/>
    </row>
    <row r="3772" spans="1:11" ht="14">
      <c r="A3772" s="1">
        <v>3767</v>
      </c>
      <c r="D3772" s="4"/>
      <c r="E3772" s="2" t="b">
        <f t="shared" ca="1" si="102"/>
        <v>1</v>
      </c>
      <c r="F3772" s="2" t="str" cm="1">
        <f t="array" aca="1" ref="F3772" ca="1">IF(G3772&lt;&gt;"",INDIRECT("'"&amp;G3772&amp;"'!"&amp;H3772),"")</f>
        <v/>
      </c>
      <c r="G3772" s="1533"/>
      <c r="I3772" s="4"/>
      <c r="J3772" s="4"/>
      <c r="K3772" s="4"/>
    </row>
    <row r="3773" spans="1:11" ht="14">
      <c r="A3773" s="1">
        <v>3768</v>
      </c>
      <c r="D3773" s="4"/>
      <c r="E3773" s="2" t="b">
        <f t="shared" ca="1" si="102"/>
        <v>1</v>
      </c>
      <c r="F3773" s="2" t="str" cm="1">
        <f t="array" aca="1" ref="F3773" ca="1">IF(G3773&lt;&gt;"",INDIRECT("'"&amp;G3773&amp;"'!"&amp;H3773),"")</f>
        <v/>
      </c>
      <c r="G3773" s="1533"/>
      <c r="I3773" s="4"/>
      <c r="J3773" s="4"/>
      <c r="K3773" s="4"/>
    </row>
    <row r="3774" spans="1:11" ht="14">
      <c r="A3774" s="1">
        <v>3769</v>
      </c>
      <c r="D3774" s="4"/>
      <c r="E3774" s="2" t="b">
        <f t="shared" ca="1" si="102"/>
        <v>1</v>
      </c>
      <c r="F3774" s="2" t="str" cm="1">
        <f t="array" aca="1" ref="F3774" ca="1">IF(G3774&lt;&gt;"",INDIRECT("'"&amp;G3774&amp;"'!"&amp;H3774),"")</f>
        <v/>
      </c>
      <c r="G3774" s="1533"/>
      <c r="I3774" s="4"/>
      <c r="J3774" s="4"/>
      <c r="K3774" s="4"/>
    </row>
    <row r="3775" spans="1:11" ht="14">
      <c r="A3775" s="1">
        <v>3770</v>
      </c>
      <c r="D3775" s="4"/>
      <c r="E3775" s="2" t="b">
        <f t="shared" ca="1" si="102"/>
        <v>1</v>
      </c>
      <c r="F3775" s="2" t="str" cm="1">
        <f t="array" aca="1" ref="F3775" ca="1">IF(G3775&lt;&gt;"",INDIRECT("'"&amp;G3775&amp;"'!"&amp;H3775),"")</f>
        <v/>
      </c>
      <c r="G3775" s="1533"/>
      <c r="I3775" s="4"/>
      <c r="J3775" s="4"/>
      <c r="K3775" s="4"/>
    </row>
    <row r="3776" spans="1:11" ht="14">
      <c r="A3776" s="1">
        <v>3771</v>
      </c>
      <c r="D3776" s="4"/>
      <c r="E3776" s="2" t="b">
        <f t="shared" ca="1" si="102"/>
        <v>1</v>
      </c>
      <c r="F3776" s="2" t="str" cm="1">
        <f t="array" aca="1" ref="F3776" ca="1">IF(G3776&lt;&gt;"",INDIRECT("'"&amp;G3776&amp;"'!"&amp;H3776),"")</f>
        <v/>
      </c>
      <c r="G3776" s="1533"/>
      <c r="I3776" s="4"/>
      <c r="J3776" s="4"/>
      <c r="K3776" s="4"/>
    </row>
    <row r="3777" spans="1:11" ht="14">
      <c r="A3777" s="1">
        <v>3772</v>
      </c>
      <c r="D3777" s="4"/>
      <c r="E3777" s="2" t="b">
        <f t="shared" ca="1" si="102"/>
        <v>1</v>
      </c>
      <c r="F3777" s="2" t="str" cm="1">
        <f t="array" aca="1" ref="F3777" ca="1">IF(G3777&lt;&gt;"",INDIRECT("'"&amp;G3777&amp;"'!"&amp;H3777),"")</f>
        <v/>
      </c>
      <c r="G3777" s="1533"/>
      <c r="I3777" s="4"/>
      <c r="J3777" s="4"/>
      <c r="K3777" s="4"/>
    </row>
    <row r="3778" spans="1:11" ht="14">
      <c r="A3778" s="1">
        <v>3773</v>
      </c>
      <c r="D3778" s="4"/>
      <c r="E3778" s="2" t="b">
        <f t="shared" ref="E3778:E3841" ca="1" si="103">F3778=B3778</f>
        <v>1</v>
      </c>
      <c r="F3778" s="2" t="str" cm="1">
        <f t="array" aca="1" ref="F3778" ca="1">IF(G3778&lt;&gt;"",INDIRECT("'"&amp;G3778&amp;"'!"&amp;H3778),"")</f>
        <v/>
      </c>
      <c r="G3778" s="1533"/>
      <c r="I3778" s="4"/>
      <c r="J3778" s="4"/>
      <c r="K3778" s="4"/>
    </row>
    <row r="3779" spans="1:11" ht="14">
      <c r="A3779" s="1">
        <v>3774</v>
      </c>
      <c r="D3779" s="4"/>
      <c r="E3779" s="2" t="b">
        <f t="shared" ca="1" si="103"/>
        <v>1</v>
      </c>
      <c r="F3779" s="2" t="str" cm="1">
        <f t="array" aca="1" ref="F3779" ca="1">IF(G3779&lt;&gt;"",INDIRECT("'"&amp;G3779&amp;"'!"&amp;H3779),"")</f>
        <v/>
      </c>
      <c r="G3779" s="1533"/>
      <c r="I3779" s="4"/>
      <c r="J3779" s="4"/>
      <c r="K3779" s="4"/>
    </row>
    <row r="3780" spans="1:11" ht="14">
      <c r="A3780" s="1">
        <v>3775</v>
      </c>
      <c r="D3780" s="4"/>
      <c r="E3780" s="2" t="b">
        <f t="shared" ca="1" si="103"/>
        <v>1</v>
      </c>
      <c r="F3780" s="2" t="str" cm="1">
        <f t="array" aca="1" ref="F3780" ca="1">IF(G3780&lt;&gt;"",INDIRECT("'"&amp;G3780&amp;"'!"&amp;H3780),"")</f>
        <v/>
      </c>
      <c r="G3780" s="1533"/>
      <c r="I3780" s="4"/>
      <c r="J3780" s="4"/>
      <c r="K3780" s="4"/>
    </row>
    <row r="3781" spans="1:11" ht="14">
      <c r="A3781" s="1">
        <v>3776</v>
      </c>
      <c r="D3781" s="4"/>
      <c r="E3781" s="2" t="b">
        <f t="shared" ca="1" si="103"/>
        <v>1</v>
      </c>
      <c r="F3781" s="2" t="str" cm="1">
        <f t="array" aca="1" ref="F3781" ca="1">IF(G3781&lt;&gt;"",INDIRECT("'"&amp;G3781&amp;"'!"&amp;H3781),"")</f>
        <v/>
      </c>
      <c r="G3781" s="1533"/>
      <c r="I3781" s="4"/>
      <c r="J3781" s="4"/>
      <c r="K3781" s="4"/>
    </row>
    <row r="3782" spans="1:11" ht="14">
      <c r="A3782" s="1">
        <v>3777</v>
      </c>
      <c r="D3782" s="4"/>
      <c r="E3782" s="2" t="b">
        <f t="shared" ca="1" si="103"/>
        <v>1</v>
      </c>
      <c r="F3782" s="2" t="str" cm="1">
        <f t="array" aca="1" ref="F3782" ca="1">IF(G3782&lt;&gt;"",INDIRECT("'"&amp;G3782&amp;"'!"&amp;H3782),"")</f>
        <v/>
      </c>
      <c r="G3782" s="1533"/>
      <c r="I3782" s="4"/>
      <c r="J3782" s="4"/>
      <c r="K3782" s="4"/>
    </row>
    <row r="3783" spans="1:11" ht="14">
      <c r="A3783" s="1">
        <v>3778</v>
      </c>
      <c r="D3783" s="4"/>
      <c r="E3783" s="2" t="b">
        <f t="shared" ca="1" si="103"/>
        <v>1</v>
      </c>
      <c r="F3783" s="2" t="str" cm="1">
        <f t="array" aca="1" ref="F3783" ca="1">IF(G3783&lt;&gt;"",INDIRECT("'"&amp;G3783&amp;"'!"&amp;H3783),"")</f>
        <v/>
      </c>
      <c r="G3783" s="1533"/>
      <c r="I3783" s="4"/>
      <c r="J3783" s="4"/>
      <c r="K3783" s="4"/>
    </row>
    <row r="3784" spans="1:11" ht="14">
      <c r="A3784" s="1">
        <v>3779</v>
      </c>
      <c r="D3784" s="4"/>
      <c r="E3784" s="2" t="b">
        <f t="shared" ca="1" si="103"/>
        <v>1</v>
      </c>
      <c r="F3784" s="2" t="str" cm="1">
        <f t="array" aca="1" ref="F3784" ca="1">IF(G3784&lt;&gt;"",INDIRECT("'"&amp;G3784&amp;"'!"&amp;H3784),"")</f>
        <v/>
      </c>
      <c r="G3784" s="1533"/>
      <c r="I3784" s="4"/>
      <c r="J3784" s="4"/>
      <c r="K3784" s="4"/>
    </row>
    <row r="3785" spans="1:11" ht="14">
      <c r="A3785" s="1">
        <v>3780</v>
      </c>
      <c r="D3785" s="4"/>
      <c r="E3785" s="2" t="b">
        <f t="shared" ca="1" si="103"/>
        <v>1</v>
      </c>
      <c r="F3785" s="2" t="str" cm="1">
        <f t="array" aca="1" ref="F3785" ca="1">IF(G3785&lt;&gt;"",INDIRECT("'"&amp;G3785&amp;"'!"&amp;H3785),"")</f>
        <v/>
      </c>
      <c r="G3785" s="1533"/>
      <c r="I3785" s="4"/>
      <c r="J3785" s="4"/>
      <c r="K3785" s="4"/>
    </row>
    <row r="3786" spans="1:11" ht="14">
      <c r="A3786" s="1">
        <v>3781</v>
      </c>
      <c r="D3786" s="4"/>
      <c r="E3786" s="2" t="b">
        <f t="shared" ca="1" si="103"/>
        <v>1</v>
      </c>
      <c r="F3786" s="2" t="str" cm="1">
        <f t="array" aca="1" ref="F3786" ca="1">IF(G3786&lt;&gt;"",INDIRECT("'"&amp;G3786&amp;"'!"&amp;H3786),"")</f>
        <v/>
      </c>
      <c r="G3786" s="1533"/>
      <c r="I3786" s="4"/>
      <c r="J3786" s="4"/>
      <c r="K3786" s="4"/>
    </row>
    <row r="3787" spans="1:11" ht="14">
      <c r="A3787" s="1">
        <v>3782</v>
      </c>
      <c r="D3787" s="4"/>
      <c r="E3787" s="2" t="b">
        <f t="shared" ca="1" si="103"/>
        <v>1</v>
      </c>
      <c r="F3787" s="2" t="str" cm="1">
        <f t="array" aca="1" ref="F3787" ca="1">IF(G3787&lt;&gt;"",INDIRECT("'"&amp;G3787&amp;"'!"&amp;H3787),"")</f>
        <v/>
      </c>
      <c r="G3787" s="1533"/>
      <c r="I3787" s="4"/>
      <c r="J3787" s="4"/>
      <c r="K3787" s="4"/>
    </row>
    <row r="3788" spans="1:11" ht="14">
      <c r="A3788" s="1">
        <v>3783</v>
      </c>
      <c r="D3788" s="4"/>
      <c r="E3788" s="2" t="b">
        <f t="shared" ca="1" si="103"/>
        <v>1</v>
      </c>
      <c r="F3788" s="2" t="str" cm="1">
        <f t="array" aca="1" ref="F3788" ca="1">IF(G3788&lt;&gt;"",INDIRECT("'"&amp;G3788&amp;"'!"&amp;H3788),"")</f>
        <v/>
      </c>
      <c r="G3788" s="1533"/>
      <c r="I3788" s="4"/>
      <c r="J3788" s="4"/>
      <c r="K3788" s="4"/>
    </row>
    <row r="3789" spans="1:11" ht="14">
      <c r="A3789" s="1">
        <v>3784</v>
      </c>
      <c r="D3789" s="4"/>
      <c r="E3789" s="2" t="b">
        <f t="shared" ca="1" si="103"/>
        <v>1</v>
      </c>
      <c r="F3789" s="2" t="str" cm="1">
        <f t="array" aca="1" ref="F3789" ca="1">IF(G3789&lt;&gt;"",INDIRECT("'"&amp;G3789&amp;"'!"&amp;H3789),"")</f>
        <v/>
      </c>
      <c r="G3789" s="1533"/>
      <c r="I3789" s="4"/>
      <c r="J3789" s="4"/>
      <c r="K3789" s="4"/>
    </row>
    <row r="3790" spans="1:11" ht="14">
      <c r="A3790" s="1">
        <v>3785</v>
      </c>
      <c r="D3790" s="4"/>
      <c r="E3790" s="2" t="b">
        <f t="shared" ca="1" si="103"/>
        <v>1</v>
      </c>
      <c r="F3790" s="2" t="str" cm="1">
        <f t="array" aca="1" ref="F3790" ca="1">IF(G3790&lt;&gt;"",INDIRECT("'"&amp;G3790&amp;"'!"&amp;H3790),"")</f>
        <v/>
      </c>
      <c r="G3790" s="1533"/>
      <c r="I3790" s="4"/>
      <c r="J3790" s="4"/>
      <c r="K3790" s="4"/>
    </row>
    <row r="3791" spans="1:11" ht="14">
      <c r="A3791" s="1">
        <v>3786</v>
      </c>
      <c r="D3791" s="4"/>
      <c r="E3791" s="2" t="b">
        <f t="shared" ca="1" si="103"/>
        <v>1</v>
      </c>
      <c r="F3791" s="2" t="str" cm="1">
        <f t="array" aca="1" ref="F3791" ca="1">IF(G3791&lt;&gt;"",INDIRECT("'"&amp;G3791&amp;"'!"&amp;H3791),"")</f>
        <v/>
      </c>
      <c r="G3791" s="1533"/>
      <c r="I3791" s="4"/>
      <c r="J3791" s="4"/>
      <c r="K3791" s="4"/>
    </row>
    <row r="3792" spans="1:11" ht="14">
      <c r="A3792" s="1">
        <v>3787</v>
      </c>
      <c r="D3792" s="4"/>
      <c r="E3792" s="2" t="b">
        <f t="shared" ca="1" si="103"/>
        <v>1</v>
      </c>
      <c r="F3792" s="2" t="str" cm="1">
        <f t="array" aca="1" ref="F3792" ca="1">IF(G3792&lt;&gt;"",INDIRECT("'"&amp;G3792&amp;"'!"&amp;H3792),"")</f>
        <v/>
      </c>
      <c r="G3792" s="1533"/>
      <c r="I3792" s="4"/>
      <c r="J3792" s="4"/>
      <c r="K3792" s="4"/>
    </row>
    <row r="3793" spans="1:11" ht="14">
      <c r="A3793" s="1">
        <v>3788</v>
      </c>
      <c r="D3793" s="4"/>
      <c r="E3793" s="2" t="b">
        <f t="shared" ca="1" si="103"/>
        <v>1</v>
      </c>
      <c r="F3793" s="2" t="str" cm="1">
        <f t="array" aca="1" ref="F3793" ca="1">IF(G3793&lt;&gt;"",INDIRECT("'"&amp;G3793&amp;"'!"&amp;H3793),"")</f>
        <v/>
      </c>
      <c r="G3793" s="1533"/>
      <c r="I3793" s="4"/>
      <c r="J3793" s="4"/>
      <c r="K3793" s="4"/>
    </row>
    <row r="3794" spans="1:11" ht="14">
      <c r="A3794" s="1">
        <v>3789</v>
      </c>
      <c r="D3794" s="4"/>
      <c r="E3794" s="2" t="b">
        <f t="shared" ca="1" si="103"/>
        <v>1</v>
      </c>
      <c r="F3794" s="2" t="str" cm="1">
        <f t="array" aca="1" ref="F3794" ca="1">IF(G3794&lt;&gt;"",INDIRECT("'"&amp;G3794&amp;"'!"&amp;H3794),"")</f>
        <v/>
      </c>
      <c r="G3794" s="1533"/>
      <c r="I3794" s="4"/>
      <c r="J3794" s="4"/>
      <c r="K3794" s="4"/>
    </row>
    <row r="3795" spans="1:11" ht="14">
      <c r="A3795" s="1">
        <v>3790</v>
      </c>
      <c r="D3795" s="4"/>
      <c r="E3795" s="2" t="b">
        <f t="shared" ca="1" si="103"/>
        <v>1</v>
      </c>
      <c r="F3795" s="2" t="str" cm="1">
        <f t="array" aca="1" ref="F3795" ca="1">IF(G3795&lt;&gt;"",INDIRECT("'"&amp;G3795&amp;"'!"&amp;H3795),"")</f>
        <v/>
      </c>
      <c r="G3795" s="1533"/>
      <c r="I3795" s="4"/>
      <c r="J3795" s="4"/>
      <c r="K3795" s="4"/>
    </row>
    <row r="3796" spans="1:11" ht="14">
      <c r="A3796" s="1">
        <v>3791</v>
      </c>
      <c r="D3796" s="4"/>
      <c r="E3796" s="2" t="b">
        <f t="shared" ca="1" si="103"/>
        <v>1</v>
      </c>
      <c r="F3796" s="2" t="str" cm="1">
        <f t="array" aca="1" ref="F3796" ca="1">IF(G3796&lt;&gt;"",INDIRECT("'"&amp;G3796&amp;"'!"&amp;H3796),"")</f>
        <v/>
      </c>
      <c r="G3796" s="1533"/>
      <c r="I3796" s="4"/>
      <c r="J3796" s="4"/>
      <c r="K3796" s="4"/>
    </row>
    <row r="3797" spans="1:11" ht="14">
      <c r="A3797" s="1">
        <v>3792</v>
      </c>
      <c r="D3797" s="4"/>
      <c r="E3797" s="2" t="b">
        <f t="shared" ca="1" si="103"/>
        <v>1</v>
      </c>
      <c r="F3797" s="2" t="str" cm="1">
        <f t="array" aca="1" ref="F3797" ca="1">IF(G3797&lt;&gt;"",INDIRECT("'"&amp;G3797&amp;"'!"&amp;H3797),"")</f>
        <v/>
      </c>
      <c r="G3797" s="1533"/>
      <c r="I3797" s="4"/>
      <c r="J3797" s="4"/>
      <c r="K3797" s="4"/>
    </row>
    <row r="3798" spans="1:11" ht="14">
      <c r="A3798" s="1">
        <v>3793</v>
      </c>
      <c r="D3798" s="4"/>
      <c r="E3798" s="2" t="b">
        <f t="shared" ca="1" si="103"/>
        <v>1</v>
      </c>
      <c r="F3798" s="2" t="str" cm="1">
        <f t="array" aca="1" ref="F3798" ca="1">IF(G3798&lt;&gt;"",INDIRECT("'"&amp;G3798&amp;"'!"&amp;H3798),"")</f>
        <v/>
      </c>
      <c r="G3798" s="1533"/>
      <c r="I3798" s="4"/>
      <c r="J3798" s="4"/>
      <c r="K3798" s="4"/>
    </row>
    <row r="3799" spans="1:11" ht="14">
      <c r="A3799" s="1">
        <v>3794</v>
      </c>
      <c r="D3799" s="4"/>
      <c r="E3799" s="2" t="b">
        <f t="shared" ca="1" si="103"/>
        <v>1</v>
      </c>
      <c r="F3799" s="2" t="str" cm="1">
        <f t="array" aca="1" ref="F3799" ca="1">IF(G3799&lt;&gt;"",INDIRECT("'"&amp;G3799&amp;"'!"&amp;H3799),"")</f>
        <v/>
      </c>
      <c r="G3799" s="1533"/>
      <c r="I3799" s="4"/>
      <c r="J3799" s="4"/>
      <c r="K3799" s="4"/>
    </row>
    <row r="3800" spans="1:11" ht="14">
      <c r="A3800" s="1">
        <v>3795</v>
      </c>
      <c r="D3800" s="4"/>
      <c r="E3800" s="2" t="b">
        <f t="shared" ca="1" si="103"/>
        <v>1</v>
      </c>
      <c r="F3800" s="2" t="str" cm="1">
        <f t="array" aca="1" ref="F3800" ca="1">IF(G3800&lt;&gt;"",INDIRECT("'"&amp;G3800&amp;"'!"&amp;H3800),"")</f>
        <v/>
      </c>
      <c r="G3800" s="1533"/>
      <c r="I3800" s="4"/>
      <c r="J3800" s="4"/>
      <c r="K3800" s="4"/>
    </row>
    <row r="3801" spans="1:11" ht="14">
      <c r="A3801" s="1">
        <v>3796</v>
      </c>
      <c r="D3801" s="4"/>
      <c r="E3801" s="2" t="b">
        <f t="shared" ca="1" si="103"/>
        <v>1</v>
      </c>
      <c r="F3801" s="2" t="str" cm="1">
        <f t="array" aca="1" ref="F3801" ca="1">IF(G3801&lt;&gt;"",INDIRECT("'"&amp;G3801&amp;"'!"&amp;H3801),"")</f>
        <v/>
      </c>
      <c r="G3801" s="1533"/>
      <c r="I3801" s="4"/>
      <c r="J3801" s="4"/>
      <c r="K3801" s="4"/>
    </row>
    <row r="3802" spans="1:11" ht="14">
      <c r="A3802" s="1">
        <v>3797</v>
      </c>
      <c r="D3802" s="4"/>
      <c r="E3802" s="2" t="b">
        <f t="shared" ca="1" si="103"/>
        <v>1</v>
      </c>
      <c r="F3802" s="2" t="str" cm="1">
        <f t="array" aca="1" ref="F3802" ca="1">IF(G3802&lt;&gt;"",INDIRECT("'"&amp;G3802&amp;"'!"&amp;H3802),"")</f>
        <v/>
      </c>
      <c r="G3802" s="1533"/>
      <c r="I3802" s="4"/>
      <c r="J3802" s="4"/>
      <c r="K3802" s="4"/>
    </row>
    <row r="3803" spans="1:11" ht="14">
      <c r="A3803" s="1">
        <v>3798</v>
      </c>
      <c r="D3803" s="4"/>
      <c r="E3803" s="2" t="b">
        <f t="shared" ca="1" si="103"/>
        <v>1</v>
      </c>
      <c r="F3803" s="2" t="str" cm="1">
        <f t="array" aca="1" ref="F3803" ca="1">IF(G3803&lt;&gt;"",INDIRECT("'"&amp;G3803&amp;"'!"&amp;H3803),"")</f>
        <v/>
      </c>
      <c r="G3803" s="1533"/>
      <c r="I3803" s="4"/>
      <c r="J3803" s="4"/>
      <c r="K3803" s="4"/>
    </row>
    <row r="3804" spans="1:11" ht="14">
      <c r="A3804" s="1">
        <v>3799</v>
      </c>
      <c r="D3804" s="4"/>
      <c r="E3804" s="2" t="b">
        <f t="shared" ca="1" si="103"/>
        <v>1</v>
      </c>
      <c r="F3804" s="2" t="str" cm="1">
        <f t="array" aca="1" ref="F3804" ca="1">IF(G3804&lt;&gt;"",INDIRECT("'"&amp;G3804&amp;"'!"&amp;H3804),"")</f>
        <v/>
      </c>
      <c r="G3804" s="1533"/>
      <c r="I3804" s="4"/>
      <c r="J3804" s="4"/>
      <c r="K3804" s="4"/>
    </row>
    <row r="3805" spans="1:11" ht="14">
      <c r="A3805" s="1">
        <v>3800</v>
      </c>
      <c r="D3805" s="4"/>
      <c r="E3805" s="2" t="b">
        <f t="shared" ca="1" si="103"/>
        <v>1</v>
      </c>
      <c r="F3805" s="2" t="str" cm="1">
        <f t="array" aca="1" ref="F3805" ca="1">IF(G3805&lt;&gt;"",INDIRECT("'"&amp;G3805&amp;"'!"&amp;H3805),"")</f>
        <v/>
      </c>
      <c r="G3805" s="1533"/>
      <c r="I3805" s="4"/>
      <c r="J3805" s="4"/>
      <c r="K3805" s="4"/>
    </row>
    <row r="3806" spans="1:11" ht="14">
      <c r="A3806" s="1">
        <v>3801</v>
      </c>
      <c r="D3806" s="4"/>
      <c r="E3806" s="2" t="b">
        <f t="shared" ca="1" si="103"/>
        <v>1</v>
      </c>
      <c r="F3806" s="2" t="str" cm="1">
        <f t="array" aca="1" ref="F3806" ca="1">IF(G3806&lt;&gt;"",INDIRECT("'"&amp;G3806&amp;"'!"&amp;H3806),"")</f>
        <v/>
      </c>
      <c r="G3806" s="1533"/>
      <c r="I3806" s="4"/>
      <c r="J3806" s="4"/>
      <c r="K3806" s="4"/>
    </row>
    <row r="3807" spans="1:11" ht="14">
      <c r="A3807" s="1">
        <v>3802</v>
      </c>
      <c r="D3807" s="4"/>
      <c r="E3807" s="2" t="b">
        <f t="shared" ca="1" si="103"/>
        <v>1</v>
      </c>
      <c r="F3807" s="2" t="str" cm="1">
        <f t="array" aca="1" ref="F3807" ca="1">IF(G3807&lt;&gt;"",INDIRECT("'"&amp;G3807&amp;"'!"&amp;H3807),"")</f>
        <v/>
      </c>
      <c r="G3807" s="1533"/>
      <c r="I3807" s="4"/>
      <c r="J3807" s="4"/>
      <c r="K3807" s="4"/>
    </row>
    <row r="3808" spans="1:11" ht="14">
      <c r="A3808" s="1">
        <v>3803</v>
      </c>
      <c r="D3808" s="4"/>
      <c r="E3808" s="2" t="b">
        <f t="shared" ca="1" si="103"/>
        <v>1</v>
      </c>
      <c r="F3808" s="2" t="str" cm="1">
        <f t="array" aca="1" ref="F3808" ca="1">IF(G3808&lt;&gt;"",INDIRECT("'"&amp;G3808&amp;"'!"&amp;H3808),"")</f>
        <v/>
      </c>
      <c r="G3808" s="1533"/>
      <c r="I3808" s="4"/>
      <c r="J3808" s="4"/>
      <c r="K3808" s="4"/>
    </row>
    <row r="3809" spans="1:11" ht="14">
      <c r="A3809" s="1">
        <v>3804</v>
      </c>
      <c r="D3809" s="4"/>
      <c r="E3809" s="2" t="b">
        <f t="shared" ca="1" si="103"/>
        <v>1</v>
      </c>
      <c r="F3809" s="2" t="str" cm="1">
        <f t="array" aca="1" ref="F3809" ca="1">IF(G3809&lt;&gt;"",INDIRECT("'"&amp;G3809&amp;"'!"&amp;H3809),"")</f>
        <v/>
      </c>
      <c r="G3809" s="1533"/>
      <c r="I3809" s="4"/>
      <c r="J3809" s="4"/>
      <c r="K3809" s="4"/>
    </row>
    <row r="3810" spans="1:11" ht="14">
      <c r="A3810" s="1">
        <v>3805</v>
      </c>
      <c r="D3810" s="4"/>
      <c r="E3810" s="2" t="b">
        <f t="shared" ca="1" si="103"/>
        <v>1</v>
      </c>
      <c r="F3810" s="2" t="str" cm="1">
        <f t="array" aca="1" ref="F3810" ca="1">IF(G3810&lt;&gt;"",INDIRECT("'"&amp;G3810&amp;"'!"&amp;H3810),"")</f>
        <v/>
      </c>
      <c r="G3810" s="1533"/>
      <c r="I3810" s="4"/>
      <c r="J3810" s="4"/>
      <c r="K3810" s="4"/>
    </row>
    <row r="3811" spans="1:11" ht="14">
      <c r="A3811" s="1">
        <v>3806</v>
      </c>
      <c r="D3811" s="4"/>
      <c r="E3811" s="2" t="b">
        <f t="shared" ca="1" si="103"/>
        <v>1</v>
      </c>
      <c r="F3811" s="2" t="str" cm="1">
        <f t="array" aca="1" ref="F3811" ca="1">IF(G3811&lt;&gt;"",INDIRECT("'"&amp;G3811&amp;"'!"&amp;H3811),"")</f>
        <v/>
      </c>
      <c r="G3811" s="1533"/>
      <c r="I3811" s="4"/>
      <c r="J3811" s="4"/>
      <c r="K3811" s="4"/>
    </row>
    <row r="3812" spans="1:11" ht="14">
      <c r="A3812" s="1">
        <v>3807</v>
      </c>
      <c r="D3812" s="4"/>
      <c r="E3812" s="2" t="b">
        <f t="shared" ca="1" si="103"/>
        <v>1</v>
      </c>
      <c r="F3812" s="2" t="str" cm="1">
        <f t="array" aca="1" ref="F3812" ca="1">IF(G3812&lt;&gt;"",INDIRECT("'"&amp;G3812&amp;"'!"&amp;H3812),"")</f>
        <v/>
      </c>
      <c r="G3812" s="1533"/>
      <c r="I3812" s="4"/>
      <c r="J3812" s="4"/>
      <c r="K3812" s="4"/>
    </row>
    <row r="3813" spans="1:11" ht="14">
      <c r="A3813" s="1">
        <v>3808</v>
      </c>
      <c r="D3813" s="4"/>
      <c r="E3813" s="2" t="b">
        <f t="shared" ca="1" si="103"/>
        <v>1</v>
      </c>
      <c r="F3813" s="2" t="str" cm="1">
        <f t="array" aca="1" ref="F3813" ca="1">IF(G3813&lt;&gt;"",INDIRECT("'"&amp;G3813&amp;"'!"&amp;H3813),"")</f>
        <v/>
      </c>
      <c r="G3813" s="1533"/>
      <c r="I3813" s="4"/>
      <c r="J3813" s="4"/>
      <c r="K3813" s="4"/>
    </row>
    <row r="3814" spans="1:11" ht="14">
      <c r="A3814" s="1">
        <v>3809</v>
      </c>
      <c r="D3814" s="4"/>
      <c r="E3814" s="2" t="b">
        <f t="shared" ca="1" si="103"/>
        <v>1</v>
      </c>
      <c r="F3814" s="2" t="str" cm="1">
        <f t="array" aca="1" ref="F3814" ca="1">IF(G3814&lt;&gt;"",INDIRECT("'"&amp;G3814&amp;"'!"&amp;H3814),"")</f>
        <v/>
      </c>
      <c r="G3814" s="1533"/>
      <c r="I3814" s="4"/>
      <c r="J3814" s="4"/>
      <c r="K3814" s="4"/>
    </row>
    <row r="3815" spans="1:11" ht="14">
      <c r="A3815" s="1">
        <v>3810</v>
      </c>
      <c r="D3815" s="4"/>
      <c r="E3815" s="2" t="b">
        <f t="shared" ca="1" si="103"/>
        <v>1</v>
      </c>
      <c r="F3815" s="2" t="str" cm="1">
        <f t="array" aca="1" ref="F3815" ca="1">IF(G3815&lt;&gt;"",INDIRECT("'"&amp;G3815&amp;"'!"&amp;H3815),"")</f>
        <v/>
      </c>
      <c r="G3815" s="1533"/>
      <c r="I3815" s="4"/>
      <c r="J3815" s="4"/>
      <c r="K3815" s="4"/>
    </row>
    <row r="3816" spans="1:11" ht="14">
      <c r="A3816" s="1">
        <v>3811</v>
      </c>
      <c r="D3816" s="4"/>
      <c r="E3816" s="2" t="b">
        <f t="shared" ca="1" si="103"/>
        <v>1</v>
      </c>
      <c r="F3816" s="2" t="str" cm="1">
        <f t="array" aca="1" ref="F3816" ca="1">IF(G3816&lt;&gt;"",INDIRECT("'"&amp;G3816&amp;"'!"&amp;H3816),"")</f>
        <v/>
      </c>
      <c r="G3816" s="1533"/>
      <c r="I3816" s="4"/>
      <c r="J3816" s="4"/>
      <c r="K3816" s="4"/>
    </row>
    <row r="3817" spans="1:11" ht="14">
      <c r="A3817" s="1">
        <v>3812</v>
      </c>
      <c r="D3817" s="4"/>
      <c r="E3817" s="2" t="b">
        <f t="shared" ca="1" si="103"/>
        <v>1</v>
      </c>
      <c r="F3817" s="2" t="str" cm="1">
        <f t="array" aca="1" ref="F3817" ca="1">IF(G3817&lt;&gt;"",INDIRECT("'"&amp;G3817&amp;"'!"&amp;H3817),"")</f>
        <v/>
      </c>
      <c r="G3817" s="1533"/>
      <c r="I3817" s="4"/>
      <c r="J3817" s="4"/>
      <c r="K3817" s="4"/>
    </row>
    <row r="3818" spans="1:11" ht="14">
      <c r="A3818" s="1">
        <v>3813</v>
      </c>
      <c r="D3818" s="4"/>
      <c r="E3818" s="2" t="b">
        <f t="shared" ca="1" si="103"/>
        <v>1</v>
      </c>
      <c r="F3818" s="2" t="str" cm="1">
        <f t="array" aca="1" ref="F3818" ca="1">IF(G3818&lt;&gt;"",INDIRECT("'"&amp;G3818&amp;"'!"&amp;H3818),"")</f>
        <v/>
      </c>
      <c r="G3818" s="1533"/>
      <c r="I3818" s="4"/>
      <c r="J3818" s="4"/>
      <c r="K3818" s="4"/>
    </row>
    <row r="3819" spans="1:11" ht="14">
      <c r="A3819" s="1">
        <v>3814</v>
      </c>
      <c r="D3819" s="4"/>
      <c r="E3819" s="2" t="b">
        <f t="shared" ca="1" si="103"/>
        <v>1</v>
      </c>
      <c r="F3819" s="2" t="str" cm="1">
        <f t="array" aca="1" ref="F3819" ca="1">IF(G3819&lt;&gt;"",INDIRECT("'"&amp;G3819&amp;"'!"&amp;H3819),"")</f>
        <v/>
      </c>
      <c r="G3819" s="1533"/>
      <c r="I3819" s="4"/>
      <c r="J3819" s="4"/>
      <c r="K3819" s="4"/>
    </row>
    <row r="3820" spans="1:11" ht="14">
      <c r="A3820" s="1">
        <v>3815</v>
      </c>
      <c r="D3820" s="4"/>
      <c r="E3820" s="2" t="b">
        <f t="shared" ca="1" si="103"/>
        <v>1</v>
      </c>
      <c r="F3820" s="2" t="str" cm="1">
        <f t="array" aca="1" ref="F3820" ca="1">IF(G3820&lt;&gt;"",INDIRECT("'"&amp;G3820&amp;"'!"&amp;H3820),"")</f>
        <v/>
      </c>
      <c r="G3820" s="1533"/>
      <c r="I3820" s="4"/>
      <c r="J3820" s="4"/>
      <c r="K3820" s="4"/>
    </row>
    <row r="3821" spans="1:11" ht="14">
      <c r="A3821" s="1">
        <v>3816</v>
      </c>
      <c r="D3821" s="4"/>
      <c r="E3821" s="2" t="b">
        <f t="shared" ca="1" si="103"/>
        <v>1</v>
      </c>
      <c r="F3821" s="2" t="str" cm="1">
        <f t="array" aca="1" ref="F3821" ca="1">IF(G3821&lt;&gt;"",INDIRECT("'"&amp;G3821&amp;"'!"&amp;H3821),"")</f>
        <v/>
      </c>
      <c r="G3821" s="1533"/>
      <c r="I3821" s="4"/>
      <c r="J3821" s="4"/>
      <c r="K3821" s="4"/>
    </row>
    <row r="3822" spans="1:11" ht="14">
      <c r="A3822" s="1">
        <v>3817</v>
      </c>
      <c r="D3822" s="4"/>
      <c r="E3822" s="2" t="b">
        <f t="shared" ca="1" si="103"/>
        <v>1</v>
      </c>
      <c r="F3822" s="2" t="str" cm="1">
        <f t="array" aca="1" ref="F3822" ca="1">IF(G3822&lt;&gt;"",INDIRECT("'"&amp;G3822&amp;"'!"&amp;H3822),"")</f>
        <v/>
      </c>
      <c r="G3822" s="1533"/>
      <c r="I3822" s="4"/>
      <c r="J3822" s="4"/>
      <c r="K3822" s="4"/>
    </row>
    <row r="3823" spans="1:11" ht="14">
      <c r="A3823" s="1">
        <v>3818</v>
      </c>
      <c r="D3823" s="4"/>
      <c r="E3823" s="2" t="b">
        <f t="shared" ca="1" si="103"/>
        <v>1</v>
      </c>
      <c r="F3823" s="2" t="str" cm="1">
        <f t="array" aca="1" ref="F3823" ca="1">IF(G3823&lt;&gt;"",INDIRECT("'"&amp;G3823&amp;"'!"&amp;H3823),"")</f>
        <v/>
      </c>
      <c r="G3823" s="1533"/>
      <c r="I3823" s="4"/>
      <c r="J3823" s="4"/>
      <c r="K3823" s="4"/>
    </row>
    <row r="3824" spans="1:11" ht="14">
      <c r="A3824" s="1">
        <v>3819</v>
      </c>
      <c r="D3824" s="4"/>
      <c r="E3824" s="2" t="b">
        <f t="shared" ca="1" si="103"/>
        <v>1</v>
      </c>
      <c r="F3824" s="2" t="str" cm="1">
        <f t="array" aca="1" ref="F3824" ca="1">IF(G3824&lt;&gt;"",INDIRECT("'"&amp;G3824&amp;"'!"&amp;H3824),"")</f>
        <v/>
      </c>
      <c r="G3824" s="1533"/>
      <c r="I3824" s="4"/>
      <c r="J3824" s="4"/>
      <c r="K3824" s="4"/>
    </row>
    <row r="3825" spans="1:11" ht="14">
      <c r="A3825" s="1">
        <v>3820</v>
      </c>
      <c r="D3825" s="4"/>
      <c r="E3825" s="2" t="b">
        <f t="shared" ca="1" si="103"/>
        <v>1</v>
      </c>
      <c r="F3825" s="2" t="str" cm="1">
        <f t="array" aca="1" ref="F3825" ca="1">IF(G3825&lt;&gt;"",INDIRECT("'"&amp;G3825&amp;"'!"&amp;H3825),"")</f>
        <v/>
      </c>
      <c r="G3825" s="1533"/>
      <c r="I3825" s="4"/>
      <c r="J3825" s="4"/>
      <c r="K3825" s="4"/>
    </row>
    <row r="3826" spans="1:11" ht="14">
      <c r="A3826" s="1">
        <v>3821</v>
      </c>
      <c r="D3826" s="4"/>
      <c r="E3826" s="2" t="b">
        <f t="shared" ca="1" si="103"/>
        <v>1</v>
      </c>
      <c r="F3826" s="2" t="str" cm="1">
        <f t="array" aca="1" ref="F3826" ca="1">IF(G3826&lt;&gt;"",INDIRECT("'"&amp;G3826&amp;"'!"&amp;H3826),"")</f>
        <v/>
      </c>
      <c r="G3826" s="1533"/>
      <c r="I3826" s="4"/>
      <c r="J3826" s="4"/>
      <c r="K3826" s="4"/>
    </row>
    <row r="3827" spans="1:11" ht="14">
      <c r="A3827" s="1">
        <v>3822</v>
      </c>
      <c r="D3827" s="4"/>
      <c r="E3827" s="2" t="b">
        <f t="shared" ca="1" si="103"/>
        <v>1</v>
      </c>
      <c r="F3827" s="2" t="str" cm="1">
        <f t="array" aca="1" ref="F3827" ca="1">IF(G3827&lt;&gt;"",INDIRECT("'"&amp;G3827&amp;"'!"&amp;H3827),"")</f>
        <v/>
      </c>
      <c r="G3827" s="1533"/>
      <c r="I3827" s="4"/>
      <c r="J3827" s="4"/>
      <c r="K3827" s="4"/>
    </row>
    <row r="3828" spans="1:11" ht="14">
      <c r="A3828" s="1">
        <v>3823</v>
      </c>
      <c r="D3828" s="4"/>
      <c r="E3828" s="2" t="b">
        <f t="shared" ca="1" si="103"/>
        <v>1</v>
      </c>
      <c r="F3828" s="2" t="str" cm="1">
        <f t="array" aca="1" ref="F3828" ca="1">IF(G3828&lt;&gt;"",INDIRECT("'"&amp;G3828&amp;"'!"&amp;H3828),"")</f>
        <v/>
      </c>
      <c r="G3828" s="1533"/>
      <c r="I3828" s="4"/>
      <c r="J3828" s="4"/>
      <c r="K3828" s="4"/>
    </row>
    <row r="3829" spans="1:11" ht="14">
      <c r="A3829" s="1">
        <v>3824</v>
      </c>
      <c r="D3829" s="4"/>
      <c r="E3829" s="2" t="b">
        <f t="shared" ca="1" si="103"/>
        <v>1</v>
      </c>
      <c r="F3829" s="2" t="str" cm="1">
        <f t="array" aca="1" ref="F3829" ca="1">IF(G3829&lt;&gt;"",INDIRECT("'"&amp;G3829&amp;"'!"&amp;H3829),"")</f>
        <v/>
      </c>
      <c r="G3829" s="1533"/>
      <c r="I3829" s="4"/>
      <c r="J3829" s="4"/>
      <c r="K3829" s="4"/>
    </row>
    <row r="3830" spans="1:11" ht="14">
      <c r="A3830" s="1">
        <v>3825</v>
      </c>
      <c r="D3830" s="4"/>
      <c r="E3830" s="2" t="b">
        <f t="shared" ca="1" si="103"/>
        <v>1</v>
      </c>
      <c r="F3830" s="2" t="str" cm="1">
        <f t="array" aca="1" ref="F3830" ca="1">IF(G3830&lt;&gt;"",INDIRECT("'"&amp;G3830&amp;"'!"&amp;H3830),"")</f>
        <v/>
      </c>
      <c r="G3830" s="1533"/>
      <c r="I3830" s="4"/>
      <c r="J3830" s="4"/>
      <c r="K3830" s="4"/>
    </row>
    <row r="3831" spans="1:11" ht="14">
      <c r="A3831" s="1">
        <v>3826</v>
      </c>
      <c r="D3831" s="4"/>
      <c r="E3831" s="2" t="b">
        <f t="shared" ca="1" si="103"/>
        <v>1</v>
      </c>
      <c r="F3831" s="2" t="str" cm="1">
        <f t="array" aca="1" ref="F3831" ca="1">IF(G3831&lt;&gt;"",INDIRECT("'"&amp;G3831&amp;"'!"&amp;H3831),"")</f>
        <v/>
      </c>
      <c r="G3831" s="1533"/>
      <c r="I3831" s="4"/>
      <c r="J3831" s="4"/>
      <c r="K3831" s="4"/>
    </row>
    <row r="3832" spans="1:11" ht="14">
      <c r="A3832" s="1">
        <v>3827</v>
      </c>
      <c r="D3832" s="4"/>
      <c r="E3832" s="2" t="b">
        <f t="shared" ca="1" si="103"/>
        <v>1</v>
      </c>
      <c r="F3832" s="2" t="str" cm="1">
        <f t="array" aca="1" ref="F3832" ca="1">IF(G3832&lt;&gt;"",INDIRECT("'"&amp;G3832&amp;"'!"&amp;H3832),"")</f>
        <v/>
      </c>
      <c r="G3832" s="1533"/>
      <c r="I3832" s="4"/>
      <c r="J3832" s="4"/>
      <c r="K3832" s="4"/>
    </row>
    <row r="3833" spans="1:11" ht="14">
      <c r="A3833" s="1">
        <v>3828</v>
      </c>
      <c r="D3833" s="4"/>
      <c r="E3833" s="2" t="b">
        <f t="shared" ca="1" si="103"/>
        <v>1</v>
      </c>
      <c r="F3833" s="2" t="str" cm="1">
        <f t="array" aca="1" ref="F3833" ca="1">IF(G3833&lt;&gt;"",INDIRECT("'"&amp;G3833&amp;"'!"&amp;H3833),"")</f>
        <v/>
      </c>
      <c r="G3833" s="1533"/>
      <c r="I3833" s="4"/>
      <c r="J3833" s="4"/>
      <c r="K3833" s="4"/>
    </row>
    <row r="3834" spans="1:11" ht="14">
      <c r="A3834" s="1">
        <v>3829</v>
      </c>
      <c r="D3834" s="4"/>
      <c r="E3834" s="2" t="b">
        <f t="shared" ca="1" si="103"/>
        <v>1</v>
      </c>
      <c r="F3834" s="2" t="str" cm="1">
        <f t="array" aca="1" ref="F3834" ca="1">IF(G3834&lt;&gt;"",INDIRECT("'"&amp;G3834&amp;"'!"&amp;H3834),"")</f>
        <v/>
      </c>
      <c r="G3834" s="1533"/>
      <c r="I3834" s="4"/>
      <c r="J3834" s="4"/>
      <c r="K3834" s="4"/>
    </row>
    <row r="3835" spans="1:11" ht="14">
      <c r="A3835" s="1">
        <v>3830</v>
      </c>
      <c r="D3835" s="4"/>
      <c r="E3835" s="2" t="b">
        <f t="shared" ca="1" si="103"/>
        <v>1</v>
      </c>
      <c r="F3835" s="2" t="str" cm="1">
        <f t="array" aca="1" ref="F3835" ca="1">IF(G3835&lt;&gt;"",INDIRECT("'"&amp;G3835&amp;"'!"&amp;H3835),"")</f>
        <v/>
      </c>
      <c r="G3835" s="1533"/>
      <c r="I3835" s="4"/>
      <c r="J3835" s="4"/>
      <c r="K3835" s="4"/>
    </row>
    <row r="3836" spans="1:11" ht="14">
      <c r="A3836" s="1">
        <v>3831</v>
      </c>
      <c r="D3836" s="4"/>
      <c r="E3836" s="2" t="b">
        <f t="shared" ca="1" si="103"/>
        <v>1</v>
      </c>
      <c r="F3836" s="2" t="str" cm="1">
        <f t="array" aca="1" ref="F3836" ca="1">IF(G3836&lt;&gt;"",INDIRECT("'"&amp;G3836&amp;"'!"&amp;H3836),"")</f>
        <v/>
      </c>
      <c r="G3836" s="1533"/>
      <c r="I3836" s="4"/>
      <c r="J3836" s="4"/>
      <c r="K3836" s="4"/>
    </row>
    <row r="3837" spans="1:11" ht="14">
      <c r="A3837" s="1">
        <v>3832</v>
      </c>
      <c r="D3837" s="4"/>
      <c r="E3837" s="2" t="b">
        <f t="shared" ca="1" si="103"/>
        <v>1</v>
      </c>
      <c r="F3837" s="2" t="str" cm="1">
        <f t="array" aca="1" ref="F3837" ca="1">IF(G3837&lt;&gt;"",INDIRECT("'"&amp;G3837&amp;"'!"&amp;H3837),"")</f>
        <v/>
      </c>
      <c r="G3837" s="1533"/>
      <c r="I3837" s="4"/>
      <c r="J3837" s="4"/>
      <c r="K3837" s="4"/>
    </row>
    <row r="3838" spans="1:11" ht="14">
      <c r="A3838" s="1">
        <v>3833</v>
      </c>
      <c r="D3838" s="4"/>
      <c r="E3838" s="2" t="b">
        <f t="shared" ca="1" si="103"/>
        <v>1</v>
      </c>
      <c r="F3838" s="2" t="str" cm="1">
        <f t="array" aca="1" ref="F3838" ca="1">IF(G3838&lt;&gt;"",INDIRECT("'"&amp;G3838&amp;"'!"&amp;H3838),"")</f>
        <v/>
      </c>
      <c r="G3838" s="1533"/>
      <c r="I3838" s="4"/>
      <c r="J3838" s="4"/>
      <c r="K3838" s="4"/>
    </row>
    <row r="3839" spans="1:11" ht="14">
      <c r="A3839" s="1">
        <v>3834</v>
      </c>
      <c r="D3839" s="4"/>
      <c r="E3839" s="2" t="b">
        <f t="shared" ca="1" si="103"/>
        <v>1</v>
      </c>
      <c r="F3839" s="2" t="str" cm="1">
        <f t="array" aca="1" ref="F3839" ca="1">IF(G3839&lt;&gt;"",INDIRECT("'"&amp;G3839&amp;"'!"&amp;H3839),"")</f>
        <v/>
      </c>
      <c r="G3839" s="1533"/>
      <c r="I3839" s="4"/>
      <c r="J3839" s="4"/>
      <c r="K3839" s="4"/>
    </row>
    <row r="3840" spans="1:11" ht="14">
      <c r="A3840" s="1">
        <v>3835</v>
      </c>
      <c r="D3840" s="4"/>
      <c r="E3840" s="2" t="b">
        <f t="shared" ca="1" si="103"/>
        <v>1</v>
      </c>
      <c r="F3840" s="2" t="str" cm="1">
        <f t="array" aca="1" ref="F3840" ca="1">IF(G3840&lt;&gt;"",INDIRECT("'"&amp;G3840&amp;"'!"&amp;H3840),"")</f>
        <v/>
      </c>
      <c r="G3840" s="1533"/>
      <c r="I3840" s="4"/>
      <c r="J3840" s="4"/>
      <c r="K3840" s="4"/>
    </row>
    <row r="3841" spans="1:11" ht="14">
      <c r="A3841" s="1">
        <v>3836</v>
      </c>
      <c r="D3841" s="4"/>
      <c r="E3841" s="2" t="b">
        <f t="shared" ca="1" si="103"/>
        <v>1</v>
      </c>
      <c r="F3841" s="2" t="str" cm="1">
        <f t="array" aca="1" ref="F3841" ca="1">IF(G3841&lt;&gt;"",INDIRECT("'"&amp;G3841&amp;"'!"&amp;H3841),"")</f>
        <v/>
      </c>
      <c r="G3841" s="1533"/>
      <c r="I3841" s="4"/>
      <c r="J3841" s="4"/>
      <c r="K3841" s="4"/>
    </row>
    <row r="3842" spans="1:11" ht="14">
      <c r="A3842" s="1">
        <v>3837</v>
      </c>
      <c r="D3842" s="4"/>
      <c r="E3842" s="2" t="b">
        <f t="shared" ref="E3842:E3905" ca="1" si="104">F3842=B3842</f>
        <v>1</v>
      </c>
      <c r="F3842" s="2" t="str" cm="1">
        <f t="array" aca="1" ref="F3842" ca="1">IF(G3842&lt;&gt;"",INDIRECT("'"&amp;G3842&amp;"'!"&amp;H3842),"")</f>
        <v/>
      </c>
      <c r="G3842" s="1533"/>
      <c r="I3842" s="4"/>
      <c r="J3842" s="4"/>
      <c r="K3842" s="4"/>
    </row>
    <row r="3843" spans="1:11" ht="14">
      <c r="A3843" s="1">
        <v>3838</v>
      </c>
      <c r="D3843" s="4"/>
      <c r="E3843" s="2" t="b">
        <f t="shared" ca="1" si="104"/>
        <v>1</v>
      </c>
      <c r="F3843" s="2" t="str" cm="1">
        <f t="array" aca="1" ref="F3843" ca="1">IF(G3843&lt;&gt;"",INDIRECT("'"&amp;G3843&amp;"'!"&amp;H3843),"")</f>
        <v/>
      </c>
      <c r="G3843" s="1533"/>
      <c r="I3843" s="4"/>
      <c r="J3843" s="4"/>
      <c r="K3843" s="4"/>
    </row>
    <row r="3844" spans="1:11" ht="14">
      <c r="A3844" s="1">
        <v>3839</v>
      </c>
      <c r="D3844" s="4"/>
      <c r="E3844" s="2" t="b">
        <f t="shared" ca="1" si="104"/>
        <v>1</v>
      </c>
      <c r="F3844" s="2" t="str" cm="1">
        <f t="array" aca="1" ref="F3844" ca="1">IF(G3844&lt;&gt;"",INDIRECT("'"&amp;G3844&amp;"'!"&amp;H3844),"")</f>
        <v/>
      </c>
      <c r="G3844" s="1533"/>
      <c r="I3844" s="4"/>
      <c r="J3844" s="4"/>
      <c r="K3844" s="4"/>
    </row>
    <row r="3845" spans="1:11" ht="14">
      <c r="A3845" s="1">
        <v>3840</v>
      </c>
      <c r="D3845" s="4"/>
      <c r="E3845" s="2" t="b">
        <f t="shared" ca="1" si="104"/>
        <v>1</v>
      </c>
      <c r="F3845" s="2" t="str" cm="1">
        <f t="array" aca="1" ref="F3845" ca="1">IF(G3845&lt;&gt;"",INDIRECT("'"&amp;G3845&amp;"'!"&amp;H3845),"")</f>
        <v/>
      </c>
      <c r="G3845" s="1533"/>
      <c r="I3845" s="4"/>
      <c r="J3845" s="4"/>
      <c r="K3845" s="4"/>
    </row>
    <row r="3846" spans="1:11" ht="14">
      <c r="A3846" s="1">
        <v>3841</v>
      </c>
      <c r="D3846" s="4"/>
      <c r="E3846" s="2" t="b">
        <f t="shared" ca="1" si="104"/>
        <v>1</v>
      </c>
      <c r="F3846" s="2" t="str" cm="1">
        <f t="array" aca="1" ref="F3846" ca="1">IF(G3846&lt;&gt;"",INDIRECT("'"&amp;G3846&amp;"'!"&amp;H3846),"")</f>
        <v/>
      </c>
      <c r="G3846" s="1533"/>
      <c r="I3846" s="4"/>
      <c r="J3846" s="4"/>
      <c r="K3846" s="4"/>
    </row>
    <row r="3847" spans="1:11" ht="14">
      <c r="A3847" s="1">
        <v>3842</v>
      </c>
      <c r="D3847" s="4"/>
      <c r="E3847" s="2" t="b">
        <f t="shared" ca="1" si="104"/>
        <v>1</v>
      </c>
      <c r="F3847" s="2" t="str" cm="1">
        <f t="array" aca="1" ref="F3847" ca="1">IF(G3847&lt;&gt;"",INDIRECT("'"&amp;G3847&amp;"'!"&amp;H3847),"")</f>
        <v/>
      </c>
      <c r="G3847" s="1533"/>
      <c r="I3847" s="4"/>
      <c r="J3847" s="4"/>
      <c r="K3847" s="4"/>
    </row>
    <row r="3848" spans="1:11" ht="14">
      <c r="A3848" s="1">
        <v>3843</v>
      </c>
      <c r="D3848" s="4"/>
      <c r="E3848" s="2" t="b">
        <f t="shared" ca="1" si="104"/>
        <v>1</v>
      </c>
      <c r="F3848" s="2" t="str" cm="1">
        <f t="array" aca="1" ref="F3848" ca="1">IF(G3848&lt;&gt;"",INDIRECT("'"&amp;G3848&amp;"'!"&amp;H3848),"")</f>
        <v/>
      </c>
      <c r="G3848" s="1533"/>
      <c r="I3848" s="4"/>
      <c r="J3848" s="4"/>
      <c r="K3848" s="4"/>
    </row>
    <row r="3849" spans="1:11" ht="14">
      <c r="A3849" s="1">
        <v>3844</v>
      </c>
      <c r="D3849" s="4"/>
      <c r="E3849" s="2" t="b">
        <f t="shared" ca="1" si="104"/>
        <v>1</v>
      </c>
      <c r="F3849" s="2" t="str" cm="1">
        <f t="array" aca="1" ref="F3849" ca="1">IF(G3849&lt;&gt;"",INDIRECT("'"&amp;G3849&amp;"'!"&amp;H3849),"")</f>
        <v/>
      </c>
      <c r="G3849" s="1533"/>
      <c r="I3849" s="4"/>
      <c r="J3849" s="4"/>
      <c r="K3849" s="4"/>
    </row>
    <row r="3850" spans="1:11" ht="14">
      <c r="A3850" s="1">
        <v>3845</v>
      </c>
      <c r="D3850" s="4"/>
      <c r="E3850" s="2" t="b">
        <f t="shared" ca="1" si="104"/>
        <v>1</v>
      </c>
      <c r="F3850" s="2" t="str" cm="1">
        <f t="array" aca="1" ref="F3850" ca="1">IF(G3850&lt;&gt;"",INDIRECT("'"&amp;G3850&amp;"'!"&amp;H3850),"")</f>
        <v/>
      </c>
      <c r="G3850" s="1533"/>
      <c r="I3850" s="4"/>
      <c r="J3850" s="4"/>
      <c r="K3850" s="4"/>
    </row>
    <row r="3851" spans="1:11" ht="14">
      <c r="A3851" s="1">
        <v>3846</v>
      </c>
      <c r="D3851" s="4"/>
      <c r="E3851" s="2" t="b">
        <f t="shared" ca="1" si="104"/>
        <v>1</v>
      </c>
      <c r="F3851" s="2" t="str" cm="1">
        <f t="array" aca="1" ref="F3851" ca="1">IF(G3851&lt;&gt;"",INDIRECT("'"&amp;G3851&amp;"'!"&amp;H3851),"")</f>
        <v/>
      </c>
      <c r="G3851" s="1533"/>
      <c r="I3851" s="4"/>
      <c r="J3851" s="4"/>
      <c r="K3851" s="4"/>
    </row>
    <row r="3852" spans="1:11" ht="14">
      <c r="A3852" s="1">
        <v>3847</v>
      </c>
      <c r="D3852" s="4"/>
      <c r="E3852" s="2" t="b">
        <f t="shared" ca="1" si="104"/>
        <v>1</v>
      </c>
      <c r="F3852" s="2" t="str" cm="1">
        <f t="array" aca="1" ref="F3852" ca="1">IF(G3852&lt;&gt;"",INDIRECT("'"&amp;G3852&amp;"'!"&amp;H3852),"")</f>
        <v/>
      </c>
      <c r="G3852" s="1533"/>
      <c r="I3852" s="4"/>
      <c r="J3852" s="4"/>
      <c r="K3852" s="4"/>
    </row>
    <row r="3853" spans="1:11" ht="14">
      <c r="A3853" s="1">
        <v>3848</v>
      </c>
      <c r="D3853" s="4"/>
      <c r="E3853" s="2" t="b">
        <f t="shared" ca="1" si="104"/>
        <v>1</v>
      </c>
      <c r="F3853" s="2" t="str" cm="1">
        <f t="array" aca="1" ref="F3853" ca="1">IF(G3853&lt;&gt;"",INDIRECT("'"&amp;G3853&amp;"'!"&amp;H3853),"")</f>
        <v/>
      </c>
      <c r="G3853" s="1533"/>
      <c r="I3853" s="4"/>
      <c r="J3853" s="4"/>
      <c r="K3853" s="4"/>
    </row>
    <row r="3854" spans="1:11" ht="14">
      <c r="A3854" s="1">
        <v>3849</v>
      </c>
      <c r="D3854" s="4"/>
      <c r="E3854" s="2" t="b">
        <f t="shared" ca="1" si="104"/>
        <v>1</v>
      </c>
      <c r="F3854" s="2" t="str" cm="1">
        <f t="array" aca="1" ref="F3854" ca="1">IF(G3854&lt;&gt;"",INDIRECT("'"&amp;G3854&amp;"'!"&amp;H3854),"")</f>
        <v/>
      </c>
      <c r="G3854" s="1533"/>
      <c r="I3854" s="4"/>
      <c r="J3854" s="4"/>
      <c r="K3854" s="4"/>
    </row>
    <row r="3855" spans="1:11" ht="14">
      <c r="A3855" s="1">
        <v>3850</v>
      </c>
      <c r="D3855" s="4"/>
      <c r="E3855" s="2" t="b">
        <f t="shared" ca="1" si="104"/>
        <v>1</v>
      </c>
      <c r="F3855" s="2" t="str" cm="1">
        <f t="array" aca="1" ref="F3855" ca="1">IF(G3855&lt;&gt;"",INDIRECT("'"&amp;G3855&amp;"'!"&amp;H3855),"")</f>
        <v/>
      </c>
      <c r="G3855" s="1533"/>
      <c r="I3855" s="4"/>
      <c r="J3855" s="4"/>
      <c r="K3855" s="4"/>
    </row>
    <row r="3856" spans="1:11" ht="14">
      <c r="A3856" s="1">
        <v>3851</v>
      </c>
      <c r="D3856" s="4"/>
      <c r="E3856" s="2" t="b">
        <f t="shared" ca="1" si="104"/>
        <v>1</v>
      </c>
      <c r="F3856" s="2" t="str" cm="1">
        <f t="array" aca="1" ref="F3856" ca="1">IF(G3856&lt;&gt;"",INDIRECT("'"&amp;G3856&amp;"'!"&amp;H3856),"")</f>
        <v/>
      </c>
      <c r="G3856" s="1533"/>
      <c r="I3856" s="4"/>
      <c r="J3856" s="4"/>
      <c r="K3856" s="4"/>
    </row>
    <row r="3857" spans="1:11" ht="14">
      <c r="A3857" s="1">
        <v>3852</v>
      </c>
      <c r="D3857" s="4"/>
      <c r="E3857" s="2" t="b">
        <f t="shared" ca="1" si="104"/>
        <v>1</v>
      </c>
      <c r="F3857" s="2" t="str" cm="1">
        <f t="array" aca="1" ref="F3857" ca="1">IF(G3857&lt;&gt;"",INDIRECT("'"&amp;G3857&amp;"'!"&amp;H3857),"")</f>
        <v/>
      </c>
      <c r="G3857" s="1533"/>
      <c r="I3857" s="4"/>
      <c r="J3857" s="4"/>
      <c r="K3857" s="4"/>
    </row>
    <row r="3858" spans="1:11" ht="14">
      <c r="A3858" s="1">
        <v>3853</v>
      </c>
      <c r="D3858" s="4"/>
      <c r="E3858" s="2" t="b">
        <f t="shared" ca="1" si="104"/>
        <v>1</v>
      </c>
      <c r="F3858" s="2" t="str" cm="1">
        <f t="array" aca="1" ref="F3858" ca="1">IF(G3858&lt;&gt;"",INDIRECT("'"&amp;G3858&amp;"'!"&amp;H3858),"")</f>
        <v/>
      </c>
      <c r="G3858" s="1533"/>
      <c r="I3858" s="4"/>
      <c r="J3858" s="4"/>
      <c r="K3858" s="4"/>
    </row>
    <row r="3859" spans="1:11" ht="14">
      <c r="A3859" s="1">
        <v>3854</v>
      </c>
      <c r="D3859" s="4"/>
      <c r="E3859" s="2" t="b">
        <f t="shared" ca="1" si="104"/>
        <v>1</v>
      </c>
      <c r="F3859" s="2" t="str" cm="1">
        <f t="array" aca="1" ref="F3859" ca="1">IF(G3859&lt;&gt;"",INDIRECT("'"&amp;G3859&amp;"'!"&amp;H3859),"")</f>
        <v/>
      </c>
      <c r="G3859" s="1533"/>
      <c r="I3859" s="4"/>
      <c r="J3859" s="4"/>
      <c r="K3859" s="4"/>
    </row>
    <row r="3860" spans="1:11" ht="14">
      <c r="A3860" s="1">
        <v>3855</v>
      </c>
      <c r="D3860" s="4"/>
      <c r="E3860" s="2" t="b">
        <f t="shared" ca="1" si="104"/>
        <v>1</v>
      </c>
      <c r="F3860" s="2" t="str" cm="1">
        <f t="array" aca="1" ref="F3860" ca="1">IF(G3860&lt;&gt;"",INDIRECT("'"&amp;G3860&amp;"'!"&amp;H3860),"")</f>
        <v/>
      </c>
      <c r="G3860" s="1533"/>
      <c r="I3860" s="4"/>
      <c r="J3860" s="4"/>
      <c r="K3860" s="4"/>
    </row>
    <row r="3861" spans="1:11" ht="14">
      <c r="A3861" s="1">
        <v>3856</v>
      </c>
      <c r="D3861" s="4"/>
      <c r="E3861" s="2" t="b">
        <f t="shared" ca="1" si="104"/>
        <v>1</v>
      </c>
      <c r="F3861" s="2" t="str" cm="1">
        <f t="array" aca="1" ref="F3861" ca="1">IF(G3861&lt;&gt;"",INDIRECT("'"&amp;G3861&amp;"'!"&amp;H3861),"")</f>
        <v/>
      </c>
      <c r="G3861" s="1533"/>
      <c r="I3861" s="4"/>
      <c r="J3861" s="4"/>
      <c r="K3861" s="4"/>
    </row>
    <row r="3862" spans="1:11" ht="14">
      <c r="A3862" s="1">
        <v>3857</v>
      </c>
      <c r="D3862" s="4"/>
      <c r="E3862" s="2" t="b">
        <f t="shared" ca="1" si="104"/>
        <v>1</v>
      </c>
      <c r="F3862" s="2" t="str" cm="1">
        <f t="array" aca="1" ref="F3862" ca="1">IF(G3862&lt;&gt;"",INDIRECT("'"&amp;G3862&amp;"'!"&amp;H3862),"")</f>
        <v/>
      </c>
      <c r="G3862" s="1533"/>
      <c r="I3862" s="4"/>
      <c r="J3862" s="4"/>
      <c r="K3862" s="4"/>
    </row>
    <row r="3863" spans="1:11" ht="14">
      <c r="A3863" s="1">
        <v>3858</v>
      </c>
      <c r="D3863" s="4"/>
      <c r="E3863" s="2" t="b">
        <f t="shared" ca="1" si="104"/>
        <v>1</v>
      </c>
      <c r="F3863" s="2" t="str" cm="1">
        <f t="array" aca="1" ref="F3863" ca="1">IF(G3863&lt;&gt;"",INDIRECT("'"&amp;G3863&amp;"'!"&amp;H3863),"")</f>
        <v/>
      </c>
      <c r="G3863" s="1533"/>
      <c r="I3863" s="4"/>
      <c r="J3863" s="4"/>
      <c r="K3863" s="4"/>
    </row>
    <row r="3864" spans="1:11" ht="14">
      <c r="A3864" s="1">
        <v>3859</v>
      </c>
      <c r="D3864" s="4"/>
      <c r="E3864" s="2" t="b">
        <f t="shared" ca="1" si="104"/>
        <v>1</v>
      </c>
      <c r="F3864" s="2" t="str" cm="1">
        <f t="array" aca="1" ref="F3864" ca="1">IF(G3864&lt;&gt;"",INDIRECT("'"&amp;G3864&amp;"'!"&amp;H3864),"")</f>
        <v/>
      </c>
      <c r="G3864" s="1533"/>
      <c r="I3864" s="4"/>
      <c r="J3864" s="4"/>
      <c r="K3864" s="4"/>
    </row>
    <row r="3865" spans="1:11" ht="14">
      <c r="A3865" s="1">
        <v>3860</v>
      </c>
      <c r="D3865" s="4"/>
      <c r="E3865" s="2" t="b">
        <f t="shared" ca="1" si="104"/>
        <v>1</v>
      </c>
      <c r="F3865" s="2" t="str" cm="1">
        <f t="array" aca="1" ref="F3865" ca="1">IF(G3865&lt;&gt;"",INDIRECT("'"&amp;G3865&amp;"'!"&amp;H3865),"")</f>
        <v/>
      </c>
      <c r="G3865" s="1533"/>
      <c r="I3865" s="4"/>
      <c r="J3865" s="4"/>
      <c r="K3865" s="4"/>
    </row>
    <row r="3866" spans="1:11" ht="14">
      <c r="A3866" s="1">
        <v>3861</v>
      </c>
      <c r="D3866" s="4"/>
      <c r="E3866" s="2" t="b">
        <f t="shared" ca="1" si="104"/>
        <v>1</v>
      </c>
      <c r="F3866" s="2" t="str" cm="1">
        <f t="array" aca="1" ref="F3866" ca="1">IF(G3866&lt;&gt;"",INDIRECT("'"&amp;G3866&amp;"'!"&amp;H3866),"")</f>
        <v/>
      </c>
      <c r="G3866" s="1533"/>
      <c r="I3866" s="4"/>
      <c r="J3866" s="4"/>
      <c r="K3866" s="4"/>
    </row>
    <row r="3867" spans="1:11" ht="14">
      <c r="A3867" s="1">
        <v>3862</v>
      </c>
      <c r="D3867" s="4"/>
      <c r="E3867" s="2" t="b">
        <f t="shared" ca="1" si="104"/>
        <v>1</v>
      </c>
      <c r="F3867" s="2" t="str" cm="1">
        <f t="array" aca="1" ref="F3867" ca="1">IF(G3867&lt;&gt;"",INDIRECT("'"&amp;G3867&amp;"'!"&amp;H3867),"")</f>
        <v/>
      </c>
      <c r="G3867" s="1533"/>
      <c r="I3867" s="4"/>
      <c r="J3867" s="4"/>
      <c r="K3867" s="4"/>
    </row>
    <row r="3868" spans="1:11" ht="14">
      <c r="A3868" s="1">
        <v>3863</v>
      </c>
      <c r="D3868" s="4"/>
      <c r="E3868" s="2" t="b">
        <f t="shared" ca="1" si="104"/>
        <v>1</v>
      </c>
      <c r="F3868" s="2" t="str" cm="1">
        <f t="array" aca="1" ref="F3868" ca="1">IF(G3868&lt;&gt;"",INDIRECT("'"&amp;G3868&amp;"'!"&amp;H3868),"")</f>
        <v/>
      </c>
      <c r="G3868" s="1533"/>
      <c r="I3868" s="4"/>
      <c r="J3868" s="4"/>
      <c r="K3868" s="4"/>
    </row>
    <row r="3869" spans="1:11" ht="14">
      <c r="A3869" s="1">
        <v>3864</v>
      </c>
      <c r="D3869" s="4"/>
      <c r="E3869" s="2" t="b">
        <f t="shared" ca="1" si="104"/>
        <v>1</v>
      </c>
      <c r="F3869" s="2" t="str" cm="1">
        <f t="array" aca="1" ref="F3869" ca="1">IF(G3869&lt;&gt;"",INDIRECT("'"&amp;G3869&amp;"'!"&amp;H3869),"")</f>
        <v/>
      </c>
      <c r="G3869" s="1533"/>
      <c r="I3869" s="4"/>
      <c r="J3869" s="4"/>
      <c r="K3869" s="4"/>
    </row>
    <row r="3870" spans="1:11" ht="14">
      <c r="A3870" s="1">
        <v>3865</v>
      </c>
      <c r="D3870" s="4"/>
      <c r="E3870" s="2" t="b">
        <f t="shared" ca="1" si="104"/>
        <v>1</v>
      </c>
      <c r="F3870" s="2" t="str" cm="1">
        <f t="array" aca="1" ref="F3870" ca="1">IF(G3870&lt;&gt;"",INDIRECT("'"&amp;G3870&amp;"'!"&amp;H3870),"")</f>
        <v/>
      </c>
      <c r="G3870" s="1533"/>
      <c r="I3870" s="4"/>
      <c r="J3870" s="4"/>
      <c r="K3870" s="4"/>
    </row>
    <row r="3871" spans="1:11" ht="14">
      <c r="A3871" s="1">
        <v>3866</v>
      </c>
      <c r="D3871" s="4"/>
      <c r="E3871" s="2" t="b">
        <f t="shared" ca="1" si="104"/>
        <v>1</v>
      </c>
      <c r="F3871" s="2" t="str" cm="1">
        <f t="array" aca="1" ref="F3871" ca="1">IF(G3871&lt;&gt;"",INDIRECT("'"&amp;G3871&amp;"'!"&amp;H3871),"")</f>
        <v/>
      </c>
      <c r="G3871" s="1533"/>
      <c r="I3871" s="4"/>
      <c r="J3871" s="4"/>
      <c r="K3871" s="4"/>
    </row>
    <row r="3872" spans="1:11" ht="14">
      <c r="A3872" s="1">
        <v>3867</v>
      </c>
      <c r="D3872" s="4"/>
      <c r="E3872" s="2" t="b">
        <f t="shared" ca="1" si="104"/>
        <v>1</v>
      </c>
      <c r="F3872" s="2" t="str" cm="1">
        <f t="array" aca="1" ref="F3872" ca="1">IF(G3872&lt;&gt;"",INDIRECT("'"&amp;G3872&amp;"'!"&amp;H3872),"")</f>
        <v/>
      </c>
      <c r="G3872" s="1533"/>
      <c r="I3872" s="4"/>
      <c r="J3872" s="4"/>
      <c r="K3872" s="4"/>
    </row>
    <row r="3873" spans="1:11" ht="14">
      <c r="A3873" s="1">
        <v>3868</v>
      </c>
      <c r="D3873" s="4"/>
      <c r="E3873" s="2" t="b">
        <f t="shared" ca="1" si="104"/>
        <v>1</v>
      </c>
      <c r="F3873" s="2" t="str" cm="1">
        <f t="array" aca="1" ref="F3873" ca="1">IF(G3873&lt;&gt;"",INDIRECT("'"&amp;G3873&amp;"'!"&amp;H3873),"")</f>
        <v/>
      </c>
      <c r="G3873" s="1533"/>
      <c r="I3873" s="4"/>
      <c r="J3873" s="4"/>
      <c r="K3873" s="4"/>
    </row>
    <row r="3874" spans="1:11" ht="14">
      <c r="A3874" s="1">
        <v>3869</v>
      </c>
      <c r="D3874" s="4"/>
      <c r="E3874" s="2" t="b">
        <f t="shared" ca="1" si="104"/>
        <v>1</v>
      </c>
      <c r="F3874" s="2" t="str" cm="1">
        <f t="array" aca="1" ref="F3874" ca="1">IF(G3874&lt;&gt;"",INDIRECT("'"&amp;G3874&amp;"'!"&amp;H3874),"")</f>
        <v/>
      </c>
      <c r="G3874" s="1533"/>
      <c r="I3874" s="4"/>
      <c r="J3874" s="4"/>
      <c r="K3874" s="4"/>
    </row>
    <row r="3875" spans="1:11" ht="14">
      <c r="A3875" s="1">
        <v>3870</v>
      </c>
      <c r="D3875" s="4"/>
      <c r="E3875" s="2" t="b">
        <f t="shared" ca="1" si="104"/>
        <v>1</v>
      </c>
      <c r="F3875" s="2" t="str" cm="1">
        <f t="array" aca="1" ref="F3875" ca="1">IF(G3875&lt;&gt;"",INDIRECT("'"&amp;G3875&amp;"'!"&amp;H3875),"")</f>
        <v/>
      </c>
      <c r="G3875" s="1533"/>
      <c r="I3875" s="4"/>
      <c r="J3875" s="4"/>
      <c r="K3875" s="4"/>
    </row>
    <row r="3876" spans="1:11" ht="14">
      <c r="A3876" s="1">
        <v>3871</v>
      </c>
      <c r="D3876" s="4"/>
      <c r="E3876" s="2" t="b">
        <f t="shared" ca="1" si="104"/>
        <v>1</v>
      </c>
      <c r="F3876" s="2" t="str" cm="1">
        <f t="array" aca="1" ref="F3876" ca="1">IF(G3876&lt;&gt;"",INDIRECT("'"&amp;G3876&amp;"'!"&amp;H3876),"")</f>
        <v/>
      </c>
      <c r="G3876" s="1533"/>
      <c r="I3876" s="4"/>
      <c r="J3876" s="4"/>
      <c r="K3876" s="4"/>
    </row>
    <row r="3877" spans="1:11" ht="14">
      <c r="A3877" s="1">
        <v>3872</v>
      </c>
      <c r="D3877" s="4"/>
      <c r="E3877" s="2" t="b">
        <f t="shared" ca="1" si="104"/>
        <v>1</v>
      </c>
      <c r="F3877" s="2" t="str" cm="1">
        <f t="array" aca="1" ref="F3877" ca="1">IF(G3877&lt;&gt;"",INDIRECT("'"&amp;G3877&amp;"'!"&amp;H3877),"")</f>
        <v/>
      </c>
      <c r="G3877" s="1533"/>
      <c r="I3877" s="4"/>
      <c r="J3877" s="4"/>
      <c r="K3877" s="4"/>
    </row>
    <row r="3878" spans="1:11" ht="14">
      <c r="A3878" s="1">
        <v>3873</v>
      </c>
      <c r="D3878" s="4"/>
      <c r="E3878" s="2" t="b">
        <f t="shared" ca="1" si="104"/>
        <v>1</v>
      </c>
      <c r="F3878" s="2" t="str" cm="1">
        <f t="array" aca="1" ref="F3878" ca="1">IF(G3878&lt;&gt;"",INDIRECT("'"&amp;G3878&amp;"'!"&amp;H3878),"")</f>
        <v/>
      </c>
      <c r="G3878" s="1533"/>
      <c r="I3878" s="4"/>
      <c r="J3878" s="4"/>
      <c r="K3878" s="4"/>
    </row>
    <row r="3879" spans="1:11" ht="14">
      <c r="A3879" s="1">
        <v>3874</v>
      </c>
      <c r="D3879" s="4"/>
      <c r="E3879" s="2" t="b">
        <f t="shared" ca="1" si="104"/>
        <v>1</v>
      </c>
      <c r="F3879" s="2" t="str" cm="1">
        <f t="array" aca="1" ref="F3879" ca="1">IF(G3879&lt;&gt;"",INDIRECT("'"&amp;G3879&amp;"'!"&amp;H3879),"")</f>
        <v/>
      </c>
      <c r="G3879" s="1533"/>
      <c r="I3879" s="4"/>
      <c r="J3879" s="4"/>
      <c r="K3879" s="4"/>
    </row>
    <row r="3880" spans="1:11" ht="14">
      <c r="A3880" s="1">
        <v>3875</v>
      </c>
      <c r="D3880" s="4"/>
      <c r="E3880" s="2" t="b">
        <f t="shared" ca="1" si="104"/>
        <v>1</v>
      </c>
      <c r="F3880" s="2" t="str" cm="1">
        <f t="array" aca="1" ref="F3880" ca="1">IF(G3880&lt;&gt;"",INDIRECT("'"&amp;G3880&amp;"'!"&amp;H3880),"")</f>
        <v/>
      </c>
      <c r="G3880" s="1533"/>
      <c r="I3880" s="4"/>
      <c r="J3880" s="4"/>
      <c r="K3880" s="4"/>
    </row>
    <row r="3881" spans="1:11" ht="14">
      <c r="A3881" s="1">
        <v>3876</v>
      </c>
      <c r="D3881" s="4"/>
      <c r="E3881" s="2" t="b">
        <f t="shared" ca="1" si="104"/>
        <v>1</v>
      </c>
      <c r="F3881" s="2" t="str" cm="1">
        <f t="array" aca="1" ref="F3881" ca="1">IF(G3881&lt;&gt;"",INDIRECT("'"&amp;G3881&amp;"'!"&amp;H3881),"")</f>
        <v/>
      </c>
      <c r="G3881" s="1533"/>
      <c r="I3881" s="4"/>
      <c r="J3881" s="4"/>
      <c r="K3881" s="4"/>
    </row>
    <row r="3882" spans="1:11" ht="14">
      <c r="A3882" s="1">
        <v>3877</v>
      </c>
      <c r="D3882" s="4"/>
      <c r="E3882" s="2" t="b">
        <f t="shared" ca="1" si="104"/>
        <v>1</v>
      </c>
      <c r="F3882" s="2" t="str" cm="1">
        <f t="array" aca="1" ref="F3882" ca="1">IF(G3882&lt;&gt;"",INDIRECT("'"&amp;G3882&amp;"'!"&amp;H3882),"")</f>
        <v/>
      </c>
      <c r="G3882" s="1533"/>
      <c r="I3882" s="4"/>
      <c r="J3882" s="4"/>
      <c r="K3882" s="4"/>
    </row>
    <row r="3883" spans="1:11" ht="14">
      <c r="A3883" s="1">
        <v>3878</v>
      </c>
      <c r="D3883" s="4"/>
      <c r="E3883" s="2" t="b">
        <f t="shared" ca="1" si="104"/>
        <v>1</v>
      </c>
      <c r="F3883" s="2" t="str" cm="1">
        <f t="array" aca="1" ref="F3883" ca="1">IF(G3883&lt;&gt;"",INDIRECT("'"&amp;G3883&amp;"'!"&amp;H3883),"")</f>
        <v/>
      </c>
      <c r="G3883" s="1533"/>
      <c r="I3883" s="4"/>
      <c r="J3883" s="4"/>
      <c r="K3883" s="4"/>
    </row>
    <row r="3884" spans="1:11" ht="14">
      <c r="A3884" s="1">
        <v>3879</v>
      </c>
      <c r="D3884" s="4"/>
      <c r="E3884" s="2" t="b">
        <f t="shared" ca="1" si="104"/>
        <v>1</v>
      </c>
      <c r="F3884" s="2" t="str" cm="1">
        <f t="array" aca="1" ref="F3884" ca="1">IF(G3884&lt;&gt;"",INDIRECT("'"&amp;G3884&amp;"'!"&amp;H3884),"")</f>
        <v/>
      </c>
      <c r="G3884" s="1533"/>
      <c r="I3884" s="4"/>
      <c r="J3884" s="4"/>
      <c r="K3884" s="4"/>
    </row>
    <row r="3885" spans="1:11" ht="14">
      <c r="A3885" s="1">
        <v>3880</v>
      </c>
      <c r="D3885" s="4"/>
      <c r="E3885" s="2" t="b">
        <f t="shared" ca="1" si="104"/>
        <v>1</v>
      </c>
      <c r="F3885" s="2" t="str" cm="1">
        <f t="array" aca="1" ref="F3885" ca="1">IF(G3885&lt;&gt;"",INDIRECT("'"&amp;G3885&amp;"'!"&amp;H3885),"")</f>
        <v/>
      </c>
      <c r="G3885" s="1533"/>
      <c r="I3885" s="4"/>
      <c r="J3885" s="4"/>
      <c r="K3885" s="4"/>
    </row>
    <row r="3886" spans="1:11" ht="14">
      <c r="A3886" s="1">
        <v>3881</v>
      </c>
      <c r="D3886" s="4"/>
      <c r="E3886" s="2" t="b">
        <f t="shared" ca="1" si="104"/>
        <v>1</v>
      </c>
      <c r="F3886" s="2" t="str" cm="1">
        <f t="array" aca="1" ref="F3886" ca="1">IF(G3886&lt;&gt;"",INDIRECT("'"&amp;G3886&amp;"'!"&amp;H3886),"")</f>
        <v/>
      </c>
      <c r="G3886" s="1533"/>
      <c r="I3886" s="4"/>
      <c r="J3886" s="4"/>
      <c r="K3886" s="4"/>
    </row>
    <row r="3887" spans="1:11" ht="14">
      <c r="A3887" s="1">
        <v>3882</v>
      </c>
      <c r="D3887" s="4"/>
      <c r="E3887" s="2" t="b">
        <f t="shared" ca="1" si="104"/>
        <v>1</v>
      </c>
      <c r="F3887" s="2" t="str" cm="1">
        <f t="array" aca="1" ref="F3887" ca="1">IF(G3887&lt;&gt;"",INDIRECT("'"&amp;G3887&amp;"'!"&amp;H3887),"")</f>
        <v/>
      </c>
      <c r="G3887" s="1533"/>
      <c r="I3887" s="4"/>
      <c r="J3887" s="4"/>
      <c r="K3887" s="4"/>
    </row>
    <row r="3888" spans="1:11" ht="14">
      <c r="A3888" s="1">
        <v>3883</v>
      </c>
      <c r="D3888" s="4"/>
      <c r="E3888" s="2" t="b">
        <f t="shared" ca="1" si="104"/>
        <v>1</v>
      </c>
      <c r="F3888" s="2" t="str" cm="1">
        <f t="array" aca="1" ref="F3888" ca="1">IF(G3888&lt;&gt;"",INDIRECT("'"&amp;G3888&amp;"'!"&amp;H3888),"")</f>
        <v/>
      </c>
      <c r="G3888" s="1533"/>
      <c r="I3888" s="4"/>
      <c r="J3888" s="4"/>
      <c r="K3888" s="4"/>
    </row>
    <row r="3889" spans="1:11" ht="14">
      <c r="A3889" s="1">
        <v>3884</v>
      </c>
      <c r="D3889" s="4"/>
      <c r="E3889" s="2" t="b">
        <f t="shared" ca="1" si="104"/>
        <v>1</v>
      </c>
      <c r="F3889" s="2" t="str" cm="1">
        <f t="array" aca="1" ref="F3889" ca="1">IF(G3889&lt;&gt;"",INDIRECT("'"&amp;G3889&amp;"'!"&amp;H3889),"")</f>
        <v/>
      </c>
      <c r="G3889" s="1533"/>
      <c r="I3889" s="4"/>
      <c r="J3889" s="4"/>
      <c r="K3889" s="4"/>
    </row>
    <row r="3890" spans="1:11" ht="14">
      <c r="A3890" s="1">
        <v>3885</v>
      </c>
      <c r="D3890" s="4"/>
      <c r="E3890" s="2" t="b">
        <f t="shared" ca="1" si="104"/>
        <v>1</v>
      </c>
      <c r="F3890" s="2" t="str" cm="1">
        <f t="array" aca="1" ref="F3890" ca="1">IF(G3890&lt;&gt;"",INDIRECT("'"&amp;G3890&amp;"'!"&amp;H3890),"")</f>
        <v/>
      </c>
      <c r="G3890" s="1533"/>
      <c r="I3890" s="4"/>
      <c r="J3890" s="4"/>
      <c r="K3890" s="4"/>
    </row>
    <row r="3891" spans="1:11" ht="14">
      <c r="A3891" s="1">
        <v>3886</v>
      </c>
      <c r="D3891" s="4"/>
      <c r="E3891" s="2" t="b">
        <f t="shared" ca="1" si="104"/>
        <v>1</v>
      </c>
      <c r="F3891" s="2" t="str" cm="1">
        <f t="array" aca="1" ref="F3891" ca="1">IF(G3891&lt;&gt;"",INDIRECT("'"&amp;G3891&amp;"'!"&amp;H3891),"")</f>
        <v/>
      </c>
      <c r="G3891" s="1533"/>
      <c r="I3891" s="4"/>
      <c r="J3891" s="4"/>
      <c r="K3891" s="4"/>
    </row>
    <row r="3892" spans="1:11" ht="14">
      <c r="A3892" s="1">
        <v>3887</v>
      </c>
      <c r="D3892" s="4"/>
      <c r="E3892" s="2" t="b">
        <f t="shared" ca="1" si="104"/>
        <v>1</v>
      </c>
      <c r="F3892" s="2" t="str" cm="1">
        <f t="array" aca="1" ref="F3892" ca="1">IF(G3892&lt;&gt;"",INDIRECT("'"&amp;G3892&amp;"'!"&amp;H3892),"")</f>
        <v/>
      </c>
      <c r="G3892" s="1533"/>
      <c r="I3892" s="4"/>
      <c r="J3892" s="4"/>
      <c r="K3892" s="4"/>
    </row>
    <row r="3893" spans="1:11" ht="14">
      <c r="A3893" s="1">
        <v>3888</v>
      </c>
      <c r="D3893" s="4"/>
      <c r="E3893" s="2" t="b">
        <f t="shared" ca="1" si="104"/>
        <v>1</v>
      </c>
      <c r="F3893" s="2" t="str" cm="1">
        <f t="array" aca="1" ref="F3893" ca="1">IF(G3893&lt;&gt;"",INDIRECT("'"&amp;G3893&amp;"'!"&amp;H3893),"")</f>
        <v/>
      </c>
      <c r="G3893" s="1533"/>
      <c r="I3893" s="4"/>
      <c r="J3893" s="4"/>
      <c r="K3893" s="4"/>
    </row>
    <row r="3894" spans="1:11" ht="14">
      <c r="A3894" s="1">
        <v>3889</v>
      </c>
      <c r="D3894" s="4"/>
      <c r="E3894" s="2" t="b">
        <f t="shared" ca="1" si="104"/>
        <v>1</v>
      </c>
      <c r="F3894" s="2" t="str" cm="1">
        <f t="array" aca="1" ref="F3894" ca="1">IF(G3894&lt;&gt;"",INDIRECT("'"&amp;G3894&amp;"'!"&amp;H3894),"")</f>
        <v/>
      </c>
      <c r="G3894" s="1533"/>
      <c r="I3894" s="4"/>
      <c r="J3894" s="4"/>
      <c r="K3894" s="4"/>
    </row>
    <row r="3895" spans="1:11" ht="14">
      <c r="A3895" s="1">
        <v>3890</v>
      </c>
      <c r="D3895" s="4"/>
      <c r="E3895" s="2" t="b">
        <f t="shared" ca="1" si="104"/>
        <v>1</v>
      </c>
      <c r="F3895" s="2" t="str" cm="1">
        <f t="array" aca="1" ref="F3895" ca="1">IF(G3895&lt;&gt;"",INDIRECT("'"&amp;G3895&amp;"'!"&amp;H3895),"")</f>
        <v/>
      </c>
      <c r="G3895" s="1533"/>
      <c r="I3895" s="4"/>
      <c r="J3895" s="4"/>
      <c r="K3895" s="4"/>
    </row>
    <row r="3896" spans="1:11" ht="14">
      <c r="A3896" s="1">
        <v>3891</v>
      </c>
      <c r="D3896" s="4"/>
      <c r="E3896" s="2" t="b">
        <f t="shared" ca="1" si="104"/>
        <v>1</v>
      </c>
      <c r="F3896" s="2" t="str" cm="1">
        <f t="array" aca="1" ref="F3896" ca="1">IF(G3896&lt;&gt;"",INDIRECT("'"&amp;G3896&amp;"'!"&amp;H3896),"")</f>
        <v/>
      </c>
      <c r="G3896" s="1533"/>
      <c r="I3896" s="4"/>
      <c r="J3896" s="4"/>
      <c r="K3896" s="4"/>
    </row>
    <row r="3897" spans="1:11" ht="14">
      <c r="A3897" s="1">
        <v>3892</v>
      </c>
      <c r="D3897" s="4"/>
      <c r="E3897" s="2" t="b">
        <f t="shared" ca="1" si="104"/>
        <v>1</v>
      </c>
      <c r="F3897" s="2" t="str" cm="1">
        <f t="array" aca="1" ref="F3897" ca="1">IF(G3897&lt;&gt;"",INDIRECT("'"&amp;G3897&amp;"'!"&amp;H3897),"")</f>
        <v/>
      </c>
      <c r="G3897" s="1533"/>
      <c r="I3897" s="4"/>
      <c r="J3897" s="4"/>
      <c r="K3897" s="4"/>
    </row>
    <row r="3898" spans="1:11" ht="14">
      <c r="A3898" s="1">
        <v>3893</v>
      </c>
      <c r="D3898" s="4"/>
      <c r="E3898" s="2" t="b">
        <f t="shared" ca="1" si="104"/>
        <v>1</v>
      </c>
      <c r="F3898" s="2" t="str" cm="1">
        <f t="array" aca="1" ref="F3898" ca="1">IF(G3898&lt;&gt;"",INDIRECT("'"&amp;G3898&amp;"'!"&amp;H3898),"")</f>
        <v/>
      </c>
      <c r="G3898" s="1533"/>
      <c r="I3898" s="4"/>
      <c r="J3898" s="4"/>
      <c r="K3898" s="4"/>
    </row>
    <row r="3899" spans="1:11" ht="14">
      <c r="A3899" s="1">
        <v>3894</v>
      </c>
      <c r="D3899" s="4"/>
      <c r="E3899" s="2" t="b">
        <f t="shared" ca="1" si="104"/>
        <v>1</v>
      </c>
      <c r="F3899" s="2" t="str" cm="1">
        <f t="array" aca="1" ref="F3899" ca="1">IF(G3899&lt;&gt;"",INDIRECT("'"&amp;G3899&amp;"'!"&amp;H3899),"")</f>
        <v/>
      </c>
      <c r="G3899" s="1533"/>
      <c r="I3899" s="4"/>
      <c r="J3899" s="4"/>
      <c r="K3899" s="4"/>
    </row>
    <row r="3900" spans="1:11" ht="14">
      <c r="A3900" s="1">
        <v>3895</v>
      </c>
      <c r="D3900" s="4"/>
      <c r="E3900" s="2" t="b">
        <f t="shared" ca="1" si="104"/>
        <v>1</v>
      </c>
      <c r="F3900" s="2" t="str" cm="1">
        <f t="array" aca="1" ref="F3900" ca="1">IF(G3900&lt;&gt;"",INDIRECT("'"&amp;G3900&amp;"'!"&amp;H3900),"")</f>
        <v/>
      </c>
      <c r="G3900" s="1533"/>
      <c r="I3900" s="4"/>
      <c r="J3900" s="4"/>
      <c r="K3900" s="4"/>
    </row>
    <row r="3901" spans="1:11" ht="14">
      <c r="A3901" s="1">
        <v>3896</v>
      </c>
      <c r="D3901" s="4"/>
      <c r="E3901" s="2" t="b">
        <f t="shared" ca="1" si="104"/>
        <v>1</v>
      </c>
      <c r="F3901" s="2" t="str" cm="1">
        <f t="array" aca="1" ref="F3901" ca="1">IF(G3901&lt;&gt;"",INDIRECT("'"&amp;G3901&amp;"'!"&amp;H3901),"")</f>
        <v/>
      </c>
      <c r="G3901" s="1533"/>
      <c r="I3901" s="4"/>
      <c r="J3901" s="4"/>
      <c r="K3901" s="4"/>
    </row>
    <row r="3902" spans="1:11" ht="14">
      <c r="A3902" s="1">
        <v>3897</v>
      </c>
      <c r="D3902" s="4"/>
      <c r="E3902" s="2" t="b">
        <f t="shared" ca="1" si="104"/>
        <v>1</v>
      </c>
      <c r="F3902" s="2" t="str" cm="1">
        <f t="array" aca="1" ref="F3902" ca="1">IF(G3902&lt;&gt;"",INDIRECT("'"&amp;G3902&amp;"'!"&amp;H3902),"")</f>
        <v/>
      </c>
      <c r="G3902" s="1533"/>
      <c r="I3902" s="4"/>
      <c r="J3902" s="4"/>
      <c r="K3902" s="4"/>
    </row>
    <row r="3903" spans="1:11" ht="14">
      <c r="A3903" s="1">
        <v>3898</v>
      </c>
      <c r="D3903" s="4"/>
      <c r="E3903" s="2" t="b">
        <f t="shared" ca="1" si="104"/>
        <v>1</v>
      </c>
      <c r="F3903" s="2" t="str" cm="1">
        <f t="array" aca="1" ref="F3903" ca="1">IF(G3903&lt;&gt;"",INDIRECT("'"&amp;G3903&amp;"'!"&amp;H3903),"")</f>
        <v/>
      </c>
      <c r="G3903" s="1533"/>
      <c r="I3903" s="4"/>
      <c r="J3903" s="4"/>
      <c r="K3903" s="4"/>
    </row>
    <row r="3904" spans="1:11" ht="14">
      <c r="A3904" s="1">
        <v>3899</v>
      </c>
      <c r="D3904" s="4"/>
      <c r="E3904" s="2" t="b">
        <f t="shared" ca="1" si="104"/>
        <v>1</v>
      </c>
      <c r="F3904" s="2" t="str" cm="1">
        <f t="array" aca="1" ref="F3904" ca="1">IF(G3904&lt;&gt;"",INDIRECT("'"&amp;G3904&amp;"'!"&amp;H3904),"")</f>
        <v/>
      </c>
      <c r="G3904" s="1533"/>
      <c r="I3904" s="4"/>
      <c r="J3904" s="4"/>
      <c r="K3904" s="4"/>
    </row>
    <row r="3905" spans="1:11" ht="14">
      <c r="A3905" s="1">
        <v>3900</v>
      </c>
      <c r="D3905" s="4"/>
      <c r="E3905" s="2" t="b">
        <f t="shared" ca="1" si="104"/>
        <v>1</v>
      </c>
      <c r="F3905" s="2" t="str" cm="1">
        <f t="array" aca="1" ref="F3905" ca="1">IF(G3905&lt;&gt;"",INDIRECT("'"&amp;G3905&amp;"'!"&amp;H3905),"")</f>
        <v/>
      </c>
      <c r="G3905" s="1533"/>
      <c r="I3905" s="4"/>
      <c r="J3905" s="4"/>
      <c r="K3905" s="4"/>
    </row>
    <row r="3906" spans="1:11" ht="14">
      <c r="A3906" s="1">
        <v>3901</v>
      </c>
      <c r="D3906" s="4"/>
      <c r="E3906" s="2" t="b">
        <f t="shared" ref="E3906:E3969" ca="1" si="105">F3906=B3906</f>
        <v>1</v>
      </c>
      <c r="F3906" s="2" t="str" cm="1">
        <f t="array" aca="1" ref="F3906" ca="1">IF(G3906&lt;&gt;"",INDIRECT("'"&amp;G3906&amp;"'!"&amp;H3906),"")</f>
        <v/>
      </c>
      <c r="G3906" s="1533"/>
      <c r="I3906" s="4"/>
      <c r="J3906" s="4"/>
      <c r="K3906" s="4"/>
    </row>
    <row r="3907" spans="1:11" ht="14">
      <c r="A3907" s="1">
        <v>3902</v>
      </c>
      <c r="D3907" s="4"/>
      <c r="E3907" s="2" t="b">
        <f t="shared" ca="1" si="105"/>
        <v>1</v>
      </c>
      <c r="F3907" s="2" t="str" cm="1">
        <f t="array" aca="1" ref="F3907" ca="1">IF(G3907&lt;&gt;"",INDIRECT("'"&amp;G3907&amp;"'!"&amp;H3907),"")</f>
        <v/>
      </c>
      <c r="G3907" s="1533"/>
      <c r="I3907" s="4"/>
      <c r="J3907" s="4"/>
      <c r="K3907" s="4"/>
    </row>
    <row r="3908" spans="1:11" ht="14">
      <c r="A3908" s="1">
        <v>3903</v>
      </c>
      <c r="D3908" s="4"/>
      <c r="E3908" s="2" t="b">
        <f t="shared" ca="1" si="105"/>
        <v>1</v>
      </c>
      <c r="F3908" s="2" t="str" cm="1">
        <f t="array" aca="1" ref="F3908" ca="1">IF(G3908&lt;&gt;"",INDIRECT("'"&amp;G3908&amp;"'!"&amp;H3908),"")</f>
        <v/>
      </c>
      <c r="G3908" s="1533"/>
      <c r="I3908" s="4"/>
      <c r="J3908" s="4"/>
      <c r="K3908" s="4"/>
    </row>
    <row r="3909" spans="1:11" ht="14">
      <c r="A3909" s="1">
        <v>3904</v>
      </c>
      <c r="D3909" s="4"/>
      <c r="E3909" s="2" t="b">
        <f t="shared" ca="1" si="105"/>
        <v>1</v>
      </c>
      <c r="F3909" s="2" t="str" cm="1">
        <f t="array" aca="1" ref="F3909" ca="1">IF(G3909&lt;&gt;"",INDIRECT("'"&amp;G3909&amp;"'!"&amp;H3909),"")</f>
        <v/>
      </c>
      <c r="G3909" s="1533"/>
      <c r="I3909" s="4"/>
      <c r="J3909" s="4"/>
      <c r="K3909" s="4"/>
    </row>
    <row r="3910" spans="1:11" ht="14">
      <c r="A3910" s="1">
        <v>3905</v>
      </c>
      <c r="D3910" s="4"/>
      <c r="E3910" s="2" t="b">
        <f t="shared" ca="1" si="105"/>
        <v>1</v>
      </c>
      <c r="F3910" s="2" t="str" cm="1">
        <f t="array" aca="1" ref="F3910" ca="1">IF(G3910&lt;&gt;"",INDIRECT("'"&amp;G3910&amp;"'!"&amp;H3910),"")</f>
        <v/>
      </c>
      <c r="G3910" s="1533"/>
      <c r="I3910" s="4"/>
      <c r="J3910" s="4"/>
      <c r="K3910" s="4"/>
    </row>
    <row r="3911" spans="1:11" ht="14">
      <c r="A3911" s="1">
        <v>3906</v>
      </c>
      <c r="D3911" s="4"/>
      <c r="E3911" s="2" t="b">
        <f t="shared" ca="1" si="105"/>
        <v>1</v>
      </c>
      <c r="F3911" s="2" t="str" cm="1">
        <f t="array" aca="1" ref="F3911" ca="1">IF(G3911&lt;&gt;"",INDIRECT("'"&amp;G3911&amp;"'!"&amp;H3911),"")</f>
        <v/>
      </c>
      <c r="G3911" s="1533"/>
      <c r="I3911" s="4"/>
      <c r="J3911" s="4"/>
      <c r="K3911" s="4"/>
    </row>
    <row r="3912" spans="1:11" ht="14">
      <c r="A3912" s="1">
        <v>3907</v>
      </c>
      <c r="D3912" s="4"/>
      <c r="E3912" s="2" t="b">
        <f t="shared" ca="1" si="105"/>
        <v>1</v>
      </c>
      <c r="F3912" s="2" t="str" cm="1">
        <f t="array" aca="1" ref="F3912" ca="1">IF(G3912&lt;&gt;"",INDIRECT("'"&amp;G3912&amp;"'!"&amp;H3912),"")</f>
        <v/>
      </c>
      <c r="G3912" s="1533"/>
      <c r="I3912" s="4"/>
      <c r="J3912" s="4"/>
      <c r="K3912" s="4"/>
    </row>
    <row r="3913" spans="1:11" ht="14">
      <c r="A3913" s="1">
        <v>3908</v>
      </c>
      <c r="D3913" s="4"/>
      <c r="E3913" s="2" t="b">
        <f t="shared" ca="1" si="105"/>
        <v>1</v>
      </c>
      <c r="F3913" s="2" t="str" cm="1">
        <f t="array" aca="1" ref="F3913" ca="1">IF(G3913&lt;&gt;"",INDIRECT("'"&amp;G3913&amp;"'!"&amp;H3913),"")</f>
        <v/>
      </c>
      <c r="G3913" s="1533"/>
      <c r="I3913" s="4"/>
      <c r="J3913" s="4"/>
      <c r="K3913" s="4"/>
    </row>
    <row r="3914" spans="1:11" ht="14">
      <c r="A3914" s="1">
        <v>3909</v>
      </c>
      <c r="D3914" s="4"/>
      <c r="E3914" s="2" t="b">
        <f t="shared" ca="1" si="105"/>
        <v>1</v>
      </c>
      <c r="F3914" s="2" t="str" cm="1">
        <f t="array" aca="1" ref="F3914" ca="1">IF(G3914&lt;&gt;"",INDIRECT("'"&amp;G3914&amp;"'!"&amp;H3914),"")</f>
        <v/>
      </c>
      <c r="G3914" s="1533"/>
      <c r="I3914" s="4"/>
      <c r="J3914" s="4"/>
      <c r="K3914" s="4"/>
    </row>
    <row r="3915" spans="1:11" ht="14">
      <c r="A3915" s="1">
        <v>3910</v>
      </c>
      <c r="D3915" s="4"/>
      <c r="E3915" s="2" t="b">
        <f t="shared" ca="1" si="105"/>
        <v>1</v>
      </c>
      <c r="F3915" s="2" t="str" cm="1">
        <f t="array" aca="1" ref="F3915" ca="1">IF(G3915&lt;&gt;"",INDIRECT("'"&amp;G3915&amp;"'!"&amp;H3915),"")</f>
        <v/>
      </c>
      <c r="G3915" s="1533"/>
      <c r="I3915" s="4"/>
      <c r="J3915" s="4"/>
      <c r="K3915" s="4"/>
    </row>
    <row r="3916" spans="1:11" ht="14">
      <c r="A3916" s="1">
        <v>3911</v>
      </c>
      <c r="D3916" s="4"/>
      <c r="E3916" s="2" t="b">
        <f t="shared" ca="1" si="105"/>
        <v>1</v>
      </c>
      <c r="F3916" s="2" t="str" cm="1">
        <f t="array" aca="1" ref="F3916" ca="1">IF(G3916&lt;&gt;"",INDIRECT("'"&amp;G3916&amp;"'!"&amp;H3916),"")</f>
        <v/>
      </c>
      <c r="G3916" s="1533"/>
      <c r="I3916" s="4"/>
      <c r="J3916" s="4"/>
      <c r="K3916" s="4"/>
    </row>
    <row r="3917" spans="1:11" ht="14">
      <c r="A3917" s="1">
        <v>3912</v>
      </c>
      <c r="D3917" s="4"/>
      <c r="E3917" s="2" t="b">
        <f t="shared" ca="1" si="105"/>
        <v>1</v>
      </c>
      <c r="F3917" s="2" t="str" cm="1">
        <f t="array" aca="1" ref="F3917" ca="1">IF(G3917&lt;&gt;"",INDIRECT("'"&amp;G3917&amp;"'!"&amp;H3917),"")</f>
        <v/>
      </c>
      <c r="G3917" s="1533"/>
      <c r="I3917" s="4"/>
      <c r="J3917" s="4"/>
      <c r="K3917" s="4"/>
    </row>
    <row r="3918" spans="1:11" ht="14">
      <c r="A3918" s="1">
        <v>3913</v>
      </c>
      <c r="D3918" s="4"/>
      <c r="E3918" s="2" t="b">
        <f t="shared" ca="1" si="105"/>
        <v>1</v>
      </c>
      <c r="F3918" s="2" t="str" cm="1">
        <f t="array" aca="1" ref="F3918" ca="1">IF(G3918&lt;&gt;"",INDIRECT("'"&amp;G3918&amp;"'!"&amp;H3918),"")</f>
        <v/>
      </c>
      <c r="G3918" s="1533"/>
      <c r="I3918" s="4"/>
      <c r="J3918" s="4"/>
      <c r="K3918" s="4"/>
    </row>
    <row r="3919" spans="1:11" ht="14">
      <c r="A3919" s="1">
        <v>3914</v>
      </c>
      <c r="D3919" s="4"/>
      <c r="E3919" s="2" t="b">
        <f t="shared" ca="1" si="105"/>
        <v>1</v>
      </c>
      <c r="F3919" s="2" t="str" cm="1">
        <f t="array" aca="1" ref="F3919" ca="1">IF(G3919&lt;&gt;"",INDIRECT("'"&amp;G3919&amp;"'!"&amp;H3919),"")</f>
        <v/>
      </c>
      <c r="G3919" s="1533"/>
      <c r="I3919" s="4"/>
      <c r="J3919" s="4"/>
      <c r="K3919" s="4"/>
    </row>
    <row r="3920" spans="1:11" ht="14">
      <c r="A3920" s="1">
        <v>3915</v>
      </c>
      <c r="D3920" s="4"/>
      <c r="E3920" s="2" t="b">
        <f t="shared" ca="1" si="105"/>
        <v>1</v>
      </c>
      <c r="F3920" s="2" t="str" cm="1">
        <f t="array" aca="1" ref="F3920" ca="1">IF(G3920&lt;&gt;"",INDIRECT("'"&amp;G3920&amp;"'!"&amp;H3920),"")</f>
        <v/>
      </c>
      <c r="G3920" s="1533"/>
      <c r="I3920" s="4"/>
      <c r="J3920" s="4"/>
      <c r="K3920" s="4"/>
    </row>
    <row r="3921" spans="1:11" ht="14">
      <c r="A3921" s="1">
        <v>3916</v>
      </c>
      <c r="D3921" s="4"/>
      <c r="E3921" s="2" t="b">
        <f t="shared" ca="1" si="105"/>
        <v>1</v>
      </c>
      <c r="F3921" s="2" t="str" cm="1">
        <f t="array" aca="1" ref="F3921" ca="1">IF(G3921&lt;&gt;"",INDIRECT("'"&amp;G3921&amp;"'!"&amp;H3921),"")</f>
        <v/>
      </c>
      <c r="G3921" s="1533"/>
      <c r="I3921" s="4"/>
      <c r="J3921" s="4"/>
      <c r="K3921" s="4"/>
    </row>
    <row r="3922" spans="1:11" ht="14">
      <c r="A3922" s="1">
        <v>3917</v>
      </c>
      <c r="D3922" s="4"/>
      <c r="E3922" s="2" t="b">
        <f t="shared" ca="1" si="105"/>
        <v>1</v>
      </c>
      <c r="F3922" s="2" t="str" cm="1">
        <f t="array" aca="1" ref="F3922" ca="1">IF(G3922&lt;&gt;"",INDIRECT("'"&amp;G3922&amp;"'!"&amp;H3922),"")</f>
        <v/>
      </c>
      <c r="G3922" s="1533"/>
      <c r="I3922" s="4"/>
      <c r="J3922" s="4"/>
      <c r="K3922" s="4"/>
    </row>
    <row r="3923" spans="1:11" ht="14">
      <c r="A3923" s="1">
        <v>3918</v>
      </c>
      <c r="D3923" s="4"/>
      <c r="E3923" s="2" t="b">
        <f t="shared" ca="1" si="105"/>
        <v>1</v>
      </c>
      <c r="F3923" s="2" t="str" cm="1">
        <f t="array" aca="1" ref="F3923" ca="1">IF(G3923&lt;&gt;"",INDIRECT("'"&amp;G3923&amp;"'!"&amp;H3923),"")</f>
        <v/>
      </c>
      <c r="G3923" s="1533"/>
      <c r="I3923" s="4"/>
      <c r="J3923" s="4"/>
      <c r="K3923" s="4"/>
    </row>
    <row r="3924" spans="1:11" ht="14">
      <c r="A3924" s="1">
        <v>3919</v>
      </c>
      <c r="D3924" s="4"/>
      <c r="E3924" s="2" t="b">
        <f t="shared" ca="1" si="105"/>
        <v>1</v>
      </c>
      <c r="F3924" s="2" t="str" cm="1">
        <f t="array" aca="1" ref="F3924" ca="1">IF(G3924&lt;&gt;"",INDIRECT("'"&amp;G3924&amp;"'!"&amp;H3924),"")</f>
        <v/>
      </c>
      <c r="G3924" s="1533"/>
      <c r="I3924" s="4"/>
      <c r="J3924" s="4"/>
      <c r="K3924" s="4"/>
    </row>
    <row r="3925" spans="1:11" ht="14">
      <c r="A3925" s="1">
        <v>3920</v>
      </c>
      <c r="D3925" s="4"/>
      <c r="E3925" s="2" t="b">
        <f t="shared" ca="1" si="105"/>
        <v>1</v>
      </c>
      <c r="F3925" s="2" t="str" cm="1">
        <f t="array" aca="1" ref="F3925" ca="1">IF(G3925&lt;&gt;"",INDIRECT("'"&amp;G3925&amp;"'!"&amp;H3925),"")</f>
        <v/>
      </c>
      <c r="G3925" s="1533"/>
      <c r="I3925" s="4"/>
      <c r="J3925" s="4"/>
      <c r="K3925" s="4"/>
    </row>
    <row r="3926" spans="1:11" ht="14">
      <c r="A3926" s="1">
        <v>3921</v>
      </c>
      <c r="D3926" s="4"/>
      <c r="E3926" s="2" t="b">
        <f t="shared" ca="1" si="105"/>
        <v>1</v>
      </c>
      <c r="F3926" s="2" t="str" cm="1">
        <f t="array" aca="1" ref="F3926" ca="1">IF(G3926&lt;&gt;"",INDIRECT("'"&amp;G3926&amp;"'!"&amp;H3926),"")</f>
        <v/>
      </c>
      <c r="G3926" s="1533"/>
      <c r="I3926" s="4"/>
      <c r="J3926" s="4"/>
      <c r="K3926" s="4"/>
    </row>
    <row r="3927" spans="1:11" ht="14">
      <c r="A3927" s="1">
        <v>3922</v>
      </c>
      <c r="D3927" s="4"/>
      <c r="E3927" s="2" t="b">
        <f t="shared" ca="1" si="105"/>
        <v>1</v>
      </c>
      <c r="F3927" s="2" t="str" cm="1">
        <f t="array" aca="1" ref="F3927" ca="1">IF(G3927&lt;&gt;"",INDIRECT("'"&amp;G3927&amp;"'!"&amp;H3927),"")</f>
        <v/>
      </c>
      <c r="G3927" s="1533"/>
      <c r="I3927" s="4"/>
      <c r="J3927" s="4"/>
      <c r="K3927" s="4"/>
    </row>
    <row r="3928" spans="1:11" ht="14">
      <c r="A3928" s="1">
        <v>3923</v>
      </c>
      <c r="D3928" s="4"/>
      <c r="E3928" s="2" t="b">
        <f t="shared" ca="1" si="105"/>
        <v>1</v>
      </c>
      <c r="F3928" s="2" t="str" cm="1">
        <f t="array" aca="1" ref="F3928" ca="1">IF(G3928&lt;&gt;"",INDIRECT("'"&amp;G3928&amp;"'!"&amp;H3928),"")</f>
        <v/>
      </c>
      <c r="G3928" s="1533"/>
      <c r="I3928" s="4"/>
      <c r="J3928" s="4"/>
      <c r="K3928" s="4"/>
    </row>
    <row r="3929" spans="1:11" ht="14">
      <c r="A3929" s="1">
        <v>3924</v>
      </c>
      <c r="D3929" s="4"/>
      <c r="E3929" s="2" t="b">
        <f t="shared" ca="1" si="105"/>
        <v>1</v>
      </c>
      <c r="F3929" s="2" t="str" cm="1">
        <f t="array" aca="1" ref="F3929" ca="1">IF(G3929&lt;&gt;"",INDIRECT("'"&amp;G3929&amp;"'!"&amp;H3929),"")</f>
        <v/>
      </c>
      <c r="G3929" s="1533"/>
      <c r="I3929" s="4"/>
      <c r="J3929" s="4"/>
      <c r="K3929" s="4"/>
    </row>
    <row r="3930" spans="1:11" ht="14">
      <c r="A3930" s="1">
        <v>3925</v>
      </c>
      <c r="D3930" s="4"/>
      <c r="E3930" s="2" t="b">
        <f t="shared" ca="1" si="105"/>
        <v>1</v>
      </c>
      <c r="F3930" s="2" t="str" cm="1">
        <f t="array" aca="1" ref="F3930" ca="1">IF(G3930&lt;&gt;"",INDIRECT("'"&amp;G3930&amp;"'!"&amp;H3930),"")</f>
        <v/>
      </c>
      <c r="G3930" s="1533"/>
      <c r="I3930" s="4"/>
      <c r="J3930" s="4"/>
      <c r="K3930" s="4"/>
    </row>
    <row r="3931" spans="1:11" ht="14">
      <c r="A3931" s="1">
        <v>3926</v>
      </c>
      <c r="D3931" s="4"/>
      <c r="E3931" s="2" t="b">
        <f t="shared" ca="1" si="105"/>
        <v>1</v>
      </c>
      <c r="F3931" s="2" t="str" cm="1">
        <f t="array" aca="1" ref="F3931" ca="1">IF(G3931&lt;&gt;"",INDIRECT("'"&amp;G3931&amp;"'!"&amp;H3931),"")</f>
        <v/>
      </c>
      <c r="G3931" s="1533"/>
      <c r="I3931" s="4"/>
      <c r="J3931" s="4"/>
      <c r="K3931" s="4"/>
    </row>
    <row r="3932" spans="1:11" ht="14">
      <c r="A3932" s="1">
        <v>3927</v>
      </c>
      <c r="D3932" s="4"/>
      <c r="E3932" s="2" t="b">
        <f t="shared" ca="1" si="105"/>
        <v>1</v>
      </c>
      <c r="F3932" s="2" t="str" cm="1">
        <f t="array" aca="1" ref="F3932" ca="1">IF(G3932&lt;&gt;"",INDIRECT("'"&amp;G3932&amp;"'!"&amp;H3932),"")</f>
        <v/>
      </c>
      <c r="G3932" s="1533"/>
      <c r="I3932" s="4"/>
      <c r="J3932" s="4"/>
      <c r="K3932" s="4"/>
    </row>
    <row r="3933" spans="1:11" ht="14">
      <c r="A3933" s="1">
        <v>3928</v>
      </c>
      <c r="D3933" s="4"/>
      <c r="E3933" s="2" t="b">
        <f t="shared" ca="1" si="105"/>
        <v>1</v>
      </c>
      <c r="F3933" s="2" t="str" cm="1">
        <f t="array" aca="1" ref="F3933" ca="1">IF(G3933&lt;&gt;"",INDIRECT("'"&amp;G3933&amp;"'!"&amp;H3933),"")</f>
        <v/>
      </c>
      <c r="G3933" s="1533"/>
      <c r="I3933" s="4"/>
      <c r="J3933" s="4"/>
      <c r="K3933" s="4"/>
    </row>
    <row r="3934" spans="1:11" ht="14">
      <c r="A3934" s="1">
        <v>3929</v>
      </c>
      <c r="D3934" s="4"/>
      <c r="E3934" s="2" t="b">
        <f t="shared" ca="1" si="105"/>
        <v>1</v>
      </c>
      <c r="F3934" s="2" t="str" cm="1">
        <f t="array" aca="1" ref="F3934" ca="1">IF(G3934&lt;&gt;"",INDIRECT("'"&amp;G3934&amp;"'!"&amp;H3934),"")</f>
        <v/>
      </c>
      <c r="G3934" s="1533"/>
      <c r="I3934" s="4"/>
      <c r="J3934" s="4"/>
      <c r="K3934" s="4"/>
    </row>
    <row r="3935" spans="1:11" ht="14">
      <c r="A3935" s="1">
        <v>3930</v>
      </c>
      <c r="D3935" s="4"/>
      <c r="E3935" s="2" t="b">
        <f t="shared" ca="1" si="105"/>
        <v>1</v>
      </c>
      <c r="F3935" s="2" t="str" cm="1">
        <f t="array" aca="1" ref="F3935" ca="1">IF(G3935&lt;&gt;"",INDIRECT("'"&amp;G3935&amp;"'!"&amp;H3935),"")</f>
        <v/>
      </c>
      <c r="G3935" s="1533"/>
      <c r="I3935" s="4"/>
      <c r="J3935" s="4"/>
      <c r="K3935" s="4"/>
    </row>
    <row r="3936" spans="1:11" ht="14">
      <c r="A3936" s="1">
        <v>3931</v>
      </c>
      <c r="D3936" s="4"/>
      <c r="E3936" s="2" t="b">
        <f t="shared" ca="1" si="105"/>
        <v>1</v>
      </c>
      <c r="F3936" s="2" t="str" cm="1">
        <f t="array" aca="1" ref="F3936" ca="1">IF(G3936&lt;&gt;"",INDIRECT("'"&amp;G3936&amp;"'!"&amp;H3936),"")</f>
        <v/>
      </c>
      <c r="G3936" s="1533"/>
      <c r="I3936" s="4"/>
      <c r="J3936" s="4"/>
      <c r="K3936" s="4"/>
    </row>
    <row r="3937" spans="1:11" ht="14">
      <c r="A3937" s="1">
        <v>3932</v>
      </c>
      <c r="D3937" s="4"/>
      <c r="E3937" s="2" t="b">
        <f t="shared" ca="1" si="105"/>
        <v>1</v>
      </c>
      <c r="F3937" s="2" t="str" cm="1">
        <f t="array" aca="1" ref="F3937" ca="1">IF(G3937&lt;&gt;"",INDIRECT("'"&amp;G3937&amp;"'!"&amp;H3937),"")</f>
        <v/>
      </c>
      <c r="G3937" s="1533"/>
      <c r="I3937" s="4"/>
      <c r="J3937" s="4"/>
      <c r="K3937" s="4"/>
    </row>
    <row r="3938" spans="1:11" ht="14">
      <c r="A3938" s="1">
        <v>3933</v>
      </c>
      <c r="D3938" s="4"/>
      <c r="E3938" s="2" t="b">
        <f t="shared" ca="1" si="105"/>
        <v>1</v>
      </c>
      <c r="F3938" s="2" t="str" cm="1">
        <f t="array" aca="1" ref="F3938" ca="1">IF(G3938&lt;&gt;"",INDIRECT("'"&amp;G3938&amp;"'!"&amp;H3938),"")</f>
        <v/>
      </c>
      <c r="G3938" s="1533"/>
      <c r="I3938" s="4"/>
      <c r="J3938" s="4"/>
      <c r="K3938" s="4"/>
    </row>
    <row r="3939" spans="1:11" ht="14">
      <c r="A3939" s="1">
        <v>3934</v>
      </c>
      <c r="D3939" s="4"/>
      <c r="E3939" s="2" t="b">
        <f t="shared" ca="1" si="105"/>
        <v>1</v>
      </c>
      <c r="F3939" s="2" t="str" cm="1">
        <f t="array" aca="1" ref="F3939" ca="1">IF(G3939&lt;&gt;"",INDIRECT("'"&amp;G3939&amp;"'!"&amp;H3939),"")</f>
        <v/>
      </c>
      <c r="G3939" s="1533"/>
      <c r="I3939" s="4"/>
      <c r="J3939" s="4"/>
      <c r="K3939" s="4"/>
    </row>
    <row r="3940" spans="1:11" ht="14">
      <c r="A3940" s="1">
        <v>3935</v>
      </c>
      <c r="D3940" s="4"/>
      <c r="E3940" s="2" t="b">
        <f t="shared" ca="1" si="105"/>
        <v>1</v>
      </c>
      <c r="F3940" s="2" t="str" cm="1">
        <f t="array" aca="1" ref="F3940" ca="1">IF(G3940&lt;&gt;"",INDIRECT("'"&amp;G3940&amp;"'!"&amp;H3940),"")</f>
        <v/>
      </c>
      <c r="G3940" s="1533"/>
      <c r="I3940" s="4"/>
      <c r="J3940" s="4"/>
      <c r="K3940" s="4"/>
    </row>
    <row r="3941" spans="1:11" ht="14">
      <c r="A3941" s="1">
        <v>3936</v>
      </c>
      <c r="D3941" s="4"/>
      <c r="E3941" s="2" t="b">
        <f t="shared" ca="1" si="105"/>
        <v>1</v>
      </c>
      <c r="F3941" s="2" t="str" cm="1">
        <f t="array" aca="1" ref="F3941" ca="1">IF(G3941&lt;&gt;"",INDIRECT("'"&amp;G3941&amp;"'!"&amp;H3941),"")</f>
        <v/>
      </c>
      <c r="G3941" s="1533"/>
      <c r="I3941" s="4"/>
      <c r="J3941" s="4"/>
      <c r="K3941" s="4"/>
    </row>
    <row r="3942" spans="1:11" ht="14">
      <c r="A3942" s="1">
        <v>3937</v>
      </c>
      <c r="D3942" s="4"/>
      <c r="E3942" s="2" t="b">
        <f t="shared" ca="1" si="105"/>
        <v>1</v>
      </c>
      <c r="F3942" s="2" t="str" cm="1">
        <f t="array" aca="1" ref="F3942" ca="1">IF(G3942&lt;&gt;"",INDIRECT("'"&amp;G3942&amp;"'!"&amp;H3942),"")</f>
        <v/>
      </c>
      <c r="G3942" s="1533"/>
      <c r="I3942" s="4"/>
      <c r="J3942" s="4"/>
      <c r="K3942" s="4"/>
    </row>
    <row r="3943" spans="1:11" ht="14">
      <c r="A3943" s="1">
        <v>3938</v>
      </c>
      <c r="D3943" s="4"/>
      <c r="E3943" s="2" t="b">
        <f t="shared" ca="1" si="105"/>
        <v>1</v>
      </c>
      <c r="F3943" s="2" t="str" cm="1">
        <f t="array" aca="1" ref="F3943" ca="1">IF(G3943&lt;&gt;"",INDIRECT("'"&amp;G3943&amp;"'!"&amp;H3943),"")</f>
        <v/>
      </c>
      <c r="G3943" s="1533"/>
      <c r="I3943" s="4"/>
      <c r="J3943" s="4"/>
      <c r="K3943" s="4"/>
    </row>
    <row r="3944" spans="1:11" ht="14">
      <c r="A3944" s="1">
        <v>3939</v>
      </c>
      <c r="D3944" s="4"/>
      <c r="E3944" s="2" t="b">
        <f t="shared" ca="1" si="105"/>
        <v>1</v>
      </c>
      <c r="F3944" s="2" t="str" cm="1">
        <f t="array" aca="1" ref="F3944" ca="1">IF(G3944&lt;&gt;"",INDIRECT("'"&amp;G3944&amp;"'!"&amp;H3944),"")</f>
        <v/>
      </c>
      <c r="G3944" s="1533"/>
      <c r="I3944" s="4"/>
      <c r="J3944" s="4"/>
      <c r="K3944" s="4"/>
    </row>
    <row r="3945" spans="1:11" ht="14">
      <c r="A3945" s="1">
        <v>3940</v>
      </c>
      <c r="D3945" s="4"/>
      <c r="E3945" s="2" t="b">
        <f t="shared" ca="1" si="105"/>
        <v>1</v>
      </c>
      <c r="F3945" s="2" t="str" cm="1">
        <f t="array" aca="1" ref="F3945" ca="1">IF(G3945&lt;&gt;"",INDIRECT("'"&amp;G3945&amp;"'!"&amp;H3945),"")</f>
        <v/>
      </c>
      <c r="G3945" s="1533"/>
      <c r="I3945" s="4"/>
      <c r="J3945" s="4"/>
      <c r="K3945" s="4"/>
    </row>
    <row r="3946" spans="1:11" ht="14">
      <c r="A3946" s="1">
        <v>3941</v>
      </c>
      <c r="D3946" s="4"/>
      <c r="E3946" s="2" t="b">
        <f t="shared" ca="1" si="105"/>
        <v>1</v>
      </c>
      <c r="F3946" s="2" t="str" cm="1">
        <f t="array" aca="1" ref="F3946" ca="1">IF(G3946&lt;&gt;"",INDIRECT("'"&amp;G3946&amp;"'!"&amp;H3946),"")</f>
        <v/>
      </c>
      <c r="G3946" s="1533"/>
      <c r="I3946" s="4"/>
      <c r="J3946" s="4"/>
      <c r="K3946" s="4"/>
    </row>
    <row r="3947" spans="1:11" ht="14">
      <c r="A3947" s="1">
        <v>3942</v>
      </c>
      <c r="D3947" s="4"/>
      <c r="E3947" s="2" t="b">
        <f t="shared" ca="1" si="105"/>
        <v>1</v>
      </c>
      <c r="F3947" s="2" t="str" cm="1">
        <f t="array" aca="1" ref="F3947" ca="1">IF(G3947&lt;&gt;"",INDIRECT("'"&amp;G3947&amp;"'!"&amp;H3947),"")</f>
        <v/>
      </c>
      <c r="G3947" s="1533"/>
      <c r="I3947" s="4"/>
      <c r="J3947" s="4"/>
      <c r="K3947" s="4"/>
    </row>
    <row r="3948" spans="1:11" ht="14">
      <c r="A3948" s="1">
        <v>3943</v>
      </c>
      <c r="D3948" s="4"/>
      <c r="E3948" s="2" t="b">
        <f t="shared" ca="1" si="105"/>
        <v>1</v>
      </c>
      <c r="F3948" s="2" t="str" cm="1">
        <f t="array" aca="1" ref="F3948" ca="1">IF(G3948&lt;&gt;"",INDIRECT("'"&amp;G3948&amp;"'!"&amp;H3948),"")</f>
        <v/>
      </c>
      <c r="G3948" s="1533"/>
      <c r="I3948" s="4"/>
      <c r="J3948" s="4"/>
      <c r="K3948" s="4"/>
    </row>
    <row r="3949" spans="1:11" ht="14">
      <c r="A3949" s="1">
        <v>3944</v>
      </c>
      <c r="D3949" s="4"/>
      <c r="E3949" s="2" t="b">
        <f t="shared" ca="1" si="105"/>
        <v>1</v>
      </c>
      <c r="F3949" s="2" t="str" cm="1">
        <f t="array" aca="1" ref="F3949" ca="1">IF(G3949&lt;&gt;"",INDIRECT("'"&amp;G3949&amp;"'!"&amp;H3949),"")</f>
        <v/>
      </c>
      <c r="G3949" s="1533"/>
      <c r="I3949" s="4"/>
      <c r="J3949" s="4"/>
      <c r="K3949" s="4"/>
    </row>
    <row r="3950" spans="1:11" ht="14">
      <c r="A3950" s="1">
        <v>3945</v>
      </c>
      <c r="D3950" s="4"/>
      <c r="E3950" s="2" t="b">
        <f t="shared" ca="1" si="105"/>
        <v>1</v>
      </c>
      <c r="F3950" s="2" t="str" cm="1">
        <f t="array" aca="1" ref="F3950" ca="1">IF(G3950&lt;&gt;"",INDIRECT("'"&amp;G3950&amp;"'!"&amp;H3950),"")</f>
        <v/>
      </c>
      <c r="G3950" s="1533"/>
      <c r="I3950" s="4"/>
      <c r="J3950" s="4"/>
      <c r="K3950" s="4"/>
    </row>
    <row r="3951" spans="1:11" ht="14">
      <c r="A3951" s="1">
        <v>3946</v>
      </c>
      <c r="D3951" s="4"/>
      <c r="E3951" s="2" t="b">
        <f t="shared" ca="1" si="105"/>
        <v>1</v>
      </c>
      <c r="F3951" s="2" t="str" cm="1">
        <f t="array" aca="1" ref="F3951" ca="1">IF(G3951&lt;&gt;"",INDIRECT("'"&amp;G3951&amp;"'!"&amp;H3951),"")</f>
        <v/>
      </c>
      <c r="G3951" s="1533"/>
      <c r="I3951" s="4"/>
      <c r="J3951" s="4"/>
      <c r="K3951" s="4"/>
    </row>
    <row r="3952" spans="1:11" ht="14">
      <c r="A3952" s="1">
        <v>3947</v>
      </c>
      <c r="D3952" s="4"/>
      <c r="E3952" s="2" t="b">
        <f t="shared" ca="1" si="105"/>
        <v>1</v>
      </c>
      <c r="F3952" s="2" t="str" cm="1">
        <f t="array" aca="1" ref="F3952" ca="1">IF(G3952&lt;&gt;"",INDIRECT("'"&amp;G3952&amp;"'!"&amp;H3952),"")</f>
        <v/>
      </c>
      <c r="G3952" s="1533"/>
      <c r="I3952" s="4"/>
      <c r="J3952" s="4"/>
      <c r="K3952" s="4"/>
    </row>
    <row r="3953" spans="1:11" ht="14">
      <c r="A3953" s="1">
        <v>3948</v>
      </c>
      <c r="D3953" s="4"/>
      <c r="E3953" s="2" t="b">
        <f t="shared" ca="1" si="105"/>
        <v>1</v>
      </c>
      <c r="F3953" s="2" t="str" cm="1">
        <f t="array" aca="1" ref="F3953" ca="1">IF(G3953&lt;&gt;"",INDIRECT("'"&amp;G3953&amp;"'!"&amp;H3953),"")</f>
        <v/>
      </c>
      <c r="G3953" s="1533"/>
      <c r="I3953" s="4"/>
      <c r="J3953" s="4"/>
      <c r="K3953" s="4"/>
    </row>
    <row r="3954" spans="1:11" ht="14">
      <c r="A3954" s="1">
        <v>3949</v>
      </c>
      <c r="D3954" s="4"/>
      <c r="E3954" s="2" t="b">
        <f t="shared" ca="1" si="105"/>
        <v>1</v>
      </c>
      <c r="F3954" s="2" t="str" cm="1">
        <f t="array" aca="1" ref="F3954" ca="1">IF(G3954&lt;&gt;"",INDIRECT("'"&amp;G3954&amp;"'!"&amp;H3954),"")</f>
        <v/>
      </c>
      <c r="G3954" s="1533"/>
      <c r="I3954" s="4"/>
      <c r="J3954" s="4"/>
      <c r="K3954" s="4"/>
    </row>
    <row r="3955" spans="1:11" ht="14">
      <c r="A3955" s="1">
        <v>3950</v>
      </c>
      <c r="D3955" s="4"/>
      <c r="E3955" s="2" t="b">
        <f t="shared" ca="1" si="105"/>
        <v>1</v>
      </c>
      <c r="F3955" s="2" t="str" cm="1">
        <f t="array" aca="1" ref="F3955" ca="1">IF(G3955&lt;&gt;"",INDIRECT("'"&amp;G3955&amp;"'!"&amp;H3955),"")</f>
        <v/>
      </c>
      <c r="G3955" s="1533"/>
      <c r="I3955" s="4"/>
      <c r="J3955" s="4"/>
      <c r="K3955" s="4"/>
    </row>
    <row r="3956" spans="1:11" ht="14">
      <c r="A3956" s="1">
        <v>3951</v>
      </c>
      <c r="D3956" s="4"/>
      <c r="E3956" s="2" t="b">
        <f t="shared" ca="1" si="105"/>
        <v>1</v>
      </c>
      <c r="F3956" s="2" t="str" cm="1">
        <f t="array" aca="1" ref="F3956" ca="1">IF(G3956&lt;&gt;"",INDIRECT("'"&amp;G3956&amp;"'!"&amp;H3956),"")</f>
        <v/>
      </c>
      <c r="G3956" s="1533"/>
      <c r="I3956" s="4"/>
      <c r="J3956" s="4"/>
      <c r="K3956" s="4"/>
    </row>
    <row r="3957" spans="1:11" ht="14">
      <c r="A3957" s="1">
        <v>3952</v>
      </c>
      <c r="D3957" s="4"/>
      <c r="E3957" s="2" t="b">
        <f t="shared" ca="1" si="105"/>
        <v>1</v>
      </c>
      <c r="F3957" s="2" t="str" cm="1">
        <f t="array" aca="1" ref="F3957" ca="1">IF(G3957&lt;&gt;"",INDIRECT("'"&amp;G3957&amp;"'!"&amp;H3957),"")</f>
        <v/>
      </c>
      <c r="G3957" s="1533"/>
      <c r="I3957" s="4"/>
      <c r="J3957" s="4"/>
      <c r="K3957" s="4"/>
    </row>
    <row r="3958" spans="1:11" ht="14">
      <c r="A3958" s="1">
        <v>3953</v>
      </c>
      <c r="D3958" s="4"/>
      <c r="E3958" s="2" t="b">
        <f t="shared" ca="1" si="105"/>
        <v>1</v>
      </c>
      <c r="F3958" s="2" t="str" cm="1">
        <f t="array" aca="1" ref="F3958" ca="1">IF(G3958&lt;&gt;"",INDIRECT("'"&amp;G3958&amp;"'!"&amp;H3958),"")</f>
        <v/>
      </c>
      <c r="G3958" s="1533"/>
      <c r="I3958" s="4"/>
      <c r="J3958" s="4"/>
      <c r="K3958" s="4"/>
    </row>
    <row r="3959" spans="1:11" ht="14">
      <c r="A3959" s="1">
        <v>3954</v>
      </c>
      <c r="D3959" s="4"/>
      <c r="E3959" s="2" t="b">
        <f t="shared" ca="1" si="105"/>
        <v>1</v>
      </c>
      <c r="F3959" s="2" t="str" cm="1">
        <f t="array" aca="1" ref="F3959" ca="1">IF(G3959&lt;&gt;"",INDIRECT("'"&amp;G3959&amp;"'!"&amp;H3959),"")</f>
        <v/>
      </c>
      <c r="G3959" s="1533"/>
      <c r="I3959" s="4"/>
      <c r="J3959" s="4"/>
      <c r="K3959" s="4"/>
    </row>
    <row r="3960" spans="1:11" ht="14">
      <c r="A3960" s="1">
        <v>3955</v>
      </c>
      <c r="D3960" s="4"/>
      <c r="E3960" s="2" t="b">
        <f t="shared" ca="1" si="105"/>
        <v>1</v>
      </c>
      <c r="F3960" s="2" t="str" cm="1">
        <f t="array" aca="1" ref="F3960" ca="1">IF(G3960&lt;&gt;"",INDIRECT("'"&amp;G3960&amp;"'!"&amp;H3960),"")</f>
        <v/>
      </c>
      <c r="G3960" s="1533"/>
      <c r="I3960" s="4"/>
      <c r="J3960" s="4"/>
      <c r="K3960" s="4"/>
    </row>
    <row r="3961" spans="1:11" ht="14">
      <c r="A3961" s="1">
        <v>3956</v>
      </c>
      <c r="D3961" s="4"/>
      <c r="E3961" s="2" t="b">
        <f t="shared" ca="1" si="105"/>
        <v>1</v>
      </c>
      <c r="F3961" s="2" t="str" cm="1">
        <f t="array" aca="1" ref="F3961" ca="1">IF(G3961&lt;&gt;"",INDIRECT("'"&amp;G3961&amp;"'!"&amp;H3961),"")</f>
        <v/>
      </c>
      <c r="G3961" s="1533"/>
      <c r="I3961" s="4"/>
      <c r="J3961" s="4"/>
      <c r="K3961" s="4"/>
    </row>
    <row r="3962" spans="1:11" ht="14">
      <c r="A3962" s="1">
        <v>3957</v>
      </c>
      <c r="D3962" s="4"/>
      <c r="E3962" s="2" t="b">
        <f t="shared" ca="1" si="105"/>
        <v>1</v>
      </c>
      <c r="F3962" s="2" t="str" cm="1">
        <f t="array" aca="1" ref="F3962" ca="1">IF(G3962&lt;&gt;"",INDIRECT("'"&amp;G3962&amp;"'!"&amp;H3962),"")</f>
        <v/>
      </c>
      <c r="G3962" s="1533"/>
      <c r="I3962" s="4"/>
      <c r="J3962" s="4"/>
      <c r="K3962" s="4"/>
    </row>
    <row r="3963" spans="1:11" ht="14">
      <c r="A3963" s="1">
        <v>3958</v>
      </c>
      <c r="D3963" s="4"/>
      <c r="E3963" s="2" t="b">
        <f t="shared" ca="1" si="105"/>
        <v>1</v>
      </c>
      <c r="F3963" s="2" t="str" cm="1">
        <f t="array" aca="1" ref="F3963" ca="1">IF(G3963&lt;&gt;"",INDIRECT("'"&amp;G3963&amp;"'!"&amp;H3963),"")</f>
        <v/>
      </c>
      <c r="G3963" s="1533"/>
      <c r="I3963" s="4"/>
      <c r="J3963" s="4"/>
      <c r="K3963" s="4"/>
    </row>
    <row r="3964" spans="1:11" ht="14">
      <c r="A3964" s="1">
        <v>3959</v>
      </c>
      <c r="D3964" s="4"/>
      <c r="E3964" s="2" t="b">
        <f t="shared" ca="1" si="105"/>
        <v>1</v>
      </c>
      <c r="F3964" s="2" t="str" cm="1">
        <f t="array" aca="1" ref="F3964" ca="1">IF(G3964&lt;&gt;"",INDIRECT("'"&amp;G3964&amp;"'!"&amp;H3964),"")</f>
        <v/>
      </c>
      <c r="G3964" s="1533"/>
      <c r="I3964" s="4"/>
      <c r="J3964" s="4"/>
      <c r="K3964" s="4"/>
    </row>
    <row r="3965" spans="1:11" ht="14">
      <c r="A3965" s="1">
        <v>3960</v>
      </c>
      <c r="D3965" s="4"/>
      <c r="E3965" s="2" t="b">
        <f t="shared" ca="1" si="105"/>
        <v>1</v>
      </c>
      <c r="F3965" s="2" t="str" cm="1">
        <f t="array" aca="1" ref="F3965" ca="1">IF(G3965&lt;&gt;"",INDIRECT("'"&amp;G3965&amp;"'!"&amp;H3965),"")</f>
        <v/>
      </c>
      <c r="G3965" s="1533"/>
      <c r="I3965" s="4"/>
      <c r="J3965" s="4"/>
      <c r="K3965" s="4"/>
    </row>
    <row r="3966" spans="1:11" ht="14">
      <c r="A3966" s="1">
        <v>3961</v>
      </c>
      <c r="D3966" s="4"/>
      <c r="E3966" s="2" t="b">
        <f t="shared" ca="1" si="105"/>
        <v>1</v>
      </c>
      <c r="F3966" s="2" t="str" cm="1">
        <f t="array" aca="1" ref="F3966" ca="1">IF(G3966&lt;&gt;"",INDIRECT("'"&amp;G3966&amp;"'!"&amp;H3966),"")</f>
        <v/>
      </c>
      <c r="G3966" s="1533"/>
      <c r="I3966" s="4"/>
      <c r="J3966" s="4"/>
      <c r="K3966" s="4"/>
    </row>
    <row r="3967" spans="1:11" ht="14">
      <c r="A3967" s="1">
        <v>3962</v>
      </c>
      <c r="D3967" s="4"/>
      <c r="E3967" s="2" t="b">
        <f t="shared" ca="1" si="105"/>
        <v>1</v>
      </c>
      <c r="F3967" s="2" t="str" cm="1">
        <f t="array" aca="1" ref="F3967" ca="1">IF(G3967&lt;&gt;"",INDIRECT("'"&amp;G3967&amp;"'!"&amp;H3967),"")</f>
        <v/>
      </c>
      <c r="G3967" s="1533"/>
      <c r="I3967" s="4"/>
      <c r="J3967" s="4"/>
      <c r="K3967" s="4"/>
    </row>
    <row r="3968" spans="1:11" ht="14">
      <c r="A3968" s="1">
        <v>3963</v>
      </c>
      <c r="D3968" s="4"/>
      <c r="E3968" s="2" t="b">
        <f t="shared" ca="1" si="105"/>
        <v>1</v>
      </c>
      <c r="F3968" s="2" t="str" cm="1">
        <f t="array" aca="1" ref="F3968" ca="1">IF(G3968&lt;&gt;"",INDIRECT("'"&amp;G3968&amp;"'!"&amp;H3968),"")</f>
        <v/>
      </c>
      <c r="G3968" s="1533"/>
      <c r="I3968" s="4"/>
      <c r="J3968" s="4"/>
      <c r="K3968" s="4"/>
    </row>
    <row r="3969" spans="1:11" ht="14">
      <c r="A3969" s="1">
        <v>3964</v>
      </c>
      <c r="D3969" s="4"/>
      <c r="E3969" s="2" t="b">
        <f t="shared" ca="1" si="105"/>
        <v>1</v>
      </c>
      <c r="F3969" s="2" t="str" cm="1">
        <f t="array" aca="1" ref="F3969" ca="1">IF(G3969&lt;&gt;"",INDIRECT("'"&amp;G3969&amp;"'!"&amp;H3969),"")</f>
        <v/>
      </c>
      <c r="G3969" s="1533"/>
      <c r="I3969" s="4"/>
      <c r="J3969" s="4"/>
      <c r="K3969" s="4"/>
    </row>
    <row r="3970" spans="1:11" ht="14">
      <c r="A3970" s="1">
        <v>3965</v>
      </c>
      <c r="D3970" s="4"/>
      <c r="E3970" s="2" t="b">
        <f t="shared" ref="E3970:E4033" ca="1" si="106">F3970=B3970</f>
        <v>1</v>
      </c>
      <c r="F3970" s="2" t="str" cm="1">
        <f t="array" aca="1" ref="F3970" ca="1">IF(G3970&lt;&gt;"",INDIRECT("'"&amp;G3970&amp;"'!"&amp;H3970),"")</f>
        <v/>
      </c>
      <c r="G3970" s="1533"/>
      <c r="I3970" s="4"/>
      <c r="J3970" s="4"/>
      <c r="K3970" s="4"/>
    </row>
    <row r="3971" spans="1:11" ht="14">
      <c r="A3971" s="1">
        <v>3966</v>
      </c>
      <c r="D3971" s="4"/>
      <c r="E3971" s="2" t="b">
        <f t="shared" ca="1" si="106"/>
        <v>1</v>
      </c>
      <c r="F3971" s="2" t="str" cm="1">
        <f t="array" aca="1" ref="F3971" ca="1">IF(G3971&lt;&gt;"",INDIRECT("'"&amp;G3971&amp;"'!"&amp;H3971),"")</f>
        <v/>
      </c>
      <c r="G3971" s="1533"/>
      <c r="I3971" s="4"/>
      <c r="J3971" s="4"/>
      <c r="K3971" s="4"/>
    </row>
    <row r="3972" spans="1:11" ht="14">
      <c r="A3972" s="1">
        <v>3967</v>
      </c>
      <c r="D3972" s="4"/>
      <c r="E3972" s="2" t="b">
        <f t="shared" ca="1" si="106"/>
        <v>1</v>
      </c>
      <c r="F3972" s="2" t="str" cm="1">
        <f t="array" aca="1" ref="F3972" ca="1">IF(G3972&lt;&gt;"",INDIRECT("'"&amp;G3972&amp;"'!"&amp;H3972),"")</f>
        <v/>
      </c>
      <c r="G3972" s="1533"/>
      <c r="I3972" s="4"/>
      <c r="J3972" s="4"/>
      <c r="K3972" s="4"/>
    </row>
    <row r="3973" spans="1:11" ht="14">
      <c r="A3973" s="1">
        <v>3968</v>
      </c>
      <c r="D3973" s="4"/>
      <c r="E3973" s="2" t="b">
        <f t="shared" ca="1" si="106"/>
        <v>1</v>
      </c>
      <c r="F3973" s="2" t="str" cm="1">
        <f t="array" aca="1" ref="F3973" ca="1">IF(G3973&lt;&gt;"",INDIRECT("'"&amp;G3973&amp;"'!"&amp;H3973),"")</f>
        <v/>
      </c>
      <c r="G3973" s="1533"/>
      <c r="I3973" s="4"/>
      <c r="J3973" s="4"/>
      <c r="K3973" s="4"/>
    </row>
    <row r="3974" spans="1:11" ht="14">
      <c r="A3974" s="1">
        <v>3969</v>
      </c>
      <c r="D3974" s="4"/>
      <c r="E3974" s="2" t="b">
        <f t="shared" ca="1" si="106"/>
        <v>1</v>
      </c>
      <c r="F3974" s="2" t="str" cm="1">
        <f t="array" aca="1" ref="F3974" ca="1">IF(G3974&lt;&gt;"",INDIRECT("'"&amp;G3974&amp;"'!"&amp;H3974),"")</f>
        <v/>
      </c>
      <c r="G3974" s="1533"/>
      <c r="I3974" s="4"/>
      <c r="J3974" s="4"/>
      <c r="K3974" s="4"/>
    </row>
    <row r="3975" spans="1:11" ht="14">
      <c r="A3975" s="1">
        <v>3970</v>
      </c>
      <c r="D3975" s="4"/>
      <c r="E3975" s="2" t="b">
        <f t="shared" ca="1" si="106"/>
        <v>1</v>
      </c>
      <c r="F3975" s="2" t="str" cm="1">
        <f t="array" aca="1" ref="F3975" ca="1">IF(G3975&lt;&gt;"",INDIRECT("'"&amp;G3975&amp;"'!"&amp;H3975),"")</f>
        <v/>
      </c>
      <c r="G3975" s="1533"/>
      <c r="I3975" s="4"/>
      <c r="J3975" s="4"/>
      <c r="K3975" s="4"/>
    </row>
    <row r="3976" spans="1:11" ht="14">
      <c r="A3976" s="1">
        <v>3971</v>
      </c>
      <c r="D3976" s="4"/>
      <c r="E3976" s="2" t="b">
        <f t="shared" ca="1" si="106"/>
        <v>1</v>
      </c>
      <c r="F3976" s="2" t="str" cm="1">
        <f t="array" aca="1" ref="F3976" ca="1">IF(G3976&lt;&gt;"",INDIRECT("'"&amp;G3976&amp;"'!"&amp;H3976),"")</f>
        <v/>
      </c>
      <c r="G3976" s="1533"/>
      <c r="I3976" s="4"/>
      <c r="J3976" s="4"/>
      <c r="K3976" s="4"/>
    </row>
    <row r="3977" spans="1:11" ht="14">
      <c r="A3977" s="1">
        <v>3972</v>
      </c>
      <c r="D3977" s="4"/>
      <c r="E3977" s="2" t="b">
        <f t="shared" ca="1" si="106"/>
        <v>1</v>
      </c>
      <c r="F3977" s="2" t="str" cm="1">
        <f t="array" aca="1" ref="F3977" ca="1">IF(G3977&lt;&gt;"",INDIRECT("'"&amp;G3977&amp;"'!"&amp;H3977),"")</f>
        <v/>
      </c>
      <c r="G3977" s="1533"/>
      <c r="I3977" s="4"/>
      <c r="J3977" s="4"/>
      <c r="K3977" s="4"/>
    </row>
    <row r="3978" spans="1:11" ht="14">
      <c r="A3978" s="1">
        <v>3973</v>
      </c>
      <c r="D3978" s="4"/>
      <c r="E3978" s="2" t="b">
        <f t="shared" ca="1" si="106"/>
        <v>1</v>
      </c>
      <c r="F3978" s="2" t="str" cm="1">
        <f t="array" aca="1" ref="F3978" ca="1">IF(G3978&lt;&gt;"",INDIRECT("'"&amp;G3978&amp;"'!"&amp;H3978),"")</f>
        <v/>
      </c>
      <c r="G3978" s="1533"/>
      <c r="I3978" s="4"/>
      <c r="J3978" s="4"/>
      <c r="K3978" s="4"/>
    </row>
    <row r="3979" spans="1:11" ht="14">
      <c r="A3979" s="1">
        <v>3974</v>
      </c>
      <c r="D3979" s="4"/>
      <c r="E3979" s="2" t="b">
        <f t="shared" ca="1" si="106"/>
        <v>1</v>
      </c>
      <c r="F3979" s="2" t="str" cm="1">
        <f t="array" aca="1" ref="F3979" ca="1">IF(G3979&lt;&gt;"",INDIRECT("'"&amp;G3979&amp;"'!"&amp;H3979),"")</f>
        <v/>
      </c>
      <c r="G3979" s="1533"/>
      <c r="I3979" s="4"/>
      <c r="J3979" s="4"/>
      <c r="K3979" s="4"/>
    </row>
    <row r="3980" spans="1:11" ht="14">
      <c r="A3980" s="1">
        <v>3975</v>
      </c>
      <c r="D3980" s="4"/>
      <c r="E3980" s="2" t="b">
        <f t="shared" ca="1" si="106"/>
        <v>1</v>
      </c>
      <c r="F3980" s="2" t="str" cm="1">
        <f t="array" aca="1" ref="F3980" ca="1">IF(G3980&lt;&gt;"",INDIRECT("'"&amp;G3980&amp;"'!"&amp;H3980),"")</f>
        <v/>
      </c>
      <c r="G3980" s="1533"/>
      <c r="I3980" s="4"/>
      <c r="J3980" s="4"/>
      <c r="K3980" s="4"/>
    </row>
    <row r="3981" spans="1:11" ht="14">
      <c r="A3981" s="1">
        <v>3976</v>
      </c>
      <c r="D3981" s="4"/>
      <c r="E3981" s="2" t="b">
        <f t="shared" ca="1" si="106"/>
        <v>1</v>
      </c>
      <c r="F3981" s="2" t="str" cm="1">
        <f t="array" aca="1" ref="F3981" ca="1">IF(G3981&lt;&gt;"",INDIRECT("'"&amp;G3981&amp;"'!"&amp;H3981),"")</f>
        <v/>
      </c>
      <c r="G3981" s="1533"/>
      <c r="I3981" s="4"/>
      <c r="J3981" s="4"/>
      <c r="K3981" s="4"/>
    </row>
    <row r="3982" spans="1:11" ht="14">
      <c r="A3982" s="1">
        <v>3977</v>
      </c>
      <c r="D3982" s="4"/>
      <c r="E3982" s="2" t="b">
        <f t="shared" ca="1" si="106"/>
        <v>1</v>
      </c>
      <c r="F3982" s="2" t="str" cm="1">
        <f t="array" aca="1" ref="F3982" ca="1">IF(G3982&lt;&gt;"",INDIRECT("'"&amp;G3982&amp;"'!"&amp;H3982),"")</f>
        <v/>
      </c>
      <c r="G3982" s="1533"/>
      <c r="I3982" s="4"/>
      <c r="J3982" s="4"/>
      <c r="K3982" s="4"/>
    </row>
    <row r="3983" spans="1:11" ht="14">
      <c r="A3983" s="1">
        <v>3978</v>
      </c>
      <c r="D3983" s="4"/>
      <c r="E3983" s="2" t="b">
        <f t="shared" ca="1" si="106"/>
        <v>1</v>
      </c>
      <c r="F3983" s="2" t="str" cm="1">
        <f t="array" aca="1" ref="F3983" ca="1">IF(G3983&lt;&gt;"",INDIRECT("'"&amp;G3983&amp;"'!"&amp;H3983),"")</f>
        <v/>
      </c>
      <c r="G3983" s="1533"/>
      <c r="I3983" s="4"/>
      <c r="J3983" s="4"/>
      <c r="K3983" s="4"/>
    </row>
    <row r="3984" spans="1:11" ht="14">
      <c r="A3984" s="1">
        <v>3979</v>
      </c>
      <c r="D3984" s="4"/>
      <c r="E3984" s="2" t="b">
        <f t="shared" ca="1" si="106"/>
        <v>1</v>
      </c>
      <c r="F3984" s="2" t="str" cm="1">
        <f t="array" aca="1" ref="F3984" ca="1">IF(G3984&lt;&gt;"",INDIRECT("'"&amp;G3984&amp;"'!"&amp;H3984),"")</f>
        <v/>
      </c>
      <c r="G3984" s="1533"/>
      <c r="I3984" s="4"/>
      <c r="J3984" s="4"/>
      <c r="K3984" s="4"/>
    </row>
    <row r="3985" spans="1:11" ht="14">
      <c r="A3985" s="1">
        <v>3980</v>
      </c>
      <c r="D3985" s="4"/>
      <c r="E3985" s="2" t="b">
        <f t="shared" ca="1" si="106"/>
        <v>1</v>
      </c>
      <c r="F3985" s="2" t="str" cm="1">
        <f t="array" aca="1" ref="F3985" ca="1">IF(G3985&lt;&gt;"",INDIRECT("'"&amp;G3985&amp;"'!"&amp;H3985),"")</f>
        <v/>
      </c>
      <c r="G3985" s="1533"/>
      <c r="I3985" s="4"/>
      <c r="J3985" s="4"/>
      <c r="K3985" s="4"/>
    </row>
    <row r="3986" spans="1:11" ht="14">
      <c r="A3986" s="1">
        <v>3981</v>
      </c>
      <c r="D3986" s="4"/>
      <c r="E3986" s="2" t="b">
        <f t="shared" ca="1" si="106"/>
        <v>1</v>
      </c>
      <c r="F3986" s="2" t="str" cm="1">
        <f t="array" aca="1" ref="F3986" ca="1">IF(G3986&lt;&gt;"",INDIRECT("'"&amp;G3986&amp;"'!"&amp;H3986),"")</f>
        <v/>
      </c>
      <c r="G3986" s="1533"/>
      <c r="I3986" s="4"/>
      <c r="J3986" s="4"/>
      <c r="K3986" s="4"/>
    </row>
    <row r="3987" spans="1:11" ht="14">
      <c r="A3987" s="1">
        <v>3982</v>
      </c>
      <c r="D3987" s="4"/>
      <c r="E3987" s="2" t="b">
        <f t="shared" ca="1" si="106"/>
        <v>1</v>
      </c>
      <c r="F3987" s="2" t="str" cm="1">
        <f t="array" aca="1" ref="F3987" ca="1">IF(G3987&lt;&gt;"",INDIRECT("'"&amp;G3987&amp;"'!"&amp;H3987),"")</f>
        <v/>
      </c>
      <c r="G3987" s="1533"/>
      <c r="I3987" s="4"/>
      <c r="J3987" s="4"/>
      <c r="K3987" s="4"/>
    </row>
    <row r="3988" spans="1:11" ht="14">
      <c r="A3988" s="1">
        <v>3983</v>
      </c>
      <c r="D3988" s="4"/>
      <c r="E3988" s="2" t="b">
        <f t="shared" ca="1" si="106"/>
        <v>1</v>
      </c>
      <c r="F3988" s="2" t="str" cm="1">
        <f t="array" aca="1" ref="F3988" ca="1">IF(G3988&lt;&gt;"",INDIRECT("'"&amp;G3988&amp;"'!"&amp;H3988),"")</f>
        <v/>
      </c>
      <c r="G3988" s="1533"/>
      <c r="I3988" s="4"/>
      <c r="J3988" s="4"/>
      <c r="K3988" s="4"/>
    </row>
    <row r="3989" spans="1:11" ht="14">
      <c r="A3989" s="1">
        <v>3984</v>
      </c>
      <c r="D3989" s="4"/>
      <c r="E3989" s="2" t="b">
        <f t="shared" ca="1" si="106"/>
        <v>1</v>
      </c>
      <c r="F3989" s="2" t="str" cm="1">
        <f t="array" aca="1" ref="F3989" ca="1">IF(G3989&lt;&gt;"",INDIRECT("'"&amp;G3989&amp;"'!"&amp;H3989),"")</f>
        <v/>
      </c>
      <c r="G3989" s="1533"/>
      <c r="I3989" s="4"/>
      <c r="J3989" s="4"/>
      <c r="K3989" s="4"/>
    </row>
    <row r="3990" spans="1:11" ht="14">
      <c r="A3990" s="1">
        <v>3985</v>
      </c>
      <c r="D3990" s="4"/>
      <c r="E3990" s="2" t="b">
        <f t="shared" ca="1" si="106"/>
        <v>1</v>
      </c>
      <c r="F3990" s="2" t="str" cm="1">
        <f t="array" aca="1" ref="F3990" ca="1">IF(G3990&lt;&gt;"",INDIRECT("'"&amp;G3990&amp;"'!"&amp;H3990),"")</f>
        <v/>
      </c>
      <c r="G3990" s="1533"/>
      <c r="I3990" s="4"/>
      <c r="J3990" s="4"/>
      <c r="K3990" s="4"/>
    </row>
    <row r="3991" spans="1:11" ht="14">
      <c r="A3991" s="1">
        <v>3986</v>
      </c>
      <c r="D3991" s="4"/>
      <c r="E3991" s="2" t="b">
        <f t="shared" ca="1" si="106"/>
        <v>1</v>
      </c>
      <c r="F3991" s="2" t="str" cm="1">
        <f t="array" aca="1" ref="F3991" ca="1">IF(G3991&lt;&gt;"",INDIRECT("'"&amp;G3991&amp;"'!"&amp;H3991),"")</f>
        <v/>
      </c>
      <c r="G3991" s="1533"/>
      <c r="I3991" s="4"/>
      <c r="J3991" s="4"/>
      <c r="K3991" s="4"/>
    </row>
    <row r="3992" spans="1:11" ht="14">
      <c r="A3992" s="1">
        <v>3987</v>
      </c>
      <c r="D3992" s="4"/>
      <c r="E3992" s="2" t="b">
        <f t="shared" ca="1" si="106"/>
        <v>1</v>
      </c>
      <c r="F3992" s="2" t="str" cm="1">
        <f t="array" aca="1" ref="F3992" ca="1">IF(G3992&lt;&gt;"",INDIRECT("'"&amp;G3992&amp;"'!"&amp;H3992),"")</f>
        <v/>
      </c>
      <c r="G3992" s="1533"/>
      <c r="I3992" s="4"/>
      <c r="J3992" s="4"/>
      <c r="K3992" s="4"/>
    </row>
    <row r="3993" spans="1:11" ht="14">
      <c r="A3993" s="1">
        <v>3988</v>
      </c>
      <c r="D3993" s="4"/>
      <c r="E3993" s="2" t="b">
        <f t="shared" ca="1" si="106"/>
        <v>1</v>
      </c>
      <c r="F3993" s="2" t="str" cm="1">
        <f t="array" aca="1" ref="F3993" ca="1">IF(G3993&lt;&gt;"",INDIRECT("'"&amp;G3993&amp;"'!"&amp;H3993),"")</f>
        <v/>
      </c>
      <c r="G3993" s="1533"/>
      <c r="I3993" s="4"/>
      <c r="J3993" s="4"/>
      <c r="K3993" s="4"/>
    </row>
    <row r="3994" spans="1:11" ht="14">
      <c r="A3994" s="1">
        <v>3989</v>
      </c>
      <c r="D3994" s="4"/>
      <c r="E3994" s="2" t="b">
        <f t="shared" ca="1" si="106"/>
        <v>1</v>
      </c>
      <c r="F3994" s="2" t="str" cm="1">
        <f t="array" aca="1" ref="F3994" ca="1">IF(G3994&lt;&gt;"",INDIRECT("'"&amp;G3994&amp;"'!"&amp;H3994),"")</f>
        <v/>
      </c>
      <c r="G3994" s="1533"/>
      <c r="I3994" s="4"/>
      <c r="J3994" s="4"/>
      <c r="K3994" s="4"/>
    </row>
    <row r="3995" spans="1:11" ht="14">
      <c r="A3995" s="1">
        <v>3990</v>
      </c>
      <c r="D3995" s="4"/>
      <c r="E3995" s="2" t="b">
        <f t="shared" ca="1" si="106"/>
        <v>1</v>
      </c>
      <c r="F3995" s="2" t="str" cm="1">
        <f t="array" aca="1" ref="F3995" ca="1">IF(G3995&lt;&gt;"",INDIRECT("'"&amp;G3995&amp;"'!"&amp;H3995),"")</f>
        <v/>
      </c>
      <c r="G3995" s="1533"/>
      <c r="I3995" s="4"/>
      <c r="J3995" s="4"/>
      <c r="K3995" s="4"/>
    </row>
    <row r="3996" spans="1:11" ht="14">
      <c r="A3996" s="1">
        <v>3991</v>
      </c>
      <c r="D3996" s="4"/>
      <c r="E3996" s="2" t="b">
        <f t="shared" ca="1" si="106"/>
        <v>1</v>
      </c>
      <c r="F3996" s="2" t="str" cm="1">
        <f t="array" aca="1" ref="F3996" ca="1">IF(G3996&lt;&gt;"",INDIRECT("'"&amp;G3996&amp;"'!"&amp;H3996),"")</f>
        <v/>
      </c>
      <c r="G3996" s="1533"/>
      <c r="I3996" s="4"/>
      <c r="J3996" s="4"/>
      <c r="K3996" s="4"/>
    </row>
    <row r="3997" spans="1:11" ht="14">
      <c r="A3997" s="1">
        <v>3992</v>
      </c>
      <c r="D3997" s="4"/>
      <c r="E3997" s="2" t="b">
        <f t="shared" ca="1" si="106"/>
        <v>1</v>
      </c>
      <c r="F3997" s="2" t="str" cm="1">
        <f t="array" aca="1" ref="F3997" ca="1">IF(G3997&lt;&gt;"",INDIRECT("'"&amp;G3997&amp;"'!"&amp;H3997),"")</f>
        <v/>
      </c>
      <c r="G3997" s="1533"/>
      <c r="I3997" s="4"/>
      <c r="J3997" s="4"/>
      <c r="K3997" s="4"/>
    </row>
    <row r="3998" spans="1:11" ht="14">
      <c r="A3998" s="1">
        <v>3993</v>
      </c>
      <c r="D3998" s="4"/>
      <c r="E3998" s="2" t="b">
        <f t="shared" ca="1" si="106"/>
        <v>1</v>
      </c>
      <c r="F3998" s="2" t="str" cm="1">
        <f t="array" aca="1" ref="F3998" ca="1">IF(G3998&lt;&gt;"",INDIRECT("'"&amp;G3998&amp;"'!"&amp;H3998),"")</f>
        <v/>
      </c>
      <c r="G3998" s="1533"/>
      <c r="I3998" s="4"/>
      <c r="J3998" s="4"/>
      <c r="K3998" s="4"/>
    </row>
    <row r="3999" spans="1:11" ht="14">
      <c r="A3999" s="1">
        <v>3994</v>
      </c>
      <c r="D3999" s="4"/>
      <c r="E3999" s="2" t="b">
        <f t="shared" ca="1" si="106"/>
        <v>1</v>
      </c>
      <c r="F3999" s="2" t="str" cm="1">
        <f t="array" aca="1" ref="F3999" ca="1">IF(G3999&lt;&gt;"",INDIRECT("'"&amp;G3999&amp;"'!"&amp;H3999),"")</f>
        <v/>
      </c>
      <c r="G3999" s="1533"/>
      <c r="I3999" s="4"/>
      <c r="J3999" s="4"/>
      <c r="K3999" s="4"/>
    </row>
    <row r="4000" spans="1:11" ht="14">
      <c r="A4000" s="1">
        <v>3995</v>
      </c>
      <c r="D4000" s="4"/>
      <c r="E4000" s="2" t="b">
        <f t="shared" ca="1" si="106"/>
        <v>1</v>
      </c>
      <c r="F4000" s="2" t="str" cm="1">
        <f t="array" aca="1" ref="F4000" ca="1">IF(G4000&lt;&gt;"",INDIRECT("'"&amp;G4000&amp;"'!"&amp;H4000),"")</f>
        <v/>
      </c>
      <c r="G4000" s="1533"/>
      <c r="I4000" s="4"/>
      <c r="J4000" s="4"/>
      <c r="K4000" s="4"/>
    </row>
    <row r="4001" spans="1:11" ht="14">
      <c r="A4001" s="1">
        <v>3996</v>
      </c>
      <c r="D4001" s="4"/>
      <c r="E4001" s="2" t="b">
        <f t="shared" ca="1" si="106"/>
        <v>1</v>
      </c>
      <c r="F4001" s="2" t="str" cm="1">
        <f t="array" aca="1" ref="F4001" ca="1">IF(G4001&lt;&gt;"",INDIRECT("'"&amp;G4001&amp;"'!"&amp;H4001),"")</f>
        <v/>
      </c>
      <c r="G4001" s="1533"/>
      <c r="I4001" s="4"/>
      <c r="J4001" s="4"/>
      <c r="K4001" s="4"/>
    </row>
    <row r="4002" spans="1:11" ht="14">
      <c r="A4002" s="1">
        <v>3997</v>
      </c>
      <c r="D4002" s="4"/>
      <c r="E4002" s="2" t="b">
        <f t="shared" ca="1" si="106"/>
        <v>1</v>
      </c>
      <c r="F4002" s="2" t="str" cm="1">
        <f t="array" aca="1" ref="F4002" ca="1">IF(G4002&lt;&gt;"",INDIRECT("'"&amp;G4002&amp;"'!"&amp;H4002),"")</f>
        <v/>
      </c>
      <c r="G4002" s="1533"/>
      <c r="I4002" s="4"/>
      <c r="J4002" s="4"/>
      <c r="K4002" s="4"/>
    </row>
    <row r="4003" spans="1:11" ht="14">
      <c r="A4003" s="1">
        <v>3998</v>
      </c>
      <c r="D4003" s="4"/>
      <c r="E4003" s="2" t="b">
        <f t="shared" ca="1" si="106"/>
        <v>1</v>
      </c>
      <c r="F4003" s="2" t="str" cm="1">
        <f t="array" aca="1" ref="F4003" ca="1">IF(G4003&lt;&gt;"",INDIRECT("'"&amp;G4003&amp;"'!"&amp;H4003),"")</f>
        <v/>
      </c>
      <c r="G4003" s="1533"/>
      <c r="I4003" s="4"/>
      <c r="J4003" s="4"/>
      <c r="K4003" s="4"/>
    </row>
    <row r="4004" spans="1:11" ht="14">
      <c r="A4004" s="1">
        <v>3999</v>
      </c>
      <c r="D4004" s="4"/>
      <c r="E4004" s="2" t="b">
        <f t="shared" ca="1" si="106"/>
        <v>1</v>
      </c>
      <c r="F4004" s="2" t="str" cm="1">
        <f t="array" aca="1" ref="F4004" ca="1">IF(G4004&lt;&gt;"",INDIRECT("'"&amp;G4004&amp;"'!"&amp;H4004),"")</f>
        <v/>
      </c>
      <c r="G4004" s="1533"/>
      <c r="I4004" s="4"/>
      <c r="J4004" s="4"/>
      <c r="K4004" s="4"/>
    </row>
    <row r="4005" spans="1:11" ht="14">
      <c r="A4005" s="1">
        <v>4000</v>
      </c>
      <c r="D4005" s="4"/>
      <c r="E4005" s="2" t="b">
        <f t="shared" ca="1" si="106"/>
        <v>1</v>
      </c>
      <c r="F4005" s="2" t="str" cm="1">
        <f t="array" aca="1" ref="F4005" ca="1">IF(G4005&lt;&gt;"",INDIRECT("'"&amp;G4005&amp;"'!"&amp;H4005),"")</f>
        <v/>
      </c>
      <c r="G4005" s="1533"/>
      <c r="I4005" s="4"/>
      <c r="J4005" s="4"/>
      <c r="K4005" s="4"/>
    </row>
    <row r="4006" spans="1:11" ht="14">
      <c r="A4006" s="1">
        <v>4001</v>
      </c>
      <c r="D4006" s="4"/>
      <c r="E4006" s="2" t="b">
        <f t="shared" ca="1" si="106"/>
        <v>1</v>
      </c>
      <c r="F4006" s="2" t="str" cm="1">
        <f t="array" aca="1" ref="F4006" ca="1">IF(G4006&lt;&gt;"",INDIRECT("'"&amp;G4006&amp;"'!"&amp;H4006),"")</f>
        <v/>
      </c>
      <c r="G4006" s="1533"/>
      <c r="I4006" s="4"/>
      <c r="J4006" s="4"/>
      <c r="K4006" s="4"/>
    </row>
    <row r="4007" spans="1:11" ht="14">
      <c r="A4007" s="1">
        <v>4002</v>
      </c>
      <c r="D4007" s="4"/>
      <c r="E4007" s="2" t="b">
        <f t="shared" ca="1" si="106"/>
        <v>1</v>
      </c>
      <c r="F4007" s="2" t="str" cm="1">
        <f t="array" aca="1" ref="F4007" ca="1">IF(G4007&lt;&gt;"",INDIRECT("'"&amp;G4007&amp;"'!"&amp;H4007),"")</f>
        <v/>
      </c>
      <c r="G4007" s="1533"/>
      <c r="I4007" s="4"/>
      <c r="J4007" s="4"/>
      <c r="K4007" s="4"/>
    </row>
    <row r="4008" spans="1:11" ht="14">
      <c r="A4008" s="1">
        <v>4003</v>
      </c>
      <c r="D4008" s="4"/>
      <c r="E4008" s="2" t="b">
        <f t="shared" ca="1" si="106"/>
        <v>1</v>
      </c>
      <c r="F4008" s="2" t="str" cm="1">
        <f t="array" aca="1" ref="F4008" ca="1">IF(G4008&lt;&gt;"",INDIRECT("'"&amp;G4008&amp;"'!"&amp;H4008),"")</f>
        <v/>
      </c>
      <c r="G4008" s="1533"/>
      <c r="I4008" s="4"/>
      <c r="J4008" s="4"/>
      <c r="K4008" s="4"/>
    </row>
    <row r="4009" spans="1:11" ht="14">
      <c r="A4009" s="1">
        <v>4004</v>
      </c>
      <c r="D4009" s="4"/>
      <c r="E4009" s="2" t="b">
        <f t="shared" ca="1" si="106"/>
        <v>1</v>
      </c>
      <c r="F4009" s="2" t="str" cm="1">
        <f t="array" aca="1" ref="F4009" ca="1">IF(G4009&lt;&gt;"",INDIRECT("'"&amp;G4009&amp;"'!"&amp;H4009),"")</f>
        <v/>
      </c>
      <c r="G4009" s="1533"/>
      <c r="I4009" s="4"/>
      <c r="J4009" s="4"/>
      <c r="K4009" s="4"/>
    </row>
    <row r="4010" spans="1:11" ht="14">
      <c r="A4010" s="1">
        <v>4005</v>
      </c>
      <c r="D4010" s="4"/>
      <c r="E4010" s="2" t="b">
        <f t="shared" ca="1" si="106"/>
        <v>1</v>
      </c>
      <c r="F4010" s="2" t="str" cm="1">
        <f t="array" aca="1" ref="F4010" ca="1">IF(G4010&lt;&gt;"",INDIRECT("'"&amp;G4010&amp;"'!"&amp;H4010),"")</f>
        <v/>
      </c>
      <c r="G4010" s="1533"/>
      <c r="I4010" s="4"/>
      <c r="J4010" s="4"/>
      <c r="K4010" s="4"/>
    </row>
    <row r="4011" spans="1:11" ht="14">
      <c r="A4011" s="1">
        <v>4006</v>
      </c>
      <c r="D4011" s="4"/>
      <c r="E4011" s="2" t="b">
        <f t="shared" ca="1" si="106"/>
        <v>1</v>
      </c>
      <c r="F4011" s="2" t="str" cm="1">
        <f t="array" aca="1" ref="F4011" ca="1">IF(G4011&lt;&gt;"",INDIRECT("'"&amp;G4011&amp;"'!"&amp;H4011),"")</f>
        <v/>
      </c>
      <c r="G4011" s="1533"/>
      <c r="I4011" s="4"/>
      <c r="J4011" s="4"/>
      <c r="K4011" s="4"/>
    </row>
    <row r="4012" spans="1:11" ht="14">
      <c r="A4012" s="1">
        <v>4007</v>
      </c>
      <c r="D4012" s="4"/>
      <c r="E4012" s="2" t="b">
        <f t="shared" ca="1" si="106"/>
        <v>1</v>
      </c>
      <c r="F4012" s="2" t="str" cm="1">
        <f t="array" aca="1" ref="F4012" ca="1">IF(G4012&lt;&gt;"",INDIRECT("'"&amp;G4012&amp;"'!"&amp;H4012),"")</f>
        <v/>
      </c>
      <c r="G4012" s="1533"/>
      <c r="I4012" s="4"/>
      <c r="J4012" s="4"/>
      <c r="K4012" s="4"/>
    </row>
    <row r="4013" spans="1:11" ht="14">
      <c r="A4013" s="1">
        <v>4008</v>
      </c>
      <c r="D4013" s="4"/>
      <c r="E4013" s="2" t="b">
        <f t="shared" ca="1" si="106"/>
        <v>1</v>
      </c>
      <c r="F4013" s="2" t="str" cm="1">
        <f t="array" aca="1" ref="F4013" ca="1">IF(G4013&lt;&gt;"",INDIRECT("'"&amp;G4013&amp;"'!"&amp;H4013),"")</f>
        <v/>
      </c>
      <c r="G4013" s="1533"/>
      <c r="I4013" s="4"/>
      <c r="J4013" s="4"/>
      <c r="K4013" s="4"/>
    </row>
    <row r="4014" spans="1:11" ht="14">
      <c r="A4014" s="1">
        <v>4009</v>
      </c>
      <c r="D4014" s="4"/>
      <c r="E4014" s="2" t="b">
        <f t="shared" ca="1" si="106"/>
        <v>1</v>
      </c>
      <c r="F4014" s="2" t="str" cm="1">
        <f t="array" aca="1" ref="F4014" ca="1">IF(G4014&lt;&gt;"",INDIRECT("'"&amp;G4014&amp;"'!"&amp;H4014),"")</f>
        <v/>
      </c>
      <c r="G4014" s="1533"/>
      <c r="I4014" s="4"/>
      <c r="J4014" s="4"/>
      <c r="K4014" s="4"/>
    </row>
    <row r="4015" spans="1:11" ht="14">
      <c r="A4015" s="1">
        <v>4010</v>
      </c>
      <c r="D4015" s="4"/>
      <c r="E4015" s="2" t="b">
        <f t="shared" ca="1" si="106"/>
        <v>1</v>
      </c>
      <c r="F4015" s="2" t="str" cm="1">
        <f t="array" aca="1" ref="F4015" ca="1">IF(G4015&lt;&gt;"",INDIRECT("'"&amp;G4015&amp;"'!"&amp;H4015),"")</f>
        <v/>
      </c>
      <c r="G4015" s="1533"/>
      <c r="I4015" s="4"/>
      <c r="J4015" s="4"/>
      <c r="K4015" s="4"/>
    </row>
    <row r="4016" spans="1:11" ht="14">
      <c r="A4016" s="1">
        <v>4011</v>
      </c>
      <c r="D4016" s="4"/>
      <c r="E4016" s="2" t="b">
        <f t="shared" ca="1" si="106"/>
        <v>1</v>
      </c>
      <c r="F4016" s="2" t="str" cm="1">
        <f t="array" aca="1" ref="F4016" ca="1">IF(G4016&lt;&gt;"",INDIRECT("'"&amp;G4016&amp;"'!"&amp;H4016),"")</f>
        <v/>
      </c>
      <c r="G4016" s="1533"/>
      <c r="I4016" s="4"/>
      <c r="J4016" s="4"/>
      <c r="K4016" s="4"/>
    </row>
    <row r="4017" spans="1:11" ht="14">
      <c r="A4017" s="1">
        <v>4012</v>
      </c>
      <c r="D4017" s="4"/>
      <c r="E4017" s="2" t="b">
        <f t="shared" ca="1" si="106"/>
        <v>1</v>
      </c>
      <c r="F4017" s="2" t="str" cm="1">
        <f t="array" aca="1" ref="F4017" ca="1">IF(G4017&lt;&gt;"",INDIRECT("'"&amp;G4017&amp;"'!"&amp;H4017),"")</f>
        <v/>
      </c>
      <c r="G4017" s="1533"/>
      <c r="I4017" s="4"/>
      <c r="J4017" s="4"/>
      <c r="K4017" s="4"/>
    </row>
    <row r="4018" spans="1:11" ht="14">
      <c r="A4018">
        <v>4013</v>
      </c>
      <c r="B4018" s="7">
        <f>'EstExp 12-20'!C124</f>
        <v>0</v>
      </c>
      <c r="C4018" s="3">
        <f t="shared" ref="C4018:C4031" si="107">A4018-B4018</f>
        <v>4013</v>
      </c>
      <c r="E4018" s="2" t="b">
        <f t="shared" ca="1" si="106"/>
        <v>1</v>
      </c>
      <c r="F4018" s="2" cm="1">
        <f t="array" aca="1" ref="F4018" ca="1">IF(G4018&lt;&gt;"",INDIRECT("'"&amp;G4018&amp;"'!"&amp;H4018),"")</f>
        <v>0</v>
      </c>
      <c r="G4018" s="1533" t="s">
        <v>6775</v>
      </c>
      <c r="H4018" s="2" t="s">
        <v>5143</v>
      </c>
    </row>
    <row r="4019" spans="1:11" ht="14">
      <c r="A4019">
        <v>4014</v>
      </c>
      <c r="B4019" s="7">
        <f>'EstExp 12-20'!D124</f>
        <v>0</v>
      </c>
      <c r="C4019" s="3">
        <f t="shared" si="107"/>
        <v>4014</v>
      </c>
      <c r="E4019" s="2" t="b">
        <f t="shared" ca="1" si="106"/>
        <v>1</v>
      </c>
      <c r="F4019" s="2" cm="1">
        <f t="array" aca="1" ref="F4019" ca="1">IF(G4019&lt;&gt;"",INDIRECT("'"&amp;G4019&amp;"'!"&amp;H4019),"")</f>
        <v>0</v>
      </c>
      <c r="G4019" s="1533" t="s">
        <v>6775</v>
      </c>
      <c r="H4019" s="2" t="s">
        <v>5144</v>
      </c>
    </row>
    <row r="4020" spans="1:11" ht="14">
      <c r="A4020">
        <v>4015</v>
      </c>
      <c r="B4020" s="7">
        <f>'EstExp 12-20'!E124</f>
        <v>0</v>
      </c>
      <c r="C4020" s="3">
        <f t="shared" si="107"/>
        <v>4015</v>
      </c>
      <c r="E4020" s="2" t="b">
        <f t="shared" ca="1" si="106"/>
        <v>1</v>
      </c>
      <c r="F4020" s="2" cm="1">
        <f t="array" aca="1" ref="F4020" ca="1">IF(G4020&lt;&gt;"",INDIRECT("'"&amp;G4020&amp;"'!"&amp;H4020),"")</f>
        <v>0</v>
      </c>
      <c r="G4020" s="1533" t="s">
        <v>6775</v>
      </c>
      <c r="H4020" s="2" t="s">
        <v>5145</v>
      </c>
    </row>
    <row r="4021" spans="1:11" ht="14">
      <c r="A4021">
        <v>4016</v>
      </c>
      <c r="B4021" s="7">
        <f>'EstExp 12-20'!F124</f>
        <v>0</v>
      </c>
      <c r="C4021" s="3">
        <f t="shared" si="107"/>
        <v>4016</v>
      </c>
      <c r="E4021" s="2" t="b">
        <f t="shared" ca="1" si="106"/>
        <v>1</v>
      </c>
      <c r="F4021" s="2" cm="1">
        <f t="array" aca="1" ref="F4021" ca="1">IF(G4021&lt;&gt;"",INDIRECT("'"&amp;G4021&amp;"'!"&amp;H4021),"")</f>
        <v>0</v>
      </c>
      <c r="G4021" s="1533" t="s">
        <v>6775</v>
      </c>
      <c r="H4021" s="2" t="s">
        <v>5146</v>
      </c>
    </row>
    <row r="4022" spans="1:11" ht="14">
      <c r="A4022">
        <v>4017</v>
      </c>
      <c r="B4022" s="7">
        <f>'EstExp 12-20'!G124</f>
        <v>0</v>
      </c>
      <c r="C4022" s="3">
        <f t="shared" si="107"/>
        <v>4017</v>
      </c>
      <c r="E4022" s="2" t="b">
        <f t="shared" ca="1" si="106"/>
        <v>1</v>
      </c>
      <c r="F4022" s="2" cm="1">
        <f t="array" aca="1" ref="F4022" ca="1">IF(G4022&lt;&gt;"",INDIRECT("'"&amp;G4022&amp;"'!"&amp;H4022),"")</f>
        <v>0</v>
      </c>
      <c r="G4022" s="1533" t="s">
        <v>6775</v>
      </c>
      <c r="H4022" s="2" t="s">
        <v>5147</v>
      </c>
    </row>
    <row r="4023" spans="1:11" ht="14">
      <c r="A4023">
        <v>4018</v>
      </c>
      <c r="B4023" s="7">
        <f>'EstExp 12-20'!H124</f>
        <v>0</v>
      </c>
      <c r="C4023" s="3">
        <f t="shared" si="107"/>
        <v>4018</v>
      </c>
      <c r="E4023" s="2" t="b">
        <f t="shared" ca="1" si="106"/>
        <v>1</v>
      </c>
      <c r="F4023" s="2" cm="1">
        <f t="array" aca="1" ref="F4023" ca="1">IF(G4023&lt;&gt;"",INDIRECT("'"&amp;G4023&amp;"'!"&amp;H4023),"")</f>
        <v>0</v>
      </c>
      <c r="G4023" s="1533" t="s">
        <v>6775</v>
      </c>
      <c r="H4023" s="2" t="s">
        <v>5148</v>
      </c>
    </row>
    <row r="4024" spans="1:11" ht="14">
      <c r="A4024">
        <v>4019</v>
      </c>
      <c r="B4024" s="7">
        <f>'EstExp 12-20'!K124</f>
        <v>0</v>
      </c>
      <c r="C4024" s="3">
        <f t="shared" si="107"/>
        <v>4019</v>
      </c>
      <c r="E4024" s="2" t="b">
        <f t="shared" ca="1" si="106"/>
        <v>1</v>
      </c>
      <c r="F4024" s="2" cm="1">
        <f t="array" aca="1" ref="F4024" ca="1">IF(G4024&lt;&gt;"",INDIRECT("'"&amp;G4024&amp;"'!"&amp;H4024),"")</f>
        <v>0</v>
      </c>
      <c r="G4024" s="1533" t="s">
        <v>6775</v>
      </c>
      <c r="H4024" s="2" t="s">
        <v>5149</v>
      </c>
    </row>
    <row r="4025" spans="1:11" ht="14">
      <c r="A4025">
        <v>4020</v>
      </c>
      <c r="B4025" s="7">
        <f>'EstExp 12-20'!C184</f>
        <v>0</v>
      </c>
      <c r="C4025" s="3">
        <f t="shared" si="107"/>
        <v>4020</v>
      </c>
      <c r="E4025" s="2" t="b">
        <f t="shared" ca="1" si="106"/>
        <v>1</v>
      </c>
      <c r="F4025" s="2" cm="1">
        <f t="array" aca="1" ref="F4025" ca="1">IF(G4025&lt;&gt;"",INDIRECT("'"&amp;G4025&amp;"'!"&amp;H4025),"")</f>
        <v>0</v>
      </c>
      <c r="G4025" s="1533" t="s">
        <v>6775</v>
      </c>
      <c r="H4025" s="2" t="s">
        <v>5150</v>
      </c>
    </row>
    <row r="4026" spans="1:11" ht="14">
      <c r="A4026">
        <v>4021</v>
      </c>
      <c r="B4026" s="7">
        <f>'EstExp 12-20'!D184</f>
        <v>0</v>
      </c>
      <c r="C4026" s="3">
        <f t="shared" si="107"/>
        <v>4021</v>
      </c>
      <c r="E4026" s="2" t="b">
        <f t="shared" ca="1" si="106"/>
        <v>1</v>
      </c>
      <c r="F4026" s="2" cm="1">
        <f t="array" aca="1" ref="F4026" ca="1">IF(G4026&lt;&gt;"",INDIRECT("'"&amp;G4026&amp;"'!"&amp;H4026),"")</f>
        <v>0</v>
      </c>
      <c r="G4026" s="1533" t="s">
        <v>6775</v>
      </c>
      <c r="H4026" s="2" t="s">
        <v>5151</v>
      </c>
    </row>
    <row r="4027" spans="1:11" ht="14">
      <c r="A4027">
        <v>4022</v>
      </c>
      <c r="B4027" s="7">
        <f>'EstExp 12-20'!E184</f>
        <v>0</v>
      </c>
      <c r="C4027" s="3">
        <f t="shared" si="107"/>
        <v>4022</v>
      </c>
      <c r="E4027" s="2" t="b">
        <f t="shared" ca="1" si="106"/>
        <v>1</v>
      </c>
      <c r="F4027" s="2" cm="1">
        <f t="array" aca="1" ref="F4027" ca="1">IF(G4027&lt;&gt;"",INDIRECT("'"&amp;G4027&amp;"'!"&amp;H4027),"")</f>
        <v>0</v>
      </c>
      <c r="G4027" s="1533" t="s">
        <v>6775</v>
      </c>
      <c r="H4027" s="2" t="s">
        <v>5152</v>
      </c>
    </row>
    <row r="4028" spans="1:11" ht="14">
      <c r="A4028">
        <v>4023</v>
      </c>
      <c r="B4028" s="7">
        <f>'EstExp 12-20'!F184</f>
        <v>0</v>
      </c>
      <c r="C4028" s="3">
        <f t="shared" si="107"/>
        <v>4023</v>
      </c>
      <c r="E4028" s="2" t="b">
        <f t="shared" ca="1" si="106"/>
        <v>1</v>
      </c>
      <c r="F4028" s="2" cm="1">
        <f t="array" aca="1" ref="F4028" ca="1">IF(G4028&lt;&gt;"",INDIRECT("'"&amp;G4028&amp;"'!"&amp;H4028),"")</f>
        <v>0</v>
      </c>
      <c r="G4028" s="1533" t="s">
        <v>6775</v>
      </c>
      <c r="H4028" s="2" t="s">
        <v>5153</v>
      </c>
    </row>
    <row r="4029" spans="1:11" ht="14">
      <c r="A4029">
        <v>4024</v>
      </c>
      <c r="B4029" s="7">
        <f>'EstExp 12-20'!G184</f>
        <v>0</v>
      </c>
      <c r="C4029" s="3">
        <f t="shared" si="107"/>
        <v>4024</v>
      </c>
      <c r="E4029" s="2" t="b">
        <f t="shared" ca="1" si="106"/>
        <v>1</v>
      </c>
      <c r="F4029" s="2" cm="1">
        <f t="array" aca="1" ref="F4029" ca="1">IF(G4029&lt;&gt;"",INDIRECT("'"&amp;G4029&amp;"'!"&amp;H4029),"")</f>
        <v>0</v>
      </c>
      <c r="G4029" s="1533" t="s">
        <v>6775</v>
      </c>
      <c r="H4029" s="2" t="s">
        <v>5154</v>
      </c>
    </row>
    <row r="4030" spans="1:11" ht="14">
      <c r="A4030">
        <v>4025</v>
      </c>
      <c r="B4030" s="7">
        <f>'EstExp 12-20'!H184</f>
        <v>0</v>
      </c>
      <c r="C4030" s="3">
        <f t="shared" si="107"/>
        <v>4025</v>
      </c>
      <c r="E4030" s="2" t="b">
        <f t="shared" ca="1" si="106"/>
        <v>1</v>
      </c>
      <c r="F4030" s="2" cm="1">
        <f t="array" aca="1" ref="F4030" ca="1">IF(G4030&lt;&gt;"",INDIRECT("'"&amp;G4030&amp;"'!"&amp;H4030),"")</f>
        <v>0</v>
      </c>
      <c r="G4030" s="1533" t="s">
        <v>6775</v>
      </c>
      <c r="H4030" s="2" t="s">
        <v>5155</v>
      </c>
    </row>
    <row r="4031" spans="1:11" ht="14">
      <c r="A4031">
        <v>4026</v>
      </c>
      <c r="B4031" s="7">
        <f>'EstExp 12-20'!K184</f>
        <v>0</v>
      </c>
      <c r="C4031" s="3">
        <f t="shared" si="107"/>
        <v>4026</v>
      </c>
      <c r="E4031" s="2" t="b">
        <f t="shared" ca="1" si="106"/>
        <v>1</v>
      </c>
      <c r="F4031" s="2" cm="1">
        <f t="array" aca="1" ref="F4031" ca="1">IF(G4031&lt;&gt;"",INDIRECT("'"&amp;G4031&amp;"'!"&amp;H4031),"")</f>
        <v>0</v>
      </c>
      <c r="G4031" s="1533" t="s">
        <v>6775</v>
      </c>
      <c r="H4031" s="2" t="s">
        <v>5156</v>
      </c>
    </row>
    <row r="4032" spans="1:11" ht="14">
      <c r="A4032" s="1">
        <v>4027</v>
      </c>
      <c r="D4032" s="4"/>
      <c r="E4032" s="2" t="b">
        <f t="shared" ca="1" si="106"/>
        <v>1</v>
      </c>
      <c r="F4032" s="2" t="str" cm="1">
        <f t="array" aca="1" ref="F4032" ca="1">IF(G4032&lt;&gt;"",INDIRECT("'"&amp;G4032&amp;"'!"&amp;H4032),"")</f>
        <v/>
      </c>
      <c r="G4032" s="1533"/>
      <c r="I4032" s="4"/>
      <c r="J4032" s="4"/>
      <c r="K4032" s="4"/>
    </row>
    <row r="4033" spans="1:11" ht="14">
      <c r="A4033" s="1">
        <v>4028</v>
      </c>
      <c r="D4033" s="4"/>
      <c r="E4033" s="2" t="b">
        <f t="shared" ca="1" si="106"/>
        <v>1</v>
      </c>
      <c r="F4033" s="2" t="str" cm="1">
        <f t="array" aca="1" ref="F4033" ca="1">IF(G4033&lt;&gt;"",INDIRECT("'"&amp;G4033&amp;"'!"&amp;H4033),"")</f>
        <v/>
      </c>
      <c r="G4033" s="1533"/>
      <c r="I4033" s="4"/>
      <c r="J4033" s="4"/>
      <c r="K4033" s="4"/>
    </row>
    <row r="4034" spans="1:11" ht="14">
      <c r="A4034" s="1">
        <v>4029</v>
      </c>
      <c r="D4034" s="4"/>
      <c r="E4034" s="2" t="b">
        <f t="shared" ref="E4034:E4097" ca="1" si="108">F4034=B4034</f>
        <v>1</v>
      </c>
      <c r="F4034" s="2" t="str" cm="1">
        <f t="array" aca="1" ref="F4034" ca="1">IF(G4034&lt;&gt;"",INDIRECT("'"&amp;G4034&amp;"'!"&amp;H4034),"")</f>
        <v/>
      </c>
      <c r="G4034" s="1533"/>
      <c r="I4034" s="4"/>
      <c r="J4034" s="4"/>
      <c r="K4034" s="4"/>
    </row>
    <row r="4035" spans="1:11" ht="14">
      <c r="A4035" s="1">
        <v>4030</v>
      </c>
      <c r="D4035" s="4"/>
      <c r="E4035" s="2" t="b">
        <f t="shared" ca="1" si="108"/>
        <v>1</v>
      </c>
      <c r="F4035" s="2" t="str" cm="1">
        <f t="array" aca="1" ref="F4035" ca="1">IF(G4035&lt;&gt;"",INDIRECT("'"&amp;G4035&amp;"'!"&amp;H4035),"")</f>
        <v/>
      </c>
      <c r="G4035" s="1533"/>
      <c r="I4035" s="4"/>
      <c r="J4035" s="4"/>
      <c r="K4035" s="4"/>
    </row>
    <row r="4036" spans="1:11" ht="14">
      <c r="A4036" s="1">
        <v>4031</v>
      </c>
      <c r="D4036" s="4"/>
      <c r="E4036" s="2" t="b">
        <f t="shared" ca="1" si="108"/>
        <v>1</v>
      </c>
      <c r="F4036" s="2" t="str" cm="1">
        <f t="array" aca="1" ref="F4036" ca="1">IF(G4036&lt;&gt;"",INDIRECT("'"&amp;G4036&amp;"'!"&amp;H4036),"")</f>
        <v/>
      </c>
      <c r="G4036" s="1533"/>
      <c r="I4036" s="4"/>
      <c r="J4036" s="4"/>
      <c r="K4036" s="4"/>
    </row>
    <row r="4037" spans="1:11" ht="14">
      <c r="A4037" s="1">
        <v>4032</v>
      </c>
      <c r="D4037" s="4"/>
      <c r="E4037" s="2" t="b">
        <f t="shared" ca="1" si="108"/>
        <v>1</v>
      </c>
      <c r="F4037" s="2" t="str" cm="1">
        <f t="array" aca="1" ref="F4037" ca="1">IF(G4037&lt;&gt;"",INDIRECT("'"&amp;G4037&amp;"'!"&amp;H4037),"")</f>
        <v/>
      </c>
      <c r="G4037" s="1533"/>
      <c r="I4037" s="4"/>
      <c r="J4037" s="4"/>
      <c r="K4037" s="4"/>
    </row>
    <row r="4038" spans="1:11" ht="14">
      <c r="A4038" s="1">
        <v>4033</v>
      </c>
      <c r="D4038" s="4"/>
      <c r="E4038" s="2" t="b">
        <f t="shared" ca="1" si="108"/>
        <v>1</v>
      </c>
      <c r="F4038" s="2" t="str" cm="1">
        <f t="array" aca="1" ref="F4038" ca="1">IF(G4038&lt;&gt;"",INDIRECT("'"&amp;G4038&amp;"'!"&amp;H4038),"")</f>
        <v/>
      </c>
      <c r="G4038" s="1533"/>
      <c r="I4038" s="4"/>
      <c r="J4038" s="4"/>
      <c r="K4038" s="4"/>
    </row>
    <row r="4039" spans="1:11" ht="14">
      <c r="A4039" s="1">
        <v>4034</v>
      </c>
      <c r="D4039" s="4"/>
      <c r="E4039" s="2" t="b">
        <f t="shared" ca="1" si="108"/>
        <v>1</v>
      </c>
      <c r="F4039" s="2" t="str" cm="1">
        <f t="array" aca="1" ref="F4039" ca="1">IF(G4039&lt;&gt;"",INDIRECT("'"&amp;G4039&amp;"'!"&amp;H4039),"")</f>
        <v/>
      </c>
      <c r="G4039" s="1533"/>
      <c r="I4039" s="4"/>
      <c r="J4039" s="4"/>
      <c r="K4039" s="4"/>
    </row>
    <row r="4040" spans="1:11" ht="14">
      <c r="A4040" s="1">
        <v>4035</v>
      </c>
      <c r="D4040" s="3" t="s">
        <v>299</v>
      </c>
      <c r="E4040" s="2" t="b">
        <f t="shared" ca="1" si="108"/>
        <v>1</v>
      </c>
      <c r="F4040" s="2" t="str" cm="1">
        <f t="array" aca="1" ref="F4040" ca="1">IF(G4040&lt;&gt;"",INDIRECT("'"&amp;G4040&amp;"'!"&amp;H4040),"")</f>
        <v/>
      </c>
      <c r="G4040" s="1533"/>
    </row>
    <row r="4041" spans="1:11" ht="14">
      <c r="A4041" s="1">
        <v>4036</v>
      </c>
      <c r="D4041" s="3" t="s">
        <v>299</v>
      </c>
      <c r="E4041" s="2" t="b">
        <f t="shared" ca="1" si="108"/>
        <v>1</v>
      </c>
      <c r="F4041" s="2" t="str" cm="1">
        <f t="array" aca="1" ref="F4041" ca="1">IF(G4041&lt;&gt;"",INDIRECT("'"&amp;G4041&amp;"'!"&amp;H4041),"")</f>
        <v/>
      </c>
      <c r="G4041" s="1533"/>
    </row>
    <row r="4042" spans="1:11" ht="14">
      <c r="A4042" s="1">
        <v>4037</v>
      </c>
      <c r="D4042" s="3" t="s">
        <v>299</v>
      </c>
      <c r="E4042" s="2" t="b">
        <f t="shared" ca="1" si="108"/>
        <v>1</v>
      </c>
      <c r="F4042" s="2" t="str" cm="1">
        <f t="array" aca="1" ref="F4042" ca="1">IF(G4042&lt;&gt;"",INDIRECT("'"&amp;G4042&amp;"'!"&amp;H4042),"")</f>
        <v/>
      </c>
      <c r="G4042" s="1533"/>
    </row>
    <row r="4043" spans="1:11" ht="14">
      <c r="A4043">
        <v>4038</v>
      </c>
      <c r="B4043" s="7">
        <f>'EstExp 12-20'!K304</f>
        <v>0</v>
      </c>
      <c r="C4043" s="3">
        <f t="shared" ref="C4043:C4101" si="109">A4043-B4043</f>
        <v>4038</v>
      </c>
      <c r="E4043" s="2" t="b">
        <f t="shared" ca="1" si="108"/>
        <v>1</v>
      </c>
      <c r="F4043" s="2" cm="1">
        <f t="array" aca="1" ref="F4043" ca="1">IF(G4043&lt;&gt;"",INDIRECT("'"&amp;G4043&amp;"'!"&amp;H4043),"")</f>
        <v>0</v>
      </c>
      <c r="G4043" s="1533" t="s">
        <v>6775</v>
      </c>
      <c r="H4043" s="2" t="s">
        <v>5157</v>
      </c>
    </row>
    <row r="4044" spans="1:11" ht="14">
      <c r="A4044">
        <v>4039</v>
      </c>
      <c r="B4044" s="7">
        <f>'EstExp 12-20'!K305</f>
        <v>0</v>
      </c>
      <c r="C4044" s="3">
        <f t="shared" si="109"/>
        <v>4039</v>
      </c>
      <c r="E4044" s="2" t="b">
        <f t="shared" ca="1" si="108"/>
        <v>1</v>
      </c>
      <c r="F4044" s="2" cm="1">
        <f t="array" aca="1" ref="F4044" ca="1">IF(G4044&lt;&gt;"",INDIRECT("'"&amp;G4044&amp;"'!"&amp;H4044),"")</f>
        <v>0</v>
      </c>
      <c r="G4044" s="1533" t="s">
        <v>6775</v>
      </c>
      <c r="H4044" s="2" t="s">
        <v>5158</v>
      </c>
    </row>
    <row r="4045" spans="1:11" ht="14">
      <c r="A4045" s="1">
        <v>4040</v>
      </c>
      <c r="D4045" s="3" t="s">
        <v>163</v>
      </c>
      <c r="E4045" s="2" t="b">
        <f t="shared" ca="1" si="108"/>
        <v>1</v>
      </c>
      <c r="F4045" s="2" t="str" cm="1">
        <f t="array" aca="1" ref="F4045" ca="1">IF(G4045&lt;&gt;"",INDIRECT("'"&amp;G4045&amp;"'!"&amp;H4045),"")</f>
        <v/>
      </c>
      <c r="G4045" s="1533"/>
    </row>
    <row r="4046" spans="1:11" ht="14">
      <c r="A4046" s="1">
        <v>4041</v>
      </c>
      <c r="D4046" s="3" t="s">
        <v>299</v>
      </c>
      <c r="E4046" s="2" t="b">
        <f t="shared" ca="1" si="108"/>
        <v>1</v>
      </c>
      <c r="F4046" s="2" t="str" cm="1">
        <f t="array" aca="1" ref="F4046" ca="1">IF(G4046&lt;&gt;"",INDIRECT("'"&amp;G4046&amp;"'!"&amp;H4046),"")</f>
        <v/>
      </c>
      <c r="G4046" s="1533"/>
    </row>
    <row r="4047" spans="1:11" ht="14">
      <c r="A4047" s="1">
        <v>4042</v>
      </c>
      <c r="E4047" s="2" t="b">
        <f t="shared" ca="1" si="108"/>
        <v>1</v>
      </c>
      <c r="F4047" s="2" t="str" cm="1">
        <f t="array" aca="1" ref="F4047" ca="1">IF(G4047&lt;&gt;"",INDIRECT("'"&amp;G4047&amp;"'!"&amp;H4047),"")</f>
        <v/>
      </c>
      <c r="G4047" s="1533"/>
    </row>
    <row r="4048" spans="1:11" ht="14">
      <c r="A4048" s="1">
        <v>4043</v>
      </c>
      <c r="E4048" s="2" t="b">
        <f t="shared" ca="1" si="108"/>
        <v>1</v>
      </c>
      <c r="F4048" s="2" t="str" cm="1">
        <f t="array" aca="1" ref="F4048" ca="1">IF(G4048&lt;&gt;"",INDIRECT("'"&amp;G4048&amp;"'!"&amp;H4048),"")</f>
        <v/>
      </c>
      <c r="G4048" s="1533"/>
    </row>
    <row r="4049" spans="1:11" ht="14">
      <c r="A4049" s="1">
        <v>4044</v>
      </c>
      <c r="E4049" s="2" t="b">
        <f t="shared" ca="1" si="108"/>
        <v>1</v>
      </c>
      <c r="F4049" s="2" t="str" cm="1">
        <f t="array" aca="1" ref="F4049" ca="1">IF(G4049&lt;&gt;"",INDIRECT("'"&amp;G4049&amp;"'!"&amp;H4049),"")</f>
        <v/>
      </c>
      <c r="G4049" s="1533"/>
    </row>
    <row r="4050" spans="1:11" ht="14">
      <c r="A4050" s="1">
        <v>4045</v>
      </c>
      <c r="E4050" s="2" t="b">
        <f t="shared" ca="1" si="108"/>
        <v>1</v>
      </c>
      <c r="F4050" s="2" t="str" cm="1">
        <f t="array" aca="1" ref="F4050" ca="1">IF(G4050&lt;&gt;"",INDIRECT("'"&amp;G4050&amp;"'!"&amp;H4050),"")</f>
        <v/>
      </c>
      <c r="G4050" s="1533"/>
    </row>
    <row r="4051" spans="1:11" ht="14">
      <c r="A4051" s="1">
        <v>4046</v>
      </c>
      <c r="E4051" s="2" t="b">
        <f t="shared" ca="1" si="108"/>
        <v>1</v>
      </c>
      <c r="F4051" s="2" t="str" cm="1">
        <f t="array" aca="1" ref="F4051" ca="1">IF(G4051&lt;&gt;"",INDIRECT("'"&amp;G4051&amp;"'!"&amp;H4051),"")</f>
        <v/>
      </c>
      <c r="G4051" s="1533"/>
    </row>
    <row r="4052" spans="1:11" ht="14">
      <c r="A4052" s="1">
        <v>4047</v>
      </c>
      <c r="E4052" s="2" t="b">
        <f t="shared" ca="1" si="108"/>
        <v>1</v>
      </c>
      <c r="F4052" s="2" t="str" cm="1">
        <f t="array" aca="1" ref="F4052" ca="1">IF(G4052&lt;&gt;"",INDIRECT("'"&amp;G4052&amp;"'!"&amp;H4052),"")</f>
        <v/>
      </c>
      <c r="G4052" s="1533"/>
    </row>
    <row r="4053" spans="1:11" ht="14">
      <c r="A4053" s="1">
        <v>4048</v>
      </c>
      <c r="E4053" s="2" t="b">
        <f t="shared" ca="1" si="108"/>
        <v>1</v>
      </c>
      <c r="F4053" s="2" t="str" cm="1">
        <f t="array" aca="1" ref="F4053" ca="1">IF(G4053&lt;&gt;"",INDIRECT("'"&amp;G4053&amp;"'!"&amp;H4053),"")</f>
        <v/>
      </c>
      <c r="G4053" s="1533"/>
    </row>
    <row r="4054" spans="1:11" ht="14">
      <c r="A4054" s="1">
        <v>4049</v>
      </c>
      <c r="E4054" s="2" t="b">
        <f t="shared" ca="1" si="108"/>
        <v>1</v>
      </c>
      <c r="F4054" s="2" t="str" cm="1">
        <f t="array" aca="1" ref="F4054" ca="1">IF(G4054&lt;&gt;"",INDIRECT("'"&amp;G4054&amp;"'!"&amp;H4054),"")</f>
        <v/>
      </c>
      <c r="G4054" s="1533"/>
    </row>
    <row r="4055" spans="1:11" ht="14">
      <c r="A4055" s="1">
        <v>4050</v>
      </c>
      <c r="E4055" s="2" t="b">
        <f t="shared" ca="1" si="108"/>
        <v>1</v>
      </c>
      <c r="F4055" s="2" t="str" cm="1">
        <f t="array" aca="1" ref="F4055" ca="1">IF(G4055&lt;&gt;"",INDIRECT("'"&amp;G4055&amp;"'!"&amp;H4055),"")</f>
        <v/>
      </c>
      <c r="G4055" s="1533"/>
    </row>
    <row r="4056" spans="1:11" ht="14">
      <c r="A4056" s="1">
        <v>4051</v>
      </c>
      <c r="E4056" s="2" t="b">
        <f t="shared" ca="1" si="108"/>
        <v>1</v>
      </c>
      <c r="F4056" s="2" t="str" cm="1">
        <f t="array" aca="1" ref="F4056" ca="1">IF(G4056&lt;&gt;"",INDIRECT("'"&amp;G4056&amp;"'!"&amp;H4056),"")</f>
        <v/>
      </c>
      <c r="G4056" s="1533"/>
    </row>
    <row r="4057" spans="1:11" ht="14">
      <c r="A4057">
        <v>4052</v>
      </c>
      <c r="B4057" s="7">
        <f>'BudgetSum 2-4'!C10</f>
        <v>0</v>
      </c>
      <c r="C4057" s="3">
        <f t="shared" si="109"/>
        <v>4052</v>
      </c>
      <c r="E4057" s="2" t="b">
        <f t="shared" ca="1" si="108"/>
        <v>1</v>
      </c>
      <c r="F4057" s="2" cm="1">
        <f t="array" aca="1" ref="F4057" ca="1">IF(G4057&lt;&gt;"",INDIRECT("'"&amp;G4057&amp;"'!"&amp;H4057),"")</f>
        <v>0</v>
      </c>
      <c r="G4057" s="1533" t="s">
        <v>6773</v>
      </c>
      <c r="H4057" s="2" t="s">
        <v>4235</v>
      </c>
    </row>
    <row r="4058" spans="1:11" ht="14">
      <c r="A4058">
        <v>4053</v>
      </c>
      <c r="B4058" s="7">
        <f>'BudgetSum 2-4'!D10</f>
        <v>0</v>
      </c>
      <c r="C4058" s="3">
        <f t="shared" si="109"/>
        <v>4053</v>
      </c>
      <c r="E4058" s="2" t="b">
        <f t="shared" ca="1" si="108"/>
        <v>1</v>
      </c>
      <c r="F4058" s="2" cm="1">
        <f t="array" aca="1" ref="F4058" ca="1">IF(G4058&lt;&gt;"",INDIRECT("'"&amp;G4058&amp;"'!"&amp;H4058),"")</f>
        <v>0</v>
      </c>
      <c r="G4058" s="1533" t="s">
        <v>6773</v>
      </c>
      <c r="H4058" s="2" t="s">
        <v>4248</v>
      </c>
    </row>
    <row r="4059" spans="1:11" ht="14">
      <c r="A4059">
        <v>4054</v>
      </c>
      <c r="B4059" s="7">
        <f>'BudgetSum 2-4'!E10</f>
        <v>0</v>
      </c>
      <c r="C4059" s="3">
        <f t="shared" si="109"/>
        <v>4054</v>
      </c>
      <c r="E4059" s="2" t="b">
        <f t="shared" ca="1" si="108"/>
        <v>1</v>
      </c>
      <c r="F4059" s="2" cm="1">
        <f t="array" aca="1" ref="F4059" ca="1">IF(G4059&lt;&gt;"",INDIRECT("'"&amp;G4059&amp;"'!"&amp;H4059),"")</f>
        <v>0</v>
      </c>
      <c r="G4059" s="1533" t="s">
        <v>6773</v>
      </c>
      <c r="H4059" s="2" t="s">
        <v>4259</v>
      </c>
    </row>
    <row r="4060" spans="1:11" ht="14">
      <c r="A4060">
        <v>4055</v>
      </c>
      <c r="B4060" s="7">
        <f>'BudgetSum 2-4'!F10</f>
        <v>0</v>
      </c>
      <c r="C4060" s="3">
        <f t="shared" si="109"/>
        <v>4055</v>
      </c>
      <c r="E4060" s="2" t="b">
        <f t="shared" ca="1" si="108"/>
        <v>1</v>
      </c>
      <c r="F4060" s="2" cm="1">
        <f t="array" aca="1" ref="F4060" ca="1">IF(G4060&lt;&gt;"",INDIRECT("'"&amp;G4060&amp;"'!"&amp;H4060),"")</f>
        <v>0</v>
      </c>
      <c r="G4060" s="1533" t="s">
        <v>6773</v>
      </c>
      <c r="H4060" s="2" t="s">
        <v>4270</v>
      </c>
    </row>
    <row r="4061" spans="1:11" ht="14">
      <c r="A4061">
        <v>4056</v>
      </c>
      <c r="B4061" s="7">
        <f>'BudgetSum 2-4'!G10</f>
        <v>0</v>
      </c>
      <c r="C4061" s="3">
        <f t="shared" si="109"/>
        <v>4056</v>
      </c>
      <c r="E4061" s="2" t="b">
        <f t="shared" ca="1" si="108"/>
        <v>1</v>
      </c>
      <c r="F4061" s="2" cm="1">
        <f t="array" aca="1" ref="F4061" ca="1">IF(G4061&lt;&gt;"",INDIRECT("'"&amp;G4061&amp;"'!"&amp;H4061),"")</f>
        <v>0</v>
      </c>
      <c r="G4061" s="1533" t="s">
        <v>6773</v>
      </c>
      <c r="H4061" s="2" t="s">
        <v>4281</v>
      </c>
    </row>
    <row r="4062" spans="1:11" ht="14">
      <c r="A4062">
        <v>4057</v>
      </c>
      <c r="B4062" s="7">
        <f>'BudgetSum 2-4'!H10</f>
        <v>0</v>
      </c>
      <c r="C4062" s="3">
        <f t="shared" si="109"/>
        <v>4057</v>
      </c>
      <c r="E4062" s="2" t="b">
        <f t="shared" ca="1" si="108"/>
        <v>1</v>
      </c>
      <c r="F4062" s="2" cm="1">
        <f t="array" aca="1" ref="F4062" ca="1">IF(G4062&lt;&gt;"",INDIRECT("'"&amp;G4062&amp;"'!"&amp;H4062),"")</f>
        <v>0</v>
      </c>
      <c r="G4062" s="1533" t="s">
        <v>6773</v>
      </c>
      <c r="H4062" s="2" t="s">
        <v>4291</v>
      </c>
    </row>
    <row r="4063" spans="1:11" ht="14">
      <c r="A4063" s="1">
        <v>4058</v>
      </c>
      <c r="D4063" s="4"/>
      <c r="E4063" s="2" t="b">
        <f t="shared" ca="1" si="108"/>
        <v>1</v>
      </c>
      <c r="F4063" s="2" t="str" cm="1">
        <f t="array" aca="1" ref="F4063" ca="1">IF(G4063&lt;&gt;"",INDIRECT("'"&amp;G4063&amp;"'!"&amp;H4063),"")</f>
        <v/>
      </c>
      <c r="G4063" s="1533"/>
      <c r="I4063" s="4"/>
      <c r="J4063" s="4"/>
      <c r="K4063" s="4"/>
    </row>
    <row r="4064" spans="1:11" ht="14">
      <c r="A4064" s="1">
        <v>4059</v>
      </c>
      <c r="E4064" s="2" t="b">
        <f t="shared" ca="1" si="108"/>
        <v>1</v>
      </c>
      <c r="F4064" s="2" t="str" cm="1">
        <f t="array" aca="1" ref="F4064" ca="1">IF(G4064&lt;&gt;"",INDIRECT("'"&amp;G4064&amp;"'!"&amp;H4064),"")</f>
        <v/>
      </c>
      <c r="G4064" s="1533"/>
    </row>
    <row r="4065" spans="1:8" ht="14">
      <c r="A4065">
        <v>4060</v>
      </c>
      <c r="B4065" s="7">
        <f>'BudgetSum 2-4'!K10</f>
        <v>0</v>
      </c>
      <c r="C4065" s="3">
        <f t="shared" si="109"/>
        <v>4060</v>
      </c>
      <c r="E4065" s="2" t="b">
        <f t="shared" ca="1" si="108"/>
        <v>1</v>
      </c>
      <c r="F4065" s="2" cm="1">
        <f t="array" aca="1" ref="F4065" ca="1">IF(G4065&lt;&gt;"",INDIRECT("'"&amp;G4065&amp;"'!"&amp;H4065),"")</f>
        <v>0</v>
      </c>
      <c r="G4065" s="1533" t="s">
        <v>6773</v>
      </c>
      <c r="H4065" s="2" t="s">
        <v>4309</v>
      </c>
    </row>
    <row r="4066" spans="1:8" ht="14">
      <c r="A4066">
        <v>4061</v>
      </c>
      <c r="B4066" s="7">
        <f>'BudgetSum 2-4'!C11</f>
        <v>66741640</v>
      </c>
      <c r="C4066" s="3">
        <f t="shared" si="109"/>
        <v>-66737579</v>
      </c>
      <c r="E4066" s="2" t="b">
        <f t="shared" ca="1" si="108"/>
        <v>1</v>
      </c>
      <c r="F4066" s="2" cm="1">
        <f t="array" aca="1" ref="F4066" ca="1">IF(G4066&lt;&gt;"",INDIRECT("'"&amp;G4066&amp;"'!"&amp;H4066),"")</f>
        <v>66741640</v>
      </c>
      <c r="G4066" s="1533" t="s">
        <v>6773</v>
      </c>
      <c r="H4066" s="2" t="s">
        <v>4236</v>
      </c>
    </row>
    <row r="4067" spans="1:8" ht="14">
      <c r="A4067">
        <v>4062</v>
      </c>
      <c r="B4067" s="7">
        <f>'BudgetSum 2-4'!D11</f>
        <v>6227200</v>
      </c>
      <c r="C4067" s="3">
        <f t="shared" si="109"/>
        <v>-6223138</v>
      </c>
      <c r="E4067" s="2" t="b">
        <f t="shared" ca="1" si="108"/>
        <v>1</v>
      </c>
      <c r="F4067" s="2" cm="1">
        <f t="array" aca="1" ref="F4067" ca="1">IF(G4067&lt;&gt;"",INDIRECT("'"&amp;G4067&amp;"'!"&amp;H4067),"")</f>
        <v>6227200</v>
      </c>
      <c r="G4067" s="1533" t="s">
        <v>6773</v>
      </c>
      <c r="H4067" s="2" t="s">
        <v>4249</v>
      </c>
    </row>
    <row r="4068" spans="1:8" ht="14">
      <c r="A4068">
        <v>4063</v>
      </c>
      <c r="B4068" s="7">
        <f>'BudgetSum 2-4'!E11</f>
        <v>735000</v>
      </c>
      <c r="C4068" s="3">
        <f t="shared" si="109"/>
        <v>-730937</v>
      </c>
      <c r="E4068" s="2" t="b">
        <f t="shared" ca="1" si="108"/>
        <v>1</v>
      </c>
      <c r="F4068" s="2" cm="1">
        <f t="array" aca="1" ref="F4068" ca="1">IF(G4068&lt;&gt;"",INDIRECT("'"&amp;G4068&amp;"'!"&amp;H4068),"")</f>
        <v>735000</v>
      </c>
      <c r="G4068" s="1533" t="s">
        <v>6773</v>
      </c>
      <c r="H4068" s="2" t="s">
        <v>4260</v>
      </c>
    </row>
    <row r="4069" spans="1:8" ht="14">
      <c r="A4069">
        <v>4064</v>
      </c>
      <c r="B4069" s="7">
        <f>'BudgetSum 2-4'!F11</f>
        <v>4327900</v>
      </c>
      <c r="C4069" s="3">
        <f t="shared" si="109"/>
        <v>-4323836</v>
      </c>
      <c r="E4069" s="2" t="b">
        <f t="shared" ca="1" si="108"/>
        <v>1</v>
      </c>
      <c r="F4069" s="2" cm="1">
        <f t="array" aca="1" ref="F4069" ca="1">IF(G4069&lt;&gt;"",INDIRECT("'"&amp;G4069&amp;"'!"&amp;H4069),"")</f>
        <v>4327900</v>
      </c>
      <c r="G4069" s="1533" t="s">
        <v>6773</v>
      </c>
      <c r="H4069" s="2" t="s">
        <v>4271</v>
      </c>
    </row>
    <row r="4070" spans="1:8" ht="14">
      <c r="A4070">
        <v>4065</v>
      </c>
      <c r="B4070" s="7">
        <f>'BudgetSum 2-4'!G11</f>
        <v>2091950</v>
      </c>
      <c r="C4070" s="3">
        <f t="shared" si="109"/>
        <v>-2087885</v>
      </c>
      <c r="E4070" s="2" t="b">
        <f t="shared" ca="1" si="108"/>
        <v>1</v>
      </c>
      <c r="F4070" s="2" cm="1">
        <f t="array" aca="1" ref="F4070" ca="1">IF(G4070&lt;&gt;"",INDIRECT("'"&amp;G4070&amp;"'!"&amp;H4070),"")</f>
        <v>2091950</v>
      </c>
      <c r="G4070" s="1533" t="s">
        <v>6773</v>
      </c>
      <c r="H4070" s="2" t="s">
        <v>4282</v>
      </c>
    </row>
    <row r="4071" spans="1:8" ht="14">
      <c r="A4071">
        <v>4066</v>
      </c>
      <c r="B4071" s="7">
        <f>'BudgetSum 2-4'!H11</f>
        <v>0</v>
      </c>
      <c r="C4071" s="3">
        <f t="shared" si="109"/>
        <v>4066</v>
      </c>
      <c r="E4071" s="2" t="b">
        <f t="shared" ca="1" si="108"/>
        <v>1</v>
      </c>
      <c r="F4071" s="2" cm="1">
        <f t="array" aca="1" ref="F4071" ca="1">IF(G4071&lt;&gt;"",INDIRECT("'"&amp;G4071&amp;"'!"&amp;H4071),"")</f>
        <v>0</v>
      </c>
      <c r="G4071" s="1533" t="s">
        <v>6773</v>
      </c>
      <c r="H4071" s="2" t="s">
        <v>4292</v>
      </c>
    </row>
    <row r="4072" spans="1:8" ht="14">
      <c r="A4072">
        <v>4067</v>
      </c>
      <c r="B4072" s="7">
        <f>'BudgetSum 2-4'!I11</f>
        <v>0</v>
      </c>
      <c r="C4072" s="3">
        <f t="shared" si="109"/>
        <v>4067</v>
      </c>
      <c r="E4072" s="2" t="b">
        <f t="shared" ca="1" si="108"/>
        <v>1</v>
      </c>
      <c r="F4072" s="2" cm="1">
        <f t="array" aca="1" ref="F4072" ca="1">IF(G4072&lt;&gt;"",INDIRECT("'"&amp;G4072&amp;"'!"&amp;H4072),"")</f>
        <v>0</v>
      </c>
      <c r="G4072" s="1533" t="s">
        <v>6773</v>
      </c>
      <c r="H4072" s="2" t="s">
        <v>4301</v>
      </c>
    </row>
    <row r="4073" spans="1:8" ht="14">
      <c r="A4073" s="1">
        <v>4068</v>
      </c>
      <c r="D4073" s="3" t="s">
        <v>299</v>
      </c>
      <c r="E4073" s="2" t="b">
        <f t="shared" ca="1" si="108"/>
        <v>1</v>
      </c>
      <c r="F4073" s="2" t="str" cm="1">
        <f t="array" aca="1" ref="F4073" ca="1">IF(G4073&lt;&gt;"",INDIRECT("'"&amp;G4073&amp;"'!"&amp;H4073),"")</f>
        <v/>
      </c>
      <c r="G4073" s="1533"/>
    </row>
    <row r="4074" spans="1:8" ht="14">
      <c r="A4074">
        <v>4069</v>
      </c>
      <c r="B4074" s="7">
        <f>'BudgetSum 2-4'!K11</f>
        <v>0</v>
      </c>
      <c r="C4074" s="3">
        <f t="shared" si="109"/>
        <v>4069</v>
      </c>
      <c r="E4074" s="2" t="b">
        <f t="shared" ca="1" si="108"/>
        <v>1</v>
      </c>
      <c r="F4074" s="2" cm="1">
        <f t="array" aca="1" ref="F4074" ca="1">IF(G4074&lt;&gt;"",INDIRECT("'"&amp;G4074&amp;"'!"&amp;H4074),"")</f>
        <v>0</v>
      </c>
      <c r="G4074" s="1533" t="s">
        <v>6773</v>
      </c>
      <c r="H4074" s="2" t="s">
        <v>4310</v>
      </c>
    </row>
    <row r="4075" spans="1:8" ht="14">
      <c r="A4075">
        <v>4070</v>
      </c>
      <c r="B4075" s="7">
        <f>'BudgetSum 2-4'!C20</f>
        <v>0</v>
      </c>
      <c r="C4075" s="3">
        <f t="shared" si="109"/>
        <v>4070</v>
      </c>
      <c r="E4075" s="2" t="b">
        <f t="shared" ca="1" si="108"/>
        <v>1</v>
      </c>
      <c r="F4075" s="2" cm="1">
        <f t="array" aca="1" ref="F4075" ca="1">IF(G4075&lt;&gt;"",INDIRECT("'"&amp;G4075&amp;"'!"&amp;H4075),"")</f>
        <v>0</v>
      </c>
      <c r="G4075" s="1533" t="s">
        <v>6773</v>
      </c>
      <c r="H4075" s="2" t="s">
        <v>4244</v>
      </c>
    </row>
    <row r="4076" spans="1:8" ht="14">
      <c r="A4076">
        <v>4071</v>
      </c>
      <c r="B4076" s="7">
        <f>'BudgetSum 2-4'!D20</f>
        <v>0</v>
      </c>
      <c r="C4076" s="3">
        <f t="shared" si="109"/>
        <v>4071</v>
      </c>
      <c r="E4076" s="2" t="b">
        <f t="shared" ca="1" si="108"/>
        <v>1</v>
      </c>
      <c r="F4076" s="2" cm="1">
        <f t="array" aca="1" ref="F4076" ca="1">IF(G4076&lt;&gt;"",INDIRECT("'"&amp;G4076&amp;"'!"&amp;H4076),"")</f>
        <v>0</v>
      </c>
      <c r="G4076" s="1533" t="s">
        <v>6773</v>
      </c>
      <c r="H4076" s="2" t="s">
        <v>4256</v>
      </c>
    </row>
    <row r="4077" spans="1:8" ht="14">
      <c r="A4077">
        <v>4072</v>
      </c>
      <c r="B4077" s="7">
        <f>'BudgetSum 2-4'!F20</f>
        <v>0</v>
      </c>
      <c r="C4077" s="3">
        <f t="shared" si="109"/>
        <v>4072</v>
      </c>
      <c r="E4077" s="2" t="b">
        <f t="shared" ca="1" si="108"/>
        <v>1</v>
      </c>
      <c r="F4077" s="2" cm="1">
        <f t="array" aca="1" ref="F4077" ca="1">IF(G4077&lt;&gt;"",INDIRECT("'"&amp;G4077&amp;"'!"&amp;H4077),"")</f>
        <v>0</v>
      </c>
      <c r="G4077" s="1533" t="s">
        <v>6773</v>
      </c>
      <c r="H4077" s="2" t="s">
        <v>4278</v>
      </c>
    </row>
    <row r="4078" spans="1:8" ht="14">
      <c r="A4078">
        <v>4073</v>
      </c>
      <c r="B4078" s="7">
        <f>'BudgetSum 2-4'!H20</f>
        <v>0</v>
      </c>
      <c r="C4078" s="3">
        <f t="shared" si="109"/>
        <v>4073</v>
      </c>
      <c r="E4078" s="2" t="b">
        <f t="shared" ca="1" si="108"/>
        <v>1</v>
      </c>
      <c r="F4078" s="2" cm="1">
        <f t="array" aca="1" ref="F4078" ca="1">IF(G4078&lt;&gt;"",INDIRECT("'"&amp;G4078&amp;"'!"&amp;H4078),"")</f>
        <v>0</v>
      </c>
      <c r="G4078" s="1533" t="s">
        <v>6773</v>
      </c>
      <c r="H4078" s="2" t="s">
        <v>4296</v>
      </c>
    </row>
    <row r="4079" spans="1:8" ht="14">
      <c r="A4079">
        <v>4074</v>
      </c>
      <c r="B4079" s="7">
        <f>'BudgetSum 2-4'!K20</f>
        <v>0</v>
      </c>
      <c r="C4079" s="3">
        <f t="shared" si="109"/>
        <v>4074</v>
      </c>
      <c r="E4079" s="2" t="b">
        <f t="shared" ca="1" si="108"/>
        <v>1</v>
      </c>
      <c r="F4079" s="2" cm="1">
        <f t="array" aca="1" ref="F4079" ca="1">IF(G4079&lt;&gt;"",INDIRECT("'"&amp;G4079&amp;"'!"&amp;H4079),"")</f>
        <v>0</v>
      </c>
      <c r="G4079" s="1533" t="s">
        <v>6773</v>
      </c>
      <c r="H4079" s="2" t="s">
        <v>4316</v>
      </c>
    </row>
    <row r="4080" spans="1:8" ht="14">
      <c r="A4080">
        <v>4075</v>
      </c>
      <c r="B4080" s="7">
        <f>'BudgetSum 2-4'!C21</f>
        <v>68028630</v>
      </c>
      <c r="C4080" s="3">
        <f t="shared" si="109"/>
        <v>-68024555</v>
      </c>
      <c r="E4080" s="2" t="b">
        <f t="shared" ca="1" si="108"/>
        <v>1</v>
      </c>
      <c r="F4080" s="2" cm="1">
        <f t="array" aca="1" ref="F4080" ca="1">IF(G4080&lt;&gt;"",INDIRECT("'"&amp;G4080&amp;"'!"&amp;H4080),"")</f>
        <v>68028630</v>
      </c>
      <c r="G4080" s="1533" t="s">
        <v>6773</v>
      </c>
      <c r="H4080" s="2" t="s">
        <v>4245</v>
      </c>
    </row>
    <row r="4081" spans="1:11" ht="14">
      <c r="A4081">
        <v>4076</v>
      </c>
      <c r="B4081" s="7">
        <f>'BudgetSum 2-4'!D21</f>
        <v>7190720</v>
      </c>
      <c r="C4081" s="3">
        <f t="shared" si="109"/>
        <v>-7186644</v>
      </c>
      <c r="E4081" s="2" t="b">
        <f t="shared" ca="1" si="108"/>
        <v>1</v>
      </c>
      <c r="F4081" s="2" cm="1">
        <f t="array" aca="1" ref="F4081" ca="1">IF(G4081&lt;&gt;"",INDIRECT("'"&amp;G4081&amp;"'!"&amp;H4081),"")</f>
        <v>7190720</v>
      </c>
      <c r="G4081" s="1533" t="s">
        <v>6773</v>
      </c>
      <c r="H4081" s="2" t="s">
        <v>4257</v>
      </c>
    </row>
    <row r="4082" spans="1:11" ht="14">
      <c r="A4082">
        <v>4077</v>
      </c>
      <c r="B4082" s="7">
        <f>'BudgetSum 2-4'!E21</f>
        <v>2077770</v>
      </c>
      <c r="C4082" s="3">
        <f t="shared" si="109"/>
        <v>-2073693</v>
      </c>
      <c r="E4082" s="2" t="b">
        <f t="shared" ca="1" si="108"/>
        <v>1</v>
      </c>
      <c r="F4082" s="2" cm="1">
        <f t="array" aca="1" ref="F4082" ca="1">IF(G4082&lt;&gt;"",INDIRECT("'"&amp;G4082&amp;"'!"&amp;H4082),"")</f>
        <v>2077770</v>
      </c>
      <c r="G4082" s="1533" t="s">
        <v>6773</v>
      </c>
      <c r="H4082" s="2" t="s">
        <v>4267</v>
      </c>
    </row>
    <row r="4083" spans="1:11" ht="14">
      <c r="A4083">
        <v>4078</v>
      </c>
      <c r="B4083" s="7">
        <f>'BudgetSum 2-4'!F21</f>
        <v>4962500</v>
      </c>
      <c r="C4083" s="3">
        <f t="shared" si="109"/>
        <v>-4958422</v>
      </c>
      <c r="E4083" s="2" t="b">
        <f t="shared" ca="1" si="108"/>
        <v>1</v>
      </c>
      <c r="F4083" s="2" cm="1">
        <f t="array" aca="1" ref="F4083" ca="1">IF(G4083&lt;&gt;"",INDIRECT("'"&amp;G4083&amp;"'!"&amp;H4083),"")</f>
        <v>4962500</v>
      </c>
      <c r="G4083" s="1533" t="s">
        <v>6773</v>
      </c>
      <c r="H4083" s="2" t="s">
        <v>4279</v>
      </c>
    </row>
    <row r="4084" spans="1:11" ht="14">
      <c r="A4084">
        <v>4079</v>
      </c>
      <c r="B4084" s="7">
        <f>'BudgetSum 2-4'!G21</f>
        <v>2091950</v>
      </c>
      <c r="C4084" s="3">
        <f t="shared" si="109"/>
        <v>-2087871</v>
      </c>
      <c r="E4084" s="2" t="b">
        <f t="shared" ca="1" si="108"/>
        <v>1</v>
      </c>
      <c r="F4084" s="2" cm="1">
        <f t="array" aca="1" ref="F4084" ca="1">IF(G4084&lt;&gt;"",INDIRECT("'"&amp;G4084&amp;"'!"&amp;H4084),"")</f>
        <v>2091950</v>
      </c>
      <c r="G4084" s="1533" t="s">
        <v>6773</v>
      </c>
      <c r="H4084" s="2" t="s">
        <v>4289</v>
      </c>
    </row>
    <row r="4085" spans="1:11" ht="14">
      <c r="A4085">
        <v>4080</v>
      </c>
      <c r="B4085" s="7">
        <f>'BudgetSum 2-4'!H21</f>
        <v>0</v>
      </c>
      <c r="C4085" s="3">
        <f t="shared" si="109"/>
        <v>4080</v>
      </c>
      <c r="E4085" s="2" t="b">
        <f t="shared" ca="1" si="108"/>
        <v>1</v>
      </c>
      <c r="F4085" s="2" cm="1">
        <f t="array" aca="1" ref="F4085" ca="1">IF(G4085&lt;&gt;"",INDIRECT("'"&amp;G4085&amp;"'!"&amp;H4085),"")</f>
        <v>0</v>
      </c>
      <c r="G4085" s="1533" t="s">
        <v>6773</v>
      </c>
      <c r="H4085" s="2" t="s">
        <v>4297</v>
      </c>
    </row>
    <row r="4086" spans="1:11" ht="14">
      <c r="A4086" s="1">
        <v>4081</v>
      </c>
      <c r="D4086" s="4"/>
      <c r="E4086" s="2" t="b">
        <f t="shared" ca="1" si="108"/>
        <v>1</v>
      </c>
      <c r="F4086" s="2" t="str" cm="1">
        <f t="array" aca="1" ref="F4086" ca="1">IF(G4086&lt;&gt;"",INDIRECT("'"&amp;G4086&amp;"'!"&amp;H4086),"")</f>
        <v/>
      </c>
      <c r="G4086" s="1533"/>
      <c r="I4086" s="4"/>
      <c r="J4086" s="4"/>
      <c r="K4086" s="4"/>
    </row>
    <row r="4087" spans="1:11" ht="14">
      <c r="A4087" s="1">
        <v>4082</v>
      </c>
      <c r="D4087" s="3" t="s">
        <v>299</v>
      </c>
      <c r="E4087" s="2" t="b">
        <f t="shared" ca="1" si="108"/>
        <v>1</v>
      </c>
      <c r="F4087" s="2" t="str" cm="1">
        <f t="array" aca="1" ref="F4087" ca="1">IF(G4087&lt;&gt;"",INDIRECT("'"&amp;G4087&amp;"'!"&amp;H4087),"")</f>
        <v/>
      </c>
      <c r="G4087" s="1533"/>
    </row>
    <row r="4088" spans="1:11" ht="14">
      <c r="A4088">
        <v>4083</v>
      </c>
      <c r="B4088" s="7">
        <f>'BudgetSum 2-4'!K21</f>
        <v>0</v>
      </c>
      <c r="C4088" s="3">
        <f t="shared" si="109"/>
        <v>4083</v>
      </c>
      <c r="E4088" s="2" t="b">
        <f t="shared" ca="1" si="108"/>
        <v>1</v>
      </c>
      <c r="F4088" s="2" cm="1">
        <f t="array" aca="1" ref="F4088" ca="1">IF(G4088&lt;&gt;"",INDIRECT("'"&amp;G4088&amp;"'!"&amp;H4088),"")</f>
        <v>0</v>
      </c>
      <c r="G4088" s="1533" t="s">
        <v>6773</v>
      </c>
      <c r="H4088" s="2" t="s">
        <v>4317</v>
      </c>
    </row>
    <row r="4089" spans="1:11" ht="14">
      <c r="A4089" s="1">
        <v>4084</v>
      </c>
      <c r="D4089" s="3" t="s">
        <v>299</v>
      </c>
      <c r="E4089" s="2" t="b">
        <f t="shared" ca="1" si="108"/>
        <v>1</v>
      </c>
      <c r="F4089" s="2" t="str" cm="1">
        <f t="array" aca="1" ref="F4089" ca="1">IF(G4089&lt;&gt;"",INDIRECT("'"&amp;G4089&amp;"'!"&amp;H4089),"")</f>
        <v/>
      </c>
      <c r="G4089" s="1533"/>
    </row>
    <row r="4090" spans="1:11" ht="14">
      <c r="A4090" s="1">
        <v>4085</v>
      </c>
      <c r="D4090" s="4"/>
      <c r="E4090" s="2" t="b">
        <f t="shared" ca="1" si="108"/>
        <v>1</v>
      </c>
      <c r="F4090" s="2" t="str" cm="1">
        <f t="array" aca="1" ref="F4090" ca="1">IF(G4090&lt;&gt;"",INDIRECT("'"&amp;G4090&amp;"'!"&amp;H4090),"")</f>
        <v/>
      </c>
      <c r="G4090" s="1533"/>
      <c r="I4090" s="4"/>
      <c r="J4090" s="4"/>
      <c r="K4090" s="4"/>
    </row>
    <row r="4091" spans="1:11" ht="14">
      <c r="A4091" s="1">
        <v>4086</v>
      </c>
      <c r="D4091" s="4"/>
      <c r="E4091" s="2" t="b">
        <f t="shared" ca="1" si="108"/>
        <v>1</v>
      </c>
      <c r="F4091" s="2" t="str" cm="1">
        <f t="array" aca="1" ref="F4091" ca="1">IF(G4091&lt;&gt;"",INDIRECT("'"&amp;G4091&amp;"'!"&amp;H4091),"")</f>
        <v/>
      </c>
      <c r="G4091" s="1533"/>
      <c r="I4091" s="4"/>
      <c r="J4091" s="4"/>
      <c r="K4091" s="4"/>
    </row>
    <row r="4092" spans="1:11" ht="14">
      <c r="A4092" s="1">
        <v>4087</v>
      </c>
      <c r="D4092" s="4"/>
      <c r="E4092" s="2" t="b">
        <f t="shared" ca="1" si="108"/>
        <v>1</v>
      </c>
      <c r="F4092" s="2" t="str" cm="1">
        <f t="array" aca="1" ref="F4092" ca="1">IF(G4092&lt;&gt;"",INDIRECT("'"&amp;G4092&amp;"'!"&amp;H4092),"")</f>
        <v/>
      </c>
      <c r="G4092" s="1533"/>
      <c r="I4092" s="4"/>
      <c r="J4092" s="4"/>
      <c r="K4092" s="4"/>
    </row>
    <row r="4093" spans="1:11" ht="14">
      <c r="A4093" s="1">
        <v>4088</v>
      </c>
      <c r="D4093" s="4"/>
      <c r="E4093" s="2" t="b">
        <f t="shared" ca="1" si="108"/>
        <v>1</v>
      </c>
      <c r="F4093" s="2" t="str" cm="1">
        <f t="array" aca="1" ref="F4093" ca="1">IF(G4093&lt;&gt;"",INDIRECT("'"&amp;G4093&amp;"'!"&amp;H4093),"")</f>
        <v/>
      </c>
      <c r="G4093" s="1533"/>
      <c r="I4093" s="4"/>
      <c r="J4093" s="4"/>
      <c r="K4093" s="4"/>
    </row>
    <row r="4094" spans="1:11" ht="14">
      <c r="A4094" s="1">
        <v>4089</v>
      </c>
      <c r="D4094" s="3" t="s">
        <v>299</v>
      </c>
      <c r="E4094" s="2" t="b">
        <f t="shared" ca="1" si="108"/>
        <v>1</v>
      </c>
      <c r="F4094" s="2" t="str" cm="1">
        <f t="array" aca="1" ref="F4094" ca="1">IF(G4094&lt;&gt;"",INDIRECT("'"&amp;G4094&amp;"'!"&amp;H4094),"")</f>
        <v/>
      </c>
      <c r="G4094" s="1533"/>
    </row>
    <row r="4095" spans="1:11" ht="14">
      <c r="A4095" s="1">
        <v>4090</v>
      </c>
      <c r="D4095" s="3" t="s">
        <v>299</v>
      </c>
      <c r="E4095" s="2" t="b">
        <f t="shared" ca="1" si="108"/>
        <v>1</v>
      </c>
      <c r="F4095" s="2" t="str" cm="1">
        <f t="array" aca="1" ref="F4095" ca="1">IF(G4095&lt;&gt;"",INDIRECT("'"&amp;G4095&amp;"'!"&amp;H4095),"")</f>
        <v/>
      </c>
      <c r="G4095" s="1533"/>
    </row>
    <row r="4096" spans="1:11" ht="14">
      <c r="A4096" s="1">
        <v>4091</v>
      </c>
      <c r="D4096" s="4"/>
      <c r="E4096" s="2" t="b">
        <f t="shared" ca="1" si="108"/>
        <v>1</v>
      </c>
      <c r="F4096" s="2" t="str" cm="1">
        <f t="array" aca="1" ref="F4096" ca="1">IF(G4096&lt;&gt;"",INDIRECT("'"&amp;G4096&amp;"'!"&amp;H4096),"")</f>
        <v/>
      </c>
      <c r="G4096" s="1533"/>
      <c r="I4096" s="4"/>
      <c r="J4096" s="4"/>
      <c r="K4096" s="4"/>
    </row>
    <row r="4097" spans="1:11" ht="14">
      <c r="A4097" s="1">
        <v>4092</v>
      </c>
      <c r="D4097" s="4"/>
      <c r="E4097" s="2" t="b">
        <f t="shared" ca="1" si="108"/>
        <v>1</v>
      </c>
      <c r="F4097" s="2" t="str" cm="1">
        <f t="array" aca="1" ref="F4097" ca="1">IF(G4097&lt;&gt;"",INDIRECT("'"&amp;G4097&amp;"'!"&amp;H4097),"")</f>
        <v/>
      </c>
      <c r="G4097" s="1533"/>
      <c r="I4097" s="4"/>
      <c r="J4097" s="4"/>
      <c r="K4097" s="4"/>
    </row>
    <row r="4098" spans="1:11" ht="14">
      <c r="A4098" s="1">
        <v>4093</v>
      </c>
      <c r="D4098" s="4"/>
      <c r="E4098" s="2" t="b">
        <f t="shared" ref="E4098:E4161" ca="1" si="110">F4098=B4098</f>
        <v>1</v>
      </c>
      <c r="F4098" s="2" t="str" cm="1">
        <f t="array" aca="1" ref="F4098" ca="1">IF(G4098&lt;&gt;"",INDIRECT("'"&amp;G4098&amp;"'!"&amp;H4098),"")</f>
        <v/>
      </c>
      <c r="G4098" s="1533"/>
      <c r="I4098" s="4"/>
      <c r="J4098" s="4"/>
      <c r="K4098" s="4"/>
    </row>
    <row r="4099" spans="1:11" ht="14">
      <c r="A4099" s="1">
        <v>4094</v>
      </c>
      <c r="D4099" s="4"/>
      <c r="E4099" s="2" t="b">
        <f t="shared" ca="1" si="110"/>
        <v>1</v>
      </c>
      <c r="F4099" s="2" t="str" cm="1">
        <f t="array" aca="1" ref="F4099" ca="1">IF(G4099&lt;&gt;"",INDIRECT("'"&amp;G4099&amp;"'!"&amp;H4099),"")</f>
        <v/>
      </c>
      <c r="G4099" s="1533"/>
      <c r="I4099" s="4"/>
      <c r="J4099" s="4"/>
      <c r="K4099" s="4"/>
    </row>
    <row r="4100" spans="1:11" ht="14">
      <c r="A4100">
        <v>4095</v>
      </c>
      <c r="B4100" s="7">
        <f>'EstExp 12-20'!H208</f>
        <v>0</v>
      </c>
      <c r="C4100" s="3">
        <f t="shared" si="109"/>
        <v>4095</v>
      </c>
      <c r="E4100" s="2" t="b">
        <f t="shared" ca="1" si="110"/>
        <v>1</v>
      </c>
      <c r="F4100" s="2" cm="1">
        <f t="array" aca="1" ref="F4100" ca="1">IF(G4100&lt;&gt;"",INDIRECT("'"&amp;G4100&amp;"'!"&amp;H4100),"")</f>
        <v>0</v>
      </c>
      <c r="G4100" s="1533" t="s">
        <v>6775</v>
      </c>
      <c r="H4100" s="2" t="s">
        <v>5159</v>
      </c>
    </row>
    <row r="4101" spans="1:11" ht="14">
      <c r="A4101">
        <v>4096</v>
      </c>
      <c r="B4101" s="7">
        <f>'EstExp 12-20'!K208</f>
        <v>0</v>
      </c>
      <c r="C4101" s="3">
        <f t="shared" si="109"/>
        <v>4096</v>
      </c>
      <c r="E4101" s="2" t="b">
        <f t="shared" ca="1" si="110"/>
        <v>1</v>
      </c>
      <c r="F4101" s="2" cm="1">
        <f t="array" aca="1" ref="F4101" ca="1">IF(G4101&lt;&gt;"",INDIRECT("'"&amp;G4101&amp;"'!"&amp;H4101),"")</f>
        <v>0</v>
      </c>
      <c r="G4101" s="1533" t="s">
        <v>6775</v>
      </c>
      <c r="H4101" s="2" t="s">
        <v>5160</v>
      </c>
    </row>
    <row r="4102" spans="1:11" ht="14">
      <c r="A4102" s="1">
        <v>4097</v>
      </c>
      <c r="D4102" s="4"/>
      <c r="E4102" s="2" t="b">
        <f t="shared" ca="1" si="110"/>
        <v>1</v>
      </c>
      <c r="F4102" s="2" t="str" cm="1">
        <f t="array" aca="1" ref="F4102" ca="1">IF(G4102&lt;&gt;"",INDIRECT("'"&amp;G4102&amp;"'!"&amp;H4102),"")</f>
        <v/>
      </c>
      <c r="G4102" s="1533"/>
      <c r="I4102" s="4"/>
      <c r="J4102" s="4"/>
      <c r="K4102" s="4"/>
    </row>
    <row r="4103" spans="1:11" ht="14">
      <c r="A4103" s="1">
        <v>4098</v>
      </c>
      <c r="D4103" s="4"/>
      <c r="E4103" s="2" t="b">
        <f t="shared" ca="1" si="110"/>
        <v>1</v>
      </c>
      <c r="F4103" s="2" t="str" cm="1">
        <f t="array" aca="1" ref="F4103" ca="1">IF(G4103&lt;&gt;"",INDIRECT("'"&amp;G4103&amp;"'!"&amp;H4103),"")</f>
        <v/>
      </c>
      <c r="G4103" s="1533"/>
      <c r="I4103" s="4"/>
      <c r="J4103" s="4"/>
      <c r="K4103" s="4"/>
    </row>
    <row r="4104" spans="1:11" ht="14">
      <c r="A4104" s="1">
        <v>4099</v>
      </c>
      <c r="D4104" s="4"/>
      <c r="E4104" s="2" t="b">
        <f t="shared" ca="1" si="110"/>
        <v>1</v>
      </c>
      <c r="F4104" s="2" t="str" cm="1">
        <f t="array" aca="1" ref="F4104" ca="1">IF(G4104&lt;&gt;"",INDIRECT("'"&amp;G4104&amp;"'!"&amp;H4104),"")</f>
        <v/>
      </c>
      <c r="G4104" s="1533"/>
      <c r="I4104" s="4"/>
      <c r="J4104" s="4"/>
      <c r="K4104" s="4"/>
    </row>
    <row r="4105" spans="1:11" ht="14">
      <c r="A4105" s="1">
        <v>4100</v>
      </c>
      <c r="D4105" s="3" t="s">
        <v>299</v>
      </c>
      <c r="E4105" s="2" t="b">
        <f t="shared" ca="1" si="110"/>
        <v>1</v>
      </c>
      <c r="F4105" s="2" t="str" cm="1">
        <f t="array" aca="1" ref="F4105" ca="1">IF(G4105&lt;&gt;"",INDIRECT("'"&amp;G4105&amp;"'!"&amp;H4105),"")</f>
        <v/>
      </c>
      <c r="G4105" s="1533"/>
    </row>
    <row r="4106" spans="1:11" ht="14">
      <c r="A4106" s="1">
        <v>4101</v>
      </c>
      <c r="D4106" s="3" t="s">
        <v>299</v>
      </c>
      <c r="E4106" s="2" t="b">
        <f t="shared" ca="1" si="110"/>
        <v>1</v>
      </c>
      <c r="F4106" s="2" t="str" cm="1">
        <f t="array" aca="1" ref="F4106" ca="1">IF(G4106&lt;&gt;"",INDIRECT("'"&amp;G4106&amp;"'!"&amp;H4106),"")</f>
        <v/>
      </c>
      <c r="G4106" s="1533"/>
    </row>
    <row r="4107" spans="1:11" ht="14">
      <c r="A4107" s="1">
        <v>4102</v>
      </c>
      <c r="D4107" s="3" t="s">
        <v>299</v>
      </c>
      <c r="E4107" s="2" t="b">
        <f t="shared" ca="1" si="110"/>
        <v>1</v>
      </c>
      <c r="F4107" s="2" t="str" cm="1">
        <f t="array" aca="1" ref="F4107" ca="1">IF(G4107&lt;&gt;"",INDIRECT("'"&amp;G4107&amp;"'!"&amp;H4107),"")</f>
        <v/>
      </c>
      <c r="G4107" s="1533"/>
    </row>
    <row r="4108" spans="1:11" ht="14">
      <c r="A4108" s="1">
        <v>4103</v>
      </c>
      <c r="D4108" s="4"/>
      <c r="E4108" s="2" t="b">
        <f t="shared" ca="1" si="110"/>
        <v>1</v>
      </c>
      <c r="F4108" s="2" t="str" cm="1">
        <f t="array" aca="1" ref="F4108" ca="1">IF(G4108&lt;&gt;"",INDIRECT("'"&amp;G4108&amp;"'!"&amp;H4108),"")</f>
        <v/>
      </c>
      <c r="G4108" s="1533"/>
      <c r="I4108" s="4"/>
      <c r="J4108" s="4"/>
      <c r="K4108" s="4"/>
    </row>
    <row r="4109" spans="1:11" ht="14">
      <c r="A4109">
        <v>4104</v>
      </c>
      <c r="B4109" s="7">
        <f>'EstExp 12-20'!D281</f>
        <v>0</v>
      </c>
      <c r="C4109" s="3">
        <f t="shared" ref="C4109:C4161" si="111">A4109-B4109</f>
        <v>4104</v>
      </c>
      <c r="E4109" s="2" t="b">
        <f t="shared" ca="1" si="110"/>
        <v>1</v>
      </c>
      <c r="F4109" s="2" cm="1">
        <f t="array" aca="1" ref="F4109" ca="1">IF(G4109&lt;&gt;"",INDIRECT("'"&amp;G4109&amp;"'!"&amp;H4109),"")</f>
        <v>0</v>
      </c>
      <c r="G4109" s="1533" t="s">
        <v>6775</v>
      </c>
      <c r="H4109" s="2" t="s">
        <v>5161</v>
      </c>
    </row>
    <row r="4110" spans="1:11" ht="14">
      <c r="A4110">
        <v>4105</v>
      </c>
      <c r="B4110" s="7">
        <f>'EstExp 12-20'!K281</f>
        <v>0</v>
      </c>
      <c r="C4110" s="3">
        <f t="shared" si="111"/>
        <v>4105</v>
      </c>
      <c r="E4110" s="2" t="b">
        <f t="shared" ca="1" si="110"/>
        <v>1</v>
      </c>
      <c r="F4110" s="2" cm="1">
        <f t="array" aca="1" ref="F4110" ca="1">IF(G4110&lt;&gt;"",INDIRECT("'"&amp;G4110&amp;"'!"&amp;H4110),"")</f>
        <v>0</v>
      </c>
      <c r="G4110" s="1533" t="s">
        <v>6775</v>
      </c>
      <c r="H4110" s="2" t="s">
        <v>5162</v>
      </c>
    </row>
    <row r="4111" spans="1:11" ht="14">
      <c r="A4111" s="1">
        <v>4106</v>
      </c>
      <c r="D4111" s="4"/>
      <c r="E4111" s="2" t="b">
        <f t="shared" ca="1" si="110"/>
        <v>1</v>
      </c>
      <c r="F4111" s="2" t="str" cm="1">
        <f t="array" aca="1" ref="F4111" ca="1">IF(G4111&lt;&gt;"",INDIRECT("'"&amp;G4111&amp;"'!"&amp;H4111),"")</f>
        <v/>
      </c>
      <c r="G4111" s="1533"/>
      <c r="I4111" s="4"/>
      <c r="J4111" s="4"/>
      <c r="K4111" s="4"/>
    </row>
    <row r="4112" spans="1:11" ht="14">
      <c r="A4112" s="1">
        <v>4107</v>
      </c>
      <c r="D4112" s="4"/>
      <c r="E4112" s="2" t="b">
        <f t="shared" ca="1" si="110"/>
        <v>1</v>
      </c>
      <c r="F4112" s="2" t="str" cm="1">
        <f t="array" aca="1" ref="F4112" ca="1">IF(G4112&lt;&gt;"",INDIRECT("'"&amp;G4112&amp;"'!"&amp;H4112),"")</f>
        <v/>
      </c>
      <c r="G4112" s="1533"/>
      <c r="I4112" s="4"/>
      <c r="J4112" s="4"/>
      <c r="K4112" s="4"/>
    </row>
    <row r="4113" spans="1:11" ht="14">
      <c r="A4113" s="1">
        <v>4108</v>
      </c>
      <c r="D4113" s="4"/>
      <c r="E4113" s="2" t="b">
        <f t="shared" ca="1" si="110"/>
        <v>1</v>
      </c>
      <c r="F4113" s="2" t="str" cm="1">
        <f t="array" aca="1" ref="F4113" ca="1">IF(G4113&lt;&gt;"",INDIRECT("'"&amp;G4113&amp;"'!"&amp;H4113),"")</f>
        <v/>
      </c>
      <c r="G4113" s="1533"/>
      <c r="I4113" s="4"/>
      <c r="J4113" s="4"/>
      <c r="K4113" s="4"/>
    </row>
    <row r="4114" spans="1:11" ht="14">
      <c r="A4114" s="1">
        <v>4109</v>
      </c>
      <c r="D4114" s="3" t="s">
        <v>299</v>
      </c>
      <c r="E4114" s="2" t="b">
        <f t="shared" ca="1" si="110"/>
        <v>1</v>
      </c>
      <c r="F4114" s="2" t="str" cm="1">
        <f t="array" aca="1" ref="F4114" ca="1">IF(G4114&lt;&gt;"",INDIRECT("'"&amp;G4114&amp;"'!"&amp;H4114),"")</f>
        <v/>
      </c>
      <c r="G4114" s="1533"/>
    </row>
    <row r="4115" spans="1:11" ht="14">
      <c r="A4115" s="1">
        <v>4110</v>
      </c>
      <c r="E4115" s="2" t="b">
        <f t="shared" ca="1" si="110"/>
        <v>1</v>
      </c>
      <c r="F4115" s="2" t="str" cm="1">
        <f t="array" aca="1" ref="F4115" ca="1">IF(G4115&lt;&gt;"",INDIRECT("'"&amp;G4115&amp;"'!"&amp;H4115),"")</f>
        <v/>
      </c>
      <c r="G4115" s="1533"/>
    </row>
    <row r="4116" spans="1:11" ht="14">
      <c r="A4116" s="1">
        <v>4111</v>
      </c>
      <c r="E4116" s="2" t="b">
        <f t="shared" ca="1" si="110"/>
        <v>1</v>
      </c>
      <c r="F4116" s="2" t="str" cm="1">
        <f t="array" aca="1" ref="F4116" ca="1">IF(G4116&lt;&gt;"",INDIRECT("'"&amp;G4116&amp;"'!"&amp;H4116),"")</f>
        <v/>
      </c>
      <c r="G4116" s="1533"/>
    </row>
    <row r="4117" spans="1:11" ht="14">
      <c r="A4117" s="1">
        <v>4112</v>
      </c>
      <c r="E4117" s="2" t="b">
        <f t="shared" ca="1" si="110"/>
        <v>1</v>
      </c>
      <c r="F4117" s="2" t="str" cm="1">
        <f t="array" aca="1" ref="F4117" ca="1">IF(G4117&lt;&gt;"",INDIRECT("'"&amp;G4117&amp;"'!"&amp;H4117),"")</f>
        <v/>
      </c>
      <c r="G4117" s="1533"/>
    </row>
    <row r="4118" spans="1:11" ht="14">
      <c r="A4118" s="1">
        <v>4113</v>
      </c>
      <c r="E4118" s="2" t="b">
        <f t="shared" ca="1" si="110"/>
        <v>1</v>
      </c>
      <c r="F4118" s="2" t="str" cm="1">
        <f t="array" aca="1" ref="F4118" ca="1">IF(G4118&lt;&gt;"",INDIRECT("'"&amp;G4118&amp;"'!"&amp;H4118),"")</f>
        <v/>
      </c>
      <c r="G4118" s="1533"/>
    </row>
    <row r="4119" spans="1:11" ht="14">
      <c r="A4119">
        <v>4114</v>
      </c>
      <c r="B4119" s="7">
        <f>'BudgetSum 2-4'!E20</f>
        <v>0</v>
      </c>
      <c r="C4119" s="3">
        <f t="shared" si="111"/>
        <v>4114</v>
      </c>
      <c r="E4119" s="2" t="b">
        <f t="shared" ca="1" si="110"/>
        <v>1</v>
      </c>
      <c r="F4119" s="2" cm="1">
        <f t="array" aca="1" ref="F4119" ca="1">IF(G4119&lt;&gt;"",INDIRECT("'"&amp;G4119&amp;"'!"&amp;H4119),"")</f>
        <v>0</v>
      </c>
      <c r="G4119" s="1533" t="s">
        <v>6773</v>
      </c>
      <c r="H4119" s="2" t="s">
        <v>4266</v>
      </c>
    </row>
    <row r="4120" spans="1:11" ht="14">
      <c r="A4120">
        <v>4115</v>
      </c>
      <c r="B4120" s="7">
        <f>'BudgetSum 2-4'!G20</f>
        <v>0</v>
      </c>
      <c r="C4120" s="3">
        <f t="shared" si="111"/>
        <v>4115</v>
      </c>
      <c r="E4120" s="2" t="b">
        <f t="shared" ca="1" si="110"/>
        <v>1</v>
      </c>
      <c r="F4120" s="2" cm="1">
        <f t="array" aca="1" ref="F4120" ca="1">IF(G4120&lt;&gt;"",INDIRECT("'"&amp;G4120&amp;"'!"&amp;H4120),"")</f>
        <v>0</v>
      </c>
      <c r="G4120" s="1533" t="s">
        <v>6773</v>
      </c>
      <c r="H4120" s="2" t="s">
        <v>4288</v>
      </c>
    </row>
    <row r="4121" spans="1:11" ht="14">
      <c r="A4121" s="1">
        <v>4116</v>
      </c>
      <c r="E4121" s="2" t="b">
        <f t="shared" ca="1" si="110"/>
        <v>1</v>
      </c>
      <c r="F4121" s="2" t="str" cm="1">
        <f t="array" aca="1" ref="F4121" ca="1">IF(G4121&lt;&gt;"",INDIRECT("'"&amp;G4121&amp;"'!"&amp;H4121),"")</f>
        <v/>
      </c>
      <c r="G4121" s="1533"/>
    </row>
    <row r="4122" spans="1:11" ht="14">
      <c r="A4122" s="1">
        <v>4117</v>
      </c>
      <c r="D4122" s="3" t="s">
        <v>299</v>
      </c>
      <c r="E4122" s="2" t="b">
        <f t="shared" ca="1" si="110"/>
        <v>1</v>
      </c>
      <c r="F4122" s="2" t="str" cm="1">
        <f t="array" aca="1" ref="F4122" ca="1">IF(G4122&lt;&gt;"",INDIRECT("'"&amp;G4122&amp;"'!"&amp;H4122),"")</f>
        <v/>
      </c>
      <c r="G4122" s="1533"/>
    </row>
    <row r="4123" spans="1:11" ht="14">
      <c r="A4123">
        <v>4118</v>
      </c>
      <c r="B4123" s="7">
        <f>'EstRev 6-11'!D163</f>
        <v>0</v>
      </c>
      <c r="C4123" s="3">
        <f t="shared" si="111"/>
        <v>4118</v>
      </c>
      <c r="E4123" s="2" t="b">
        <f t="shared" ca="1" si="110"/>
        <v>1</v>
      </c>
      <c r="F4123" s="2" cm="1">
        <f t="array" aca="1" ref="F4123" ca="1">IF(G4123&lt;&gt;"",INDIRECT("'"&amp;G4123&amp;"'!"&amp;H4123),"")</f>
        <v>0</v>
      </c>
      <c r="G4123" s="1533" t="s">
        <v>6776</v>
      </c>
      <c r="H4123" s="2" t="s">
        <v>5163</v>
      </c>
    </row>
    <row r="4124" spans="1:11" ht="14">
      <c r="A4124">
        <v>4119</v>
      </c>
      <c r="B4124" s="7">
        <f>'EstRev 6-11'!F163</f>
        <v>0</v>
      </c>
      <c r="C4124" s="3">
        <f t="shared" si="111"/>
        <v>4119</v>
      </c>
      <c r="E4124" s="2" t="b">
        <f t="shared" ca="1" si="110"/>
        <v>1</v>
      </c>
      <c r="F4124" s="2" cm="1">
        <f t="array" aca="1" ref="F4124" ca="1">IF(G4124&lt;&gt;"",INDIRECT("'"&amp;G4124&amp;"'!"&amp;H4124),"")</f>
        <v>0</v>
      </c>
      <c r="G4124" s="1533" t="s">
        <v>6776</v>
      </c>
      <c r="H4124" s="2" t="s">
        <v>5164</v>
      </c>
    </row>
    <row r="4125" spans="1:11" ht="14">
      <c r="A4125">
        <v>4120</v>
      </c>
      <c r="B4125" s="7">
        <f>'EstRev 6-11'!G163</f>
        <v>0</v>
      </c>
      <c r="C4125" s="3">
        <f t="shared" si="111"/>
        <v>4120</v>
      </c>
      <c r="E4125" s="2" t="b">
        <f t="shared" ca="1" si="110"/>
        <v>1</v>
      </c>
      <c r="F4125" s="2" cm="1">
        <f t="array" aca="1" ref="F4125" ca="1">IF(G4125&lt;&gt;"",INDIRECT("'"&amp;G4125&amp;"'!"&amp;H4125),"")</f>
        <v>0</v>
      </c>
      <c r="G4125" s="1533" t="s">
        <v>6776</v>
      </c>
      <c r="H4125" s="2" t="s">
        <v>5165</v>
      </c>
    </row>
    <row r="4126" spans="1:11" ht="14">
      <c r="A4126" s="1">
        <v>4121</v>
      </c>
      <c r="D4126" s="4"/>
      <c r="E4126" s="2" t="b">
        <f t="shared" ca="1" si="110"/>
        <v>1</v>
      </c>
      <c r="F4126" s="2" t="str" cm="1">
        <f t="array" aca="1" ref="F4126" ca="1">IF(G4126&lt;&gt;"",INDIRECT("'"&amp;G4126&amp;"'!"&amp;H4126),"")</f>
        <v/>
      </c>
      <c r="G4126" s="1533"/>
      <c r="I4126" s="4"/>
      <c r="J4126" s="4"/>
      <c r="K4126" s="4"/>
    </row>
    <row r="4127" spans="1:11" ht="14">
      <c r="A4127" s="1">
        <v>4122</v>
      </c>
      <c r="D4127" s="4"/>
      <c r="E4127" s="2" t="b">
        <f t="shared" ca="1" si="110"/>
        <v>1</v>
      </c>
      <c r="F4127" s="2" t="str" cm="1">
        <f t="array" aca="1" ref="F4127" ca="1">IF(G4127&lt;&gt;"",INDIRECT("'"&amp;G4127&amp;"'!"&amp;H4127),"")</f>
        <v/>
      </c>
      <c r="G4127" s="1533"/>
      <c r="I4127" s="4"/>
      <c r="J4127" s="4"/>
      <c r="K4127" s="4"/>
    </row>
    <row r="4128" spans="1:11" ht="14">
      <c r="A4128" s="1">
        <v>4123</v>
      </c>
      <c r="D4128" s="4"/>
      <c r="E4128" s="2" t="b">
        <f t="shared" ca="1" si="110"/>
        <v>1</v>
      </c>
      <c r="F4128" s="2" t="str" cm="1">
        <f t="array" aca="1" ref="F4128" ca="1">IF(G4128&lt;&gt;"",INDIRECT("'"&amp;G4128&amp;"'!"&amp;H4128),"")</f>
        <v/>
      </c>
      <c r="G4128" s="1533"/>
      <c r="I4128" s="4"/>
      <c r="J4128" s="4"/>
      <c r="K4128" s="4"/>
    </row>
    <row r="4129" spans="1:11" ht="14">
      <c r="A4129" s="1">
        <v>4124</v>
      </c>
      <c r="D4129" s="4"/>
      <c r="E4129" s="2" t="b">
        <f t="shared" ca="1" si="110"/>
        <v>1</v>
      </c>
      <c r="F4129" s="2" t="str" cm="1">
        <f t="array" aca="1" ref="F4129" ca="1">IF(G4129&lt;&gt;"",INDIRECT("'"&amp;G4129&amp;"'!"&amp;H4129),"")</f>
        <v/>
      </c>
      <c r="G4129" s="1533"/>
      <c r="I4129" s="4"/>
      <c r="J4129" s="4"/>
      <c r="K4129" s="4"/>
    </row>
    <row r="4130" spans="1:11" ht="14">
      <c r="A4130" s="1">
        <v>4125</v>
      </c>
      <c r="D4130" s="4"/>
      <c r="E4130" s="2" t="b">
        <f t="shared" ca="1" si="110"/>
        <v>1</v>
      </c>
      <c r="F4130" s="2" t="str" cm="1">
        <f t="array" aca="1" ref="F4130" ca="1">IF(G4130&lt;&gt;"",INDIRECT("'"&amp;G4130&amp;"'!"&amp;H4130),"")</f>
        <v/>
      </c>
      <c r="G4130" s="1533"/>
      <c r="I4130" s="4"/>
      <c r="J4130" s="4"/>
      <c r="K4130" s="4"/>
    </row>
    <row r="4131" spans="1:11" ht="14">
      <c r="A4131" s="1">
        <v>4126</v>
      </c>
      <c r="D4131" s="4"/>
      <c r="E4131" s="2" t="b">
        <f t="shared" ca="1" si="110"/>
        <v>1</v>
      </c>
      <c r="F4131" s="2" t="str" cm="1">
        <f t="array" aca="1" ref="F4131" ca="1">IF(G4131&lt;&gt;"",INDIRECT("'"&amp;G4131&amp;"'!"&amp;H4131),"")</f>
        <v/>
      </c>
      <c r="G4131" s="1533"/>
      <c r="I4131" s="4"/>
      <c r="J4131" s="4"/>
      <c r="K4131" s="4"/>
    </row>
    <row r="4132" spans="1:11" ht="14">
      <c r="A4132" s="1">
        <v>4127</v>
      </c>
      <c r="E4132" s="2" t="b">
        <f t="shared" ca="1" si="110"/>
        <v>1</v>
      </c>
      <c r="F4132" s="2" t="str" cm="1">
        <f t="array" aca="1" ref="F4132" ca="1">IF(G4132&lt;&gt;"",INDIRECT("'"&amp;G4132&amp;"'!"&amp;H4132),"")</f>
        <v/>
      </c>
      <c r="G4132" s="1533"/>
    </row>
    <row r="4133" spans="1:11" ht="14">
      <c r="A4133">
        <v>4128</v>
      </c>
      <c r="B4133" s="7">
        <f>'EstRev 6-11'!C264</f>
        <v>0</v>
      </c>
      <c r="C4133" s="3">
        <f t="shared" si="111"/>
        <v>4128</v>
      </c>
      <c r="E4133" s="2" t="b">
        <f t="shared" ca="1" si="110"/>
        <v>1</v>
      </c>
      <c r="F4133" s="2" cm="1">
        <f t="array" aca="1" ref="F4133" ca="1">IF(G4133&lt;&gt;"",INDIRECT("'"&amp;G4133&amp;"'!"&amp;H4133),"")</f>
        <v>0</v>
      </c>
      <c r="G4133" s="1533" t="s">
        <v>6776</v>
      </c>
      <c r="H4133" s="2" t="s">
        <v>5166</v>
      </c>
    </row>
    <row r="4134" spans="1:11" ht="14">
      <c r="A4134">
        <v>4129</v>
      </c>
      <c r="B4134" s="7">
        <f>'EstRev 6-11'!D264</f>
        <v>0</v>
      </c>
      <c r="C4134" s="3">
        <f t="shared" si="111"/>
        <v>4129</v>
      </c>
      <c r="E4134" s="2" t="b">
        <f t="shared" ca="1" si="110"/>
        <v>1</v>
      </c>
      <c r="F4134" s="2" cm="1">
        <f t="array" aca="1" ref="F4134" ca="1">IF(G4134&lt;&gt;"",INDIRECT("'"&amp;G4134&amp;"'!"&amp;H4134),"")</f>
        <v>0</v>
      </c>
      <c r="G4134" s="1533" t="s">
        <v>6776</v>
      </c>
      <c r="H4134" s="2" t="s">
        <v>4771</v>
      </c>
    </row>
    <row r="4135" spans="1:11" ht="14">
      <c r="A4135">
        <v>4130</v>
      </c>
      <c r="B4135" s="7">
        <f>'EstRev 6-11'!F264</f>
        <v>0</v>
      </c>
      <c r="C4135" s="3">
        <f t="shared" si="111"/>
        <v>4130</v>
      </c>
      <c r="E4135" s="2" t="b">
        <f t="shared" ca="1" si="110"/>
        <v>1</v>
      </c>
      <c r="F4135" s="2" cm="1">
        <f t="array" aca="1" ref="F4135" ca="1">IF(G4135&lt;&gt;"",INDIRECT("'"&amp;G4135&amp;"'!"&amp;H4135),"")</f>
        <v>0</v>
      </c>
      <c r="G4135" s="1533" t="s">
        <v>6776</v>
      </c>
      <c r="H4135" s="2" t="s">
        <v>5167</v>
      </c>
    </row>
    <row r="4136" spans="1:11" ht="14">
      <c r="A4136">
        <v>4131</v>
      </c>
      <c r="B4136" s="7">
        <f>'EstRev 6-11'!G264</f>
        <v>0</v>
      </c>
      <c r="C4136" s="3">
        <f t="shared" si="111"/>
        <v>4131</v>
      </c>
      <c r="E4136" s="2" t="b">
        <f t="shared" ca="1" si="110"/>
        <v>1</v>
      </c>
      <c r="F4136" s="2" cm="1">
        <f t="array" aca="1" ref="F4136" ca="1">IF(G4136&lt;&gt;"",INDIRECT("'"&amp;G4136&amp;"'!"&amp;H4136),"")</f>
        <v>0</v>
      </c>
      <c r="G4136" s="1533" t="s">
        <v>6776</v>
      </c>
      <c r="H4136" s="2" t="s">
        <v>5168</v>
      </c>
    </row>
    <row r="4137" spans="1:11" ht="14">
      <c r="A4137" s="1">
        <v>4132</v>
      </c>
      <c r="D4137" s="4"/>
      <c r="E4137" s="2" t="b">
        <f t="shared" ca="1" si="110"/>
        <v>1</v>
      </c>
      <c r="F4137" s="2" t="str" cm="1">
        <f t="array" aca="1" ref="F4137" ca="1">IF(G4137&lt;&gt;"",INDIRECT("'"&amp;G4137&amp;"'!"&amp;H4137),"")</f>
        <v/>
      </c>
      <c r="G4137" s="1533"/>
      <c r="I4137" s="4"/>
      <c r="J4137" s="4"/>
      <c r="K4137" s="4"/>
    </row>
    <row r="4138" spans="1:11" ht="14">
      <c r="A4138" s="1">
        <v>4133</v>
      </c>
      <c r="D4138" s="4"/>
      <c r="E4138" s="2" t="b">
        <f t="shared" ca="1" si="110"/>
        <v>1</v>
      </c>
      <c r="F4138" s="2" t="str" cm="1">
        <f t="array" aca="1" ref="F4138" ca="1">IF(G4138&lt;&gt;"",INDIRECT("'"&amp;G4138&amp;"'!"&amp;H4138),"")</f>
        <v/>
      </c>
      <c r="G4138" s="1533"/>
      <c r="I4138" s="4"/>
      <c r="J4138" s="4"/>
      <c r="K4138" s="4"/>
    </row>
    <row r="4139" spans="1:11" ht="14">
      <c r="A4139" s="1">
        <v>4134</v>
      </c>
      <c r="D4139" s="4"/>
      <c r="E4139" s="2" t="b">
        <f t="shared" ca="1" si="110"/>
        <v>1</v>
      </c>
      <c r="F4139" s="2" t="str" cm="1">
        <f t="array" aca="1" ref="F4139" ca="1">IF(G4139&lt;&gt;"",INDIRECT("'"&amp;G4139&amp;"'!"&amp;H4139),"")</f>
        <v/>
      </c>
      <c r="G4139" s="1533"/>
      <c r="I4139" s="4"/>
      <c r="J4139" s="4"/>
      <c r="K4139" s="4"/>
    </row>
    <row r="4140" spans="1:11" ht="14">
      <c r="A4140" s="1">
        <v>4135</v>
      </c>
      <c r="D4140" s="4"/>
      <c r="E4140" s="2" t="b">
        <f t="shared" ca="1" si="110"/>
        <v>1</v>
      </c>
      <c r="F4140" s="2" t="str" cm="1">
        <f t="array" aca="1" ref="F4140" ca="1">IF(G4140&lt;&gt;"",INDIRECT("'"&amp;G4140&amp;"'!"&amp;H4140),"")</f>
        <v/>
      </c>
      <c r="G4140" s="1533"/>
      <c r="I4140" s="4"/>
      <c r="J4140" s="4"/>
      <c r="K4140" s="4"/>
    </row>
    <row r="4141" spans="1:11" ht="14">
      <c r="A4141" s="1">
        <v>4136</v>
      </c>
      <c r="D4141" s="3" t="s">
        <v>299</v>
      </c>
      <c r="E4141" s="2" t="b">
        <f t="shared" ca="1" si="110"/>
        <v>1</v>
      </c>
      <c r="F4141" s="2" t="str" cm="1">
        <f t="array" aca="1" ref="F4141" ca="1">IF(G4141&lt;&gt;"",INDIRECT("'"&amp;G4141&amp;"'!"&amp;H4141),"")</f>
        <v/>
      </c>
      <c r="G4141" s="1533"/>
    </row>
    <row r="4142" spans="1:11" ht="14">
      <c r="A4142" s="1">
        <v>4137</v>
      </c>
      <c r="D4142" s="3" t="s">
        <v>299</v>
      </c>
      <c r="E4142" s="2" t="b">
        <f t="shared" ca="1" si="110"/>
        <v>1</v>
      </c>
      <c r="F4142" s="2" t="str" cm="1">
        <f t="array" aca="1" ref="F4142" ca="1">IF(G4142&lt;&gt;"",INDIRECT("'"&amp;G4142&amp;"'!"&amp;H4142),"")</f>
        <v/>
      </c>
      <c r="G4142" s="1533"/>
    </row>
    <row r="4143" spans="1:11" ht="14">
      <c r="A4143">
        <v>4138</v>
      </c>
      <c r="B4143" s="7">
        <f>'EstExp 12-20'!E138</f>
        <v>0</v>
      </c>
      <c r="C4143" s="3">
        <f t="shared" si="111"/>
        <v>4138</v>
      </c>
      <c r="E4143" s="2" t="b">
        <f t="shared" ca="1" si="110"/>
        <v>1</v>
      </c>
      <c r="F4143" s="2" cm="1">
        <f t="array" aca="1" ref="F4143" ca="1">IF(G4143&lt;&gt;"",INDIRECT("'"&amp;G4143&amp;"'!"&amp;H4143),"")</f>
        <v>0</v>
      </c>
      <c r="G4143" s="1533" t="s">
        <v>6775</v>
      </c>
      <c r="H4143" s="2" t="s">
        <v>5169</v>
      </c>
    </row>
    <row r="4144" spans="1:11" ht="14">
      <c r="A4144">
        <v>4139</v>
      </c>
      <c r="B4144" s="7">
        <f>'EstExp 12-20'!E139</f>
        <v>0</v>
      </c>
      <c r="C4144" s="3">
        <f t="shared" si="111"/>
        <v>4139</v>
      </c>
      <c r="E4144" s="2" t="b">
        <f t="shared" ca="1" si="110"/>
        <v>1</v>
      </c>
      <c r="F4144" s="2" cm="1">
        <f t="array" aca="1" ref="F4144" ca="1">IF(G4144&lt;&gt;"",INDIRECT("'"&amp;G4144&amp;"'!"&amp;H4144),"")</f>
        <v>0</v>
      </c>
      <c r="G4144" s="1533" t="s">
        <v>6775</v>
      </c>
      <c r="H4144" s="2" t="s">
        <v>5170</v>
      </c>
    </row>
    <row r="4145" spans="1:8" ht="14">
      <c r="A4145">
        <v>4140</v>
      </c>
      <c r="B4145" s="7">
        <f>'EstExp 12-20'!E140</f>
        <v>0</v>
      </c>
      <c r="C4145" s="3">
        <f t="shared" si="111"/>
        <v>4140</v>
      </c>
      <c r="E4145" s="2" t="b">
        <f t="shared" ca="1" si="110"/>
        <v>1</v>
      </c>
      <c r="F4145" s="2" cm="1">
        <f t="array" aca="1" ref="F4145" ca="1">IF(G4145&lt;&gt;"",INDIRECT("'"&amp;G4145&amp;"'!"&amp;H4145),"")</f>
        <v>0</v>
      </c>
      <c r="G4145" s="1533" t="s">
        <v>6775</v>
      </c>
      <c r="H4145" s="2" t="s">
        <v>5171</v>
      </c>
    </row>
    <row r="4146" spans="1:8" ht="14">
      <c r="A4146">
        <v>4141</v>
      </c>
      <c r="B4146" s="7">
        <f>'EstExp 12-20'!E141</f>
        <v>0</v>
      </c>
      <c r="C4146" s="3">
        <f t="shared" si="111"/>
        <v>4141</v>
      </c>
      <c r="E4146" s="2" t="b">
        <f t="shared" ca="1" si="110"/>
        <v>1</v>
      </c>
      <c r="F4146" s="2" cm="1">
        <f t="array" aca="1" ref="F4146" ca="1">IF(G4146&lt;&gt;"",INDIRECT("'"&amp;G4146&amp;"'!"&amp;H4146),"")</f>
        <v>0</v>
      </c>
      <c r="G4146" s="1533" t="s">
        <v>6775</v>
      </c>
      <c r="H4146" s="2" t="s">
        <v>5172</v>
      </c>
    </row>
    <row r="4147" spans="1:8" ht="14">
      <c r="A4147">
        <v>4142</v>
      </c>
      <c r="B4147" s="7">
        <f>'EstExp 12-20'!E143</f>
        <v>0</v>
      </c>
      <c r="C4147" s="3">
        <f t="shared" si="111"/>
        <v>4142</v>
      </c>
      <c r="E4147" s="2" t="b">
        <f t="shared" ca="1" si="110"/>
        <v>1</v>
      </c>
      <c r="F4147" s="2" cm="1">
        <f t="array" aca="1" ref="F4147" ca="1">IF(G4147&lt;&gt;"",INDIRECT("'"&amp;G4147&amp;"'!"&amp;H4147),"")</f>
        <v>0</v>
      </c>
      <c r="G4147" s="1533" t="s">
        <v>6775</v>
      </c>
      <c r="H4147" s="2" t="s">
        <v>5173</v>
      </c>
    </row>
    <row r="4148" spans="1:8" ht="14">
      <c r="A4148" s="1">
        <v>4143</v>
      </c>
      <c r="D4148" s="3" t="s">
        <v>299</v>
      </c>
      <c r="E4148" s="2" t="b">
        <f t="shared" ca="1" si="110"/>
        <v>1</v>
      </c>
      <c r="F4148" s="2" t="str" cm="1">
        <f t="array" aca="1" ref="F4148" ca="1">IF(G4148&lt;&gt;"",INDIRECT("'"&amp;G4148&amp;"'!"&amp;H4148),"")</f>
        <v/>
      </c>
      <c r="G4148" s="1533"/>
    </row>
    <row r="4149" spans="1:8" ht="14">
      <c r="A4149" s="1">
        <v>4144</v>
      </c>
      <c r="D4149" s="3" t="s">
        <v>299</v>
      </c>
      <c r="E4149" s="2" t="b">
        <f t="shared" ca="1" si="110"/>
        <v>1</v>
      </c>
      <c r="F4149" s="2" t="str" cm="1">
        <f t="array" aca="1" ref="F4149" ca="1">IF(G4149&lt;&gt;"",INDIRECT("'"&amp;G4149&amp;"'!"&amp;H4149),"")</f>
        <v/>
      </c>
      <c r="G4149" s="1533"/>
    </row>
    <row r="4150" spans="1:8" ht="14">
      <c r="A4150" s="1">
        <v>4145</v>
      </c>
      <c r="D4150" s="3" t="s">
        <v>299</v>
      </c>
      <c r="E4150" s="2" t="b">
        <f t="shared" ca="1" si="110"/>
        <v>1</v>
      </c>
      <c r="F4150" s="2" t="str" cm="1">
        <f t="array" aca="1" ref="F4150" ca="1">IF(G4150&lt;&gt;"",INDIRECT("'"&amp;G4150&amp;"'!"&amp;H4150),"")</f>
        <v/>
      </c>
      <c r="G4150" s="1533"/>
    </row>
    <row r="4151" spans="1:8" ht="14">
      <c r="A4151" s="1">
        <v>4146</v>
      </c>
      <c r="D4151" s="3" t="s">
        <v>299</v>
      </c>
      <c r="E4151" s="2" t="b">
        <f t="shared" ca="1" si="110"/>
        <v>1</v>
      </c>
      <c r="F4151" s="2" t="str" cm="1">
        <f t="array" aca="1" ref="F4151" ca="1">IF(G4151&lt;&gt;"",INDIRECT("'"&amp;G4151&amp;"'!"&amp;H4151),"")</f>
        <v/>
      </c>
      <c r="G4151" s="1533"/>
    </row>
    <row r="4152" spans="1:8" ht="14">
      <c r="A4152" s="1">
        <v>4147</v>
      </c>
      <c r="D4152" s="3" t="s">
        <v>299</v>
      </c>
      <c r="E4152" s="2" t="b">
        <f t="shared" ca="1" si="110"/>
        <v>1</v>
      </c>
      <c r="F4152" s="2" t="str" cm="1">
        <f t="array" aca="1" ref="F4152" ca="1">IF(G4152&lt;&gt;"",INDIRECT("'"&amp;G4152&amp;"'!"&amp;H4152),"")</f>
        <v/>
      </c>
      <c r="G4152" s="1533"/>
    </row>
    <row r="4153" spans="1:8" ht="14">
      <c r="A4153" s="1">
        <v>4148</v>
      </c>
      <c r="D4153" s="3" t="s">
        <v>299</v>
      </c>
      <c r="E4153" s="2" t="b">
        <f t="shared" ca="1" si="110"/>
        <v>1</v>
      </c>
      <c r="F4153" s="2" t="str" cm="1">
        <f t="array" aca="1" ref="F4153" ca="1">IF(G4153&lt;&gt;"",INDIRECT("'"&amp;G4153&amp;"'!"&amp;H4153),"")</f>
        <v/>
      </c>
      <c r="G4153" s="1533"/>
    </row>
    <row r="4154" spans="1:8" ht="14">
      <c r="A4154">
        <v>4149</v>
      </c>
      <c r="B4154" s="7">
        <f>'EstExp 12-20'!H210</f>
        <v>0</v>
      </c>
      <c r="C4154" s="3">
        <f t="shared" si="111"/>
        <v>4149</v>
      </c>
      <c r="E4154" s="2" t="b">
        <f t="shared" ca="1" si="110"/>
        <v>1</v>
      </c>
      <c r="F4154" s="2" cm="1">
        <f t="array" aca="1" ref="F4154" ca="1">IF(G4154&lt;&gt;"",INDIRECT("'"&amp;G4154&amp;"'!"&amp;H4154),"")</f>
        <v>0</v>
      </c>
      <c r="G4154" s="1533" t="s">
        <v>6775</v>
      </c>
      <c r="H4154" s="2" t="s">
        <v>5174</v>
      </c>
    </row>
    <row r="4155" spans="1:8" ht="14">
      <c r="A4155">
        <v>4150</v>
      </c>
      <c r="B4155" s="7">
        <f>'EstExp 12-20'!K210</f>
        <v>0</v>
      </c>
      <c r="C4155" s="3">
        <f t="shared" si="111"/>
        <v>4150</v>
      </c>
      <c r="E4155" s="2" t="b">
        <f t="shared" ca="1" si="110"/>
        <v>1</v>
      </c>
      <c r="F4155" s="2" cm="1">
        <f t="array" aca="1" ref="F4155" ca="1">IF(G4155&lt;&gt;"",INDIRECT("'"&amp;G4155&amp;"'!"&amp;H4155),"")</f>
        <v>0</v>
      </c>
      <c r="G4155" s="1533" t="s">
        <v>6775</v>
      </c>
      <c r="H4155" s="2" t="s">
        <v>5175</v>
      </c>
    </row>
    <row r="4156" spans="1:8" ht="14">
      <c r="A4156" s="1">
        <v>4151</v>
      </c>
      <c r="D4156" s="3" t="s">
        <v>299</v>
      </c>
      <c r="E4156" s="2" t="b">
        <f t="shared" ca="1" si="110"/>
        <v>1</v>
      </c>
      <c r="F4156" s="2" t="str" cm="1">
        <f t="array" aca="1" ref="F4156" ca="1">IF(G4156&lt;&gt;"",INDIRECT("'"&amp;G4156&amp;"'!"&amp;H4156),"")</f>
        <v/>
      </c>
      <c r="G4156" s="1533"/>
    </row>
    <row r="4157" spans="1:8" ht="14">
      <c r="A4157" s="1">
        <v>4152</v>
      </c>
      <c r="D4157" s="3" t="s">
        <v>299</v>
      </c>
      <c r="E4157" s="2" t="b">
        <f t="shared" ca="1" si="110"/>
        <v>1</v>
      </c>
      <c r="F4157" s="2" t="str" cm="1">
        <f t="array" aca="1" ref="F4157" ca="1">IF(G4157&lt;&gt;"",INDIRECT("'"&amp;G4157&amp;"'!"&amp;H4157),"")</f>
        <v/>
      </c>
      <c r="G4157" s="1533"/>
    </row>
    <row r="4158" spans="1:8" ht="14">
      <c r="A4158" s="1">
        <v>4153</v>
      </c>
      <c r="D4158" s="3" t="s">
        <v>299</v>
      </c>
      <c r="E4158" s="2" t="b">
        <f t="shared" ca="1" si="110"/>
        <v>1</v>
      </c>
      <c r="F4158" s="2" t="str" cm="1">
        <f t="array" aca="1" ref="F4158" ca="1">IF(G4158&lt;&gt;"",INDIRECT("'"&amp;G4158&amp;"'!"&amp;H4158),"")</f>
        <v/>
      </c>
      <c r="G4158" s="1533"/>
    </row>
    <row r="4159" spans="1:8" ht="14">
      <c r="A4159">
        <v>4154</v>
      </c>
      <c r="B4159" s="7">
        <f>'EstRev 6-11'!I170</f>
        <v>0</v>
      </c>
      <c r="C4159" s="3">
        <f t="shared" si="111"/>
        <v>4154</v>
      </c>
      <c r="E4159" s="2" t="b">
        <f t="shared" ca="1" si="110"/>
        <v>1</v>
      </c>
      <c r="F4159" s="2" cm="1">
        <f t="array" aca="1" ref="F4159" ca="1">IF(G4159&lt;&gt;"",INDIRECT("'"&amp;G4159&amp;"'!"&amp;H4159),"")</f>
        <v>0</v>
      </c>
      <c r="G4159" s="1533" t="s">
        <v>6776</v>
      </c>
      <c r="H4159" s="2" t="s">
        <v>5176</v>
      </c>
    </row>
    <row r="4160" spans="1:8" ht="14">
      <c r="A4160">
        <v>4155</v>
      </c>
      <c r="B4160" s="7">
        <f>'EstRev 6-11'!I172</f>
        <v>0</v>
      </c>
      <c r="C4160" s="3">
        <f t="shared" si="111"/>
        <v>4155</v>
      </c>
      <c r="E4160" s="2" t="b">
        <f t="shared" ca="1" si="110"/>
        <v>1</v>
      </c>
      <c r="F4160" s="2" cm="1">
        <f t="array" aca="1" ref="F4160" ca="1">IF(G4160&lt;&gt;"",INDIRECT("'"&amp;G4160&amp;"'!"&amp;H4160),"")</f>
        <v>0</v>
      </c>
      <c r="G4160" s="1533" t="s">
        <v>6776</v>
      </c>
      <c r="H4160" s="2" t="s">
        <v>5177</v>
      </c>
    </row>
    <row r="4161" spans="1:11" ht="14">
      <c r="A4161">
        <v>4156</v>
      </c>
      <c r="B4161" s="7">
        <f>'BudgetSum 2-4'!E38</f>
        <v>0</v>
      </c>
      <c r="C4161" s="3">
        <f t="shared" si="111"/>
        <v>4156</v>
      </c>
      <c r="E4161" s="2" t="b">
        <f t="shared" ca="1" si="110"/>
        <v>1</v>
      </c>
      <c r="F4161" s="2" cm="1">
        <f t="array" aca="1" ref="F4161" ca="1">IF(G4161&lt;&gt;"",INDIRECT("'"&amp;G4161&amp;"'!"&amp;H4161),"")</f>
        <v>0</v>
      </c>
      <c r="G4161" s="1533" t="s">
        <v>6773</v>
      </c>
      <c r="H4161" s="2" t="s">
        <v>4425</v>
      </c>
    </row>
    <row r="4162" spans="1:11" ht="14">
      <c r="A4162" s="1">
        <v>4157</v>
      </c>
      <c r="D4162" s="3" t="s">
        <v>299</v>
      </c>
      <c r="E4162" s="2" t="b">
        <f t="shared" ref="E4162:E4225" ca="1" si="112">F4162=B4162</f>
        <v>1</v>
      </c>
      <c r="F4162" s="2" t="str" cm="1">
        <f t="array" aca="1" ref="F4162" ca="1">IF(G4162&lt;&gt;"",INDIRECT("'"&amp;G4162&amp;"'!"&amp;H4162),"")</f>
        <v/>
      </c>
      <c r="G4162" s="1533"/>
    </row>
    <row r="4163" spans="1:11" ht="14">
      <c r="A4163" s="1">
        <v>4158</v>
      </c>
      <c r="D4163" s="3" t="s">
        <v>299</v>
      </c>
      <c r="E4163" s="2" t="b">
        <f t="shared" ca="1" si="112"/>
        <v>1</v>
      </c>
      <c r="F4163" s="2" t="str" cm="1">
        <f t="array" aca="1" ref="F4163" ca="1">IF(G4163&lt;&gt;"",INDIRECT("'"&amp;G4163&amp;"'!"&amp;H4163),"")</f>
        <v/>
      </c>
      <c r="G4163" s="1533"/>
    </row>
    <row r="4164" spans="1:11" ht="14">
      <c r="A4164" s="1">
        <v>4159</v>
      </c>
      <c r="D4164" s="4"/>
      <c r="E4164" s="2" t="b">
        <f t="shared" ca="1" si="112"/>
        <v>1</v>
      </c>
      <c r="F4164" s="2" t="str" cm="1">
        <f t="array" aca="1" ref="F4164" ca="1">IF(G4164&lt;&gt;"",INDIRECT("'"&amp;G4164&amp;"'!"&amp;H4164),"")</f>
        <v/>
      </c>
      <c r="G4164" s="1533"/>
      <c r="I4164" s="4"/>
      <c r="J4164" s="4"/>
      <c r="K4164" s="4"/>
    </row>
    <row r="4165" spans="1:11" ht="14">
      <c r="A4165" s="1">
        <v>4160</v>
      </c>
      <c r="D4165" s="4"/>
      <c r="E4165" s="2" t="b">
        <f t="shared" ca="1" si="112"/>
        <v>1</v>
      </c>
      <c r="F4165" s="2" t="str" cm="1">
        <f t="array" aca="1" ref="F4165" ca="1">IF(G4165&lt;&gt;"",INDIRECT("'"&amp;G4165&amp;"'!"&amp;H4165),"")</f>
        <v/>
      </c>
      <c r="G4165" s="1533"/>
      <c r="I4165" s="4"/>
      <c r="J4165" s="4"/>
      <c r="K4165" s="4"/>
    </row>
    <row r="4166" spans="1:11" ht="14">
      <c r="A4166" s="1">
        <v>4161</v>
      </c>
      <c r="D4166" s="4"/>
      <c r="E4166" s="2" t="b">
        <f t="shared" ca="1" si="112"/>
        <v>1</v>
      </c>
      <c r="F4166" s="2" t="str" cm="1">
        <f t="array" aca="1" ref="F4166" ca="1">IF(G4166&lt;&gt;"",INDIRECT("'"&amp;G4166&amp;"'!"&amp;H4166),"")</f>
        <v/>
      </c>
      <c r="G4166" s="1533"/>
      <c r="I4166" s="4"/>
      <c r="J4166" s="4"/>
      <c r="K4166" s="4"/>
    </row>
    <row r="4167" spans="1:11" ht="14">
      <c r="A4167" s="1">
        <v>4162</v>
      </c>
      <c r="D4167" s="4"/>
      <c r="E4167" s="2" t="b">
        <f t="shared" ca="1" si="112"/>
        <v>1</v>
      </c>
      <c r="F4167" s="2" t="str" cm="1">
        <f t="array" aca="1" ref="F4167" ca="1">IF(G4167&lt;&gt;"",INDIRECT("'"&amp;G4167&amp;"'!"&amp;H4167),"")</f>
        <v/>
      </c>
      <c r="G4167" s="1533"/>
      <c r="I4167" s="4"/>
      <c r="J4167" s="4"/>
      <c r="K4167" s="4"/>
    </row>
    <row r="4168" spans="1:11" ht="14">
      <c r="A4168" s="1">
        <v>4163</v>
      </c>
      <c r="D4168" s="4"/>
      <c r="E4168" s="2" t="b">
        <f t="shared" ca="1" si="112"/>
        <v>1</v>
      </c>
      <c r="F4168" s="2" t="str" cm="1">
        <f t="array" aca="1" ref="F4168" ca="1">IF(G4168&lt;&gt;"",INDIRECT("'"&amp;G4168&amp;"'!"&amp;H4168),"")</f>
        <v/>
      </c>
      <c r="G4168" s="1533"/>
      <c r="I4168" s="4"/>
      <c r="J4168" s="4"/>
      <c r="K4168" s="4"/>
    </row>
    <row r="4169" spans="1:11" ht="14">
      <c r="A4169" s="1">
        <v>4164</v>
      </c>
      <c r="D4169" s="4"/>
      <c r="E4169" s="2" t="b">
        <f t="shared" ca="1" si="112"/>
        <v>1</v>
      </c>
      <c r="F4169" s="2" t="str" cm="1">
        <f t="array" aca="1" ref="F4169" ca="1">IF(G4169&lt;&gt;"",INDIRECT("'"&amp;G4169&amp;"'!"&amp;H4169),"")</f>
        <v/>
      </c>
      <c r="G4169" s="1533"/>
      <c r="I4169" s="4"/>
      <c r="J4169" s="4"/>
      <c r="K4169" s="4"/>
    </row>
    <row r="4170" spans="1:11" ht="14">
      <c r="A4170" s="1">
        <v>4165</v>
      </c>
      <c r="D4170" s="4"/>
      <c r="E4170" s="2" t="b">
        <f t="shared" ca="1" si="112"/>
        <v>1</v>
      </c>
      <c r="F4170" s="2" t="str" cm="1">
        <f t="array" aca="1" ref="F4170" ca="1">IF(G4170&lt;&gt;"",INDIRECT("'"&amp;G4170&amp;"'!"&amp;H4170),"")</f>
        <v/>
      </c>
      <c r="G4170" s="1533"/>
      <c r="I4170" s="4"/>
      <c r="J4170" s="4"/>
      <c r="K4170" s="4"/>
    </row>
    <row r="4171" spans="1:11" ht="14">
      <c r="A4171">
        <v>4166</v>
      </c>
      <c r="B4171" s="7">
        <f>'EstRev 6-11'!C142</f>
        <v>0</v>
      </c>
      <c r="C4171" s="3">
        <f t="shared" ref="C4171:C4174" si="113">A4171-B4171</f>
        <v>4166</v>
      </c>
      <c r="E4171" s="2" t="b">
        <f t="shared" ca="1" si="112"/>
        <v>1</v>
      </c>
      <c r="F4171" s="2" cm="1">
        <f t="array" aca="1" ref="F4171" ca="1">IF(G4171&lt;&gt;"",INDIRECT("'"&amp;G4171&amp;"'!"&amp;H4171),"")</f>
        <v>0</v>
      </c>
      <c r="G4171" s="1533" t="s">
        <v>6776</v>
      </c>
      <c r="H4171" s="2" t="s">
        <v>5178</v>
      </c>
    </row>
    <row r="4172" spans="1:11" ht="14">
      <c r="A4172">
        <v>4167</v>
      </c>
      <c r="B4172" s="7">
        <f>'EstRev 6-11'!D142</f>
        <v>0</v>
      </c>
      <c r="C4172" s="3">
        <f t="shared" si="113"/>
        <v>4167</v>
      </c>
      <c r="E4172" s="2" t="b">
        <f t="shared" ca="1" si="112"/>
        <v>1</v>
      </c>
      <c r="F4172" s="2" cm="1">
        <f t="array" aca="1" ref="F4172" ca="1">IF(G4172&lt;&gt;"",INDIRECT("'"&amp;G4172&amp;"'!"&amp;H4172),"")</f>
        <v>0</v>
      </c>
      <c r="G4172" s="1533" t="s">
        <v>6776</v>
      </c>
      <c r="H4172" s="2" t="s">
        <v>5179</v>
      </c>
    </row>
    <row r="4173" spans="1:11" ht="14">
      <c r="A4173" s="1">
        <v>4168</v>
      </c>
      <c r="D4173" s="3" t="s">
        <v>299</v>
      </c>
      <c r="E4173" s="2" t="b">
        <f t="shared" ca="1" si="112"/>
        <v>1</v>
      </c>
      <c r="F4173" s="2" t="str" cm="1">
        <f t="array" aca="1" ref="F4173" ca="1">IF(G4173&lt;&gt;"",INDIRECT("'"&amp;G4173&amp;"'!"&amp;H4173),"")</f>
        <v/>
      </c>
      <c r="G4173" s="1533"/>
    </row>
    <row r="4174" spans="1:11" ht="14">
      <c r="A4174">
        <v>4169</v>
      </c>
      <c r="B4174" s="7">
        <f>'EstRev 6-11'!G142</f>
        <v>0</v>
      </c>
      <c r="C4174" s="3">
        <f t="shared" si="113"/>
        <v>4169</v>
      </c>
      <c r="E4174" s="2" t="b">
        <f t="shared" ca="1" si="112"/>
        <v>1</v>
      </c>
      <c r="F4174" s="2" cm="1">
        <f t="array" aca="1" ref="F4174" ca="1">IF(G4174&lt;&gt;"",INDIRECT("'"&amp;G4174&amp;"'!"&amp;H4174),"")</f>
        <v>0</v>
      </c>
      <c r="G4174" s="1533" t="s">
        <v>6776</v>
      </c>
      <c r="H4174" s="2" t="s">
        <v>5180</v>
      </c>
    </row>
    <row r="4175" spans="1:11" ht="14">
      <c r="A4175" s="1">
        <v>4170</v>
      </c>
      <c r="D4175" s="4"/>
      <c r="E4175" s="2" t="b">
        <f t="shared" ca="1" si="112"/>
        <v>1</v>
      </c>
      <c r="F4175" s="2" t="str" cm="1">
        <f t="array" aca="1" ref="F4175" ca="1">IF(G4175&lt;&gt;"",INDIRECT("'"&amp;G4175&amp;"'!"&amp;H4175),"")</f>
        <v/>
      </c>
      <c r="G4175" s="1533"/>
      <c r="I4175" s="4"/>
      <c r="J4175" s="4"/>
      <c r="K4175" s="4"/>
    </row>
    <row r="4176" spans="1:11" ht="14">
      <c r="A4176" s="1">
        <v>4171</v>
      </c>
      <c r="D4176" s="4"/>
      <c r="E4176" s="2" t="b">
        <f t="shared" ca="1" si="112"/>
        <v>1</v>
      </c>
      <c r="F4176" s="2" t="str" cm="1">
        <f t="array" aca="1" ref="F4176" ca="1">IF(G4176&lt;&gt;"",INDIRECT("'"&amp;G4176&amp;"'!"&amp;H4176),"")</f>
        <v/>
      </c>
      <c r="G4176" s="1533"/>
      <c r="I4176" s="4"/>
      <c r="J4176" s="4"/>
      <c r="K4176" s="4"/>
    </row>
    <row r="4177" spans="1:11" ht="14">
      <c r="A4177" s="1">
        <v>4172</v>
      </c>
      <c r="D4177" s="4"/>
      <c r="E4177" s="2" t="b">
        <f t="shared" ca="1" si="112"/>
        <v>1</v>
      </c>
      <c r="F4177" s="2" t="str" cm="1">
        <f t="array" aca="1" ref="F4177" ca="1">IF(G4177&lt;&gt;"",INDIRECT("'"&amp;G4177&amp;"'!"&amp;H4177),"")</f>
        <v/>
      </c>
      <c r="G4177" s="1533"/>
      <c r="I4177" s="4"/>
      <c r="J4177" s="4"/>
      <c r="K4177" s="4"/>
    </row>
    <row r="4178" spans="1:11" ht="14">
      <c r="A4178" s="1">
        <v>4173</v>
      </c>
      <c r="D4178" s="4"/>
      <c r="E4178" s="2" t="b">
        <f t="shared" ca="1" si="112"/>
        <v>1</v>
      </c>
      <c r="F4178" s="2" t="str" cm="1">
        <f t="array" aca="1" ref="F4178" ca="1">IF(G4178&lt;&gt;"",INDIRECT("'"&amp;G4178&amp;"'!"&amp;H4178),"")</f>
        <v/>
      </c>
      <c r="G4178" s="1533"/>
      <c r="I4178" s="4"/>
      <c r="J4178" s="4"/>
      <c r="K4178" s="4"/>
    </row>
    <row r="4179" spans="1:11" ht="14">
      <c r="A4179" s="1">
        <v>4174</v>
      </c>
      <c r="E4179" s="2" t="b">
        <f t="shared" ca="1" si="112"/>
        <v>1</v>
      </c>
      <c r="F4179" s="2" t="str" cm="1">
        <f t="array" aca="1" ref="F4179" ca="1">IF(G4179&lt;&gt;"",INDIRECT("'"&amp;G4179&amp;"'!"&amp;H4179),"")</f>
        <v/>
      </c>
      <c r="G4179" s="1533"/>
    </row>
    <row r="4180" spans="1:11" ht="14">
      <c r="A4180" s="1">
        <v>4175</v>
      </c>
      <c r="E4180" s="2" t="b">
        <f t="shared" ca="1" si="112"/>
        <v>1</v>
      </c>
      <c r="F4180" s="2" t="str" cm="1">
        <f t="array" aca="1" ref="F4180" ca="1">IF(G4180&lt;&gt;"",INDIRECT("'"&amp;G4180&amp;"'!"&amp;H4180),"")</f>
        <v/>
      </c>
      <c r="G4180" s="1533"/>
    </row>
    <row r="4181" spans="1:11" ht="14">
      <c r="A4181" s="1">
        <v>4176</v>
      </c>
      <c r="E4181" s="2" t="b">
        <f t="shared" ca="1" si="112"/>
        <v>1</v>
      </c>
      <c r="F4181" s="2" t="str" cm="1">
        <f t="array" aca="1" ref="F4181" ca="1">IF(G4181&lt;&gt;"",INDIRECT("'"&amp;G4181&amp;"'!"&amp;H4181),"")</f>
        <v/>
      </c>
      <c r="G4181" s="1533"/>
    </row>
    <row r="4182" spans="1:11" ht="14">
      <c r="A4182" s="1">
        <v>4177</v>
      </c>
      <c r="E4182" s="2" t="b">
        <f t="shared" ca="1" si="112"/>
        <v>1</v>
      </c>
      <c r="F4182" s="2" t="str" cm="1">
        <f t="array" aca="1" ref="F4182" ca="1">IF(G4182&lt;&gt;"",INDIRECT("'"&amp;G4182&amp;"'!"&amp;H4182),"")</f>
        <v/>
      </c>
      <c r="G4182" s="1533"/>
    </row>
    <row r="4183" spans="1:11" ht="14">
      <c r="A4183" s="1">
        <v>4178</v>
      </c>
      <c r="D4183" s="4"/>
      <c r="E4183" s="2" t="b">
        <f t="shared" ca="1" si="112"/>
        <v>1</v>
      </c>
      <c r="F4183" s="2" t="str" cm="1">
        <f t="array" aca="1" ref="F4183" ca="1">IF(G4183&lt;&gt;"",INDIRECT("'"&amp;G4183&amp;"'!"&amp;H4183),"")</f>
        <v/>
      </c>
      <c r="G4183" s="1533"/>
      <c r="I4183" s="4"/>
      <c r="J4183" s="4"/>
      <c r="K4183" s="4"/>
    </row>
    <row r="4184" spans="1:11" ht="14">
      <c r="A4184" s="1">
        <v>4179</v>
      </c>
      <c r="D4184" s="4"/>
      <c r="E4184" s="2" t="b">
        <f t="shared" ca="1" si="112"/>
        <v>1</v>
      </c>
      <c r="F4184" s="2" t="str" cm="1">
        <f t="array" aca="1" ref="F4184" ca="1">IF(G4184&lt;&gt;"",INDIRECT("'"&amp;G4184&amp;"'!"&amp;H4184),"")</f>
        <v/>
      </c>
      <c r="G4184" s="1533"/>
      <c r="I4184" s="4"/>
      <c r="J4184" s="4"/>
      <c r="K4184" s="4"/>
    </row>
    <row r="4185" spans="1:11" ht="14">
      <c r="A4185" s="1">
        <v>4180</v>
      </c>
      <c r="D4185" s="4"/>
      <c r="E4185" s="2" t="b">
        <f t="shared" ca="1" si="112"/>
        <v>1</v>
      </c>
      <c r="F4185" s="2" t="str" cm="1">
        <f t="array" aca="1" ref="F4185" ca="1">IF(G4185&lt;&gt;"",INDIRECT("'"&amp;G4185&amp;"'!"&amp;H4185),"")</f>
        <v/>
      </c>
      <c r="G4185" s="1533"/>
      <c r="I4185" s="4"/>
      <c r="J4185" s="4"/>
      <c r="K4185" s="4"/>
    </row>
    <row r="4186" spans="1:11" ht="14">
      <c r="A4186" s="1">
        <v>4181</v>
      </c>
      <c r="D4186" s="4"/>
      <c r="E4186" s="2" t="b">
        <f t="shared" ca="1" si="112"/>
        <v>1</v>
      </c>
      <c r="F4186" s="2" t="str" cm="1">
        <f t="array" aca="1" ref="F4186" ca="1">IF(G4186&lt;&gt;"",INDIRECT("'"&amp;G4186&amp;"'!"&amp;H4186),"")</f>
        <v/>
      </c>
      <c r="G4186" s="1533"/>
      <c r="I4186" s="4"/>
      <c r="J4186" s="4"/>
      <c r="K4186" s="4"/>
    </row>
    <row r="4187" spans="1:11" ht="14">
      <c r="A4187" s="1">
        <v>4182</v>
      </c>
      <c r="D4187" s="4"/>
      <c r="E4187" s="2" t="b">
        <f t="shared" ca="1" si="112"/>
        <v>1</v>
      </c>
      <c r="F4187" s="2" t="str" cm="1">
        <f t="array" aca="1" ref="F4187" ca="1">IF(G4187&lt;&gt;"",INDIRECT("'"&amp;G4187&amp;"'!"&amp;H4187),"")</f>
        <v/>
      </c>
      <c r="G4187" s="1533"/>
      <c r="I4187" s="4"/>
      <c r="J4187" s="4"/>
      <c r="K4187" s="4"/>
    </row>
    <row r="4188" spans="1:11" ht="14">
      <c r="A4188" s="1">
        <v>4183</v>
      </c>
      <c r="D4188" s="4"/>
      <c r="E4188" s="2" t="b">
        <f t="shared" ca="1" si="112"/>
        <v>1</v>
      </c>
      <c r="F4188" s="2" t="str" cm="1">
        <f t="array" aca="1" ref="F4188" ca="1">IF(G4188&lt;&gt;"",INDIRECT("'"&amp;G4188&amp;"'!"&amp;H4188),"")</f>
        <v/>
      </c>
      <c r="G4188" s="1533"/>
      <c r="I4188" s="4"/>
      <c r="J4188" s="4"/>
      <c r="K4188" s="4"/>
    </row>
    <row r="4189" spans="1:11" ht="14">
      <c r="A4189" s="1">
        <v>4184</v>
      </c>
      <c r="D4189" s="4"/>
      <c r="E4189" s="2" t="b">
        <f t="shared" ca="1" si="112"/>
        <v>1</v>
      </c>
      <c r="F4189" s="2" t="str" cm="1">
        <f t="array" aca="1" ref="F4189" ca="1">IF(G4189&lt;&gt;"",INDIRECT("'"&amp;G4189&amp;"'!"&amp;H4189),"")</f>
        <v/>
      </c>
      <c r="G4189" s="1533"/>
      <c r="I4189" s="4"/>
      <c r="J4189" s="4"/>
      <c r="K4189" s="4"/>
    </row>
    <row r="4190" spans="1:11" ht="14">
      <c r="A4190" s="1">
        <v>4185</v>
      </c>
      <c r="D4190" s="4"/>
      <c r="E4190" s="2" t="b">
        <f t="shared" ca="1" si="112"/>
        <v>1</v>
      </c>
      <c r="F4190" s="2" t="str" cm="1">
        <f t="array" aca="1" ref="F4190" ca="1">IF(G4190&lt;&gt;"",INDIRECT("'"&amp;G4190&amp;"'!"&amp;H4190),"")</f>
        <v/>
      </c>
      <c r="G4190" s="1533"/>
      <c r="I4190" s="4"/>
      <c r="J4190" s="4"/>
      <c r="K4190" s="4"/>
    </row>
    <row r="4191" spans="1:11" ht="14">
      <c r="A4191" s="1">
        <v>4186</v>
      </c>
      <c r="D4191" s="4"/>
      <c r="E4191" s="2" t="b">
        <f t="shared" ca="1" si="112"/>
        <v>1</v>
      </c>
      <c r="F4191" s="2" t="str" cm="1">
        <f t="array" aca="1" ref="F4191" ca="1">IF(G4191&lt;&gt;"",INDIRECT("'"&amp;G4191&amp;"'!"&amp;H4191),"")</f>
        <v/>
      </c>
      <c r="G4191" s="1533"/>
      <c r="I4191" s="4"/>
      <c r="J4191" s="4"/>
      <c r="K4191" s="4"/>
    </row>
    <row r="4192" spans="1:11" ht="14">
      <c r="A4192" s="1">
        <v>4187</v>
      </c>
      <c r="D4192" s="4"/>
      <c r="E4192" s="2" t="b">
        <f t="shared" ca="1" si="112"/>
        <v>1</v>
      </c>
      <c r="F4192" s="2" t="str" cm="1">
        <f t="array" aca="1" ref="F4192" ca="1">IF(G4192&lt;&gt;"",INDIRECT("'"&amp;G4192&amp;"'!"&amp;H4192),"")</f>
        <v/>
      </c>
      <c r="G4192" s="1533"/>
      <c r="I4192" s="4"/>
      <c r="J4192" s="4"/>
      <c r="K4192" s="4"/>
    </row>
    <row r="4193" spans="1:11" ht="14">
      <c r="A4193" s="1">
        <v>4188</v>
      </c>
      <c r="D4193" s="4"/>
      <c r="E4193" s="2" t="b">
        <f t="shared" ca="1" si="112"/>
        <v>1</v>
      </c>
      <c r="F4193" s="2" t="str" cm="1">
        <f t="array" aca="1" ref="F4193" ca="1">IF(G4193&lt;&gt;"",INDIRECT("'"&amp;G4193&amp;"'!"&amp;H4193),"")</f>
        <v/>
      </c>
      <c r="G4193" s="1533"/>
      <c r="I4193" s="4"/>
      <c r="J4193" s="4"/>
      <c r="K4193" s="4"/>
    </row>
    <row r="4194" spans="1:11" ht="14">
      <c r="A4194" s="1">
        <v>4189</v>
      </c>
      <c r="D4194" s="4"/>
      <c r="E4194" s="2" t="b">
        <f t="shared" ca="1" si="112"/>
        <v>1</v>
      </c>
      <c r="F4194" s="2" t="str" cm="1">
        <f t="array" aca="1" ref="F4194" ca="1">IF(G4194&lt;&gt;"",INDIRECT("'"&amp;G4194&amp;"'!"&amp;H4194),"")</f>
        <v/>
      </c>
      <c r="G4194" s="1533"/>
      <c r="I4194" s="4"/>
      <c r="J4194" s="4"/>
      <c r="K4194" s="4"/>
    </row>
    <row r="4195" spans="1:11" ht="14">
      <c r="A4195" s="1">
        <v>4190</v>
      </c>
      <c r="D4195" s="3" t="s">
        <v>299</v>
      </c>
      <c r="E4195" s="2" t="b">
        <f t="shared" ca="1" si="112"/>
        <v>1</v>
      </c>
      <c r="F4195" s="2" t="str" cm="1">
        <f t="array" aca="1" ref="F4195" ca="1">IF(G4195&lt;&gt;"",INDIRECT("'"&amp;G4195&amp;"'!"&amp;H4195),"")</f>
        <v/>
      </c>
      <c r="G4195" s="1533"/>
    </row>
    <row r="4196" spans="1:11" ht="14">
      <c r="A4196" s="1">
        <v>4191</v>
      </c>
      <c r="D4196" s="3" t="s">
        <v>299</v>
      </c>
      <c r="E4196" s="2" t="b">
        <f t="shared" ca="1" si="112"/>
        <v>1</v>
      </c>
      <c r="F4196" s="2" t="str" cm="1">
        <f t="array" aca="1" ref="F4196" ca="1">IF(G4196&lt;&gt;"",INDIRECT("'"&amp;G4196&amp;"'!"&amp;H4196),"")</f>
        <v/>
      </c>
      <c r="G4196" s="1533"/>
    </row>
    <row r="4197" spans="1:11" ht="14">
      <c r="A4197" s="1">
        <v>4192</v>
      </c>
      <c r="D4197" s="3" t="s">
        <v>299</v>
      </c>
      <c r="E4197" s="2" t="b">
        <f t="shared" ca="1" si="112"/>
        <v>1</v>
      </c>
      <c r="F4197" s="2" t="str" cm="1">
        <f t="array" aca="1" ref="F4197" ca="1">IF(G4197&lt;&gt;"",INDIRECT("'"&amp;G4197&amp;"'!"&amp;H4197),"")</f>
        <v/>
      </c>
      <c r="G4197" s="1533"/>
    </row>
    <row r="4198" spans="1:11" ht="14">
      <c r="A4198" s="1">
        <v>4193</v>
      </c>
      <c r="D4198" s="3" t="s">
        <v>299</v>
      </c>
      <c r="E4198" s="2" t="b">
        <f t="shared" ca="1" si="112"/>
        <v>1</v>
      </c>
      <c r="F4198" s="2" t="str" cm="1">
        <f t="array" aca="1" ref="F4198" ca="1">IF(G4198&lt;&gt;"",INDIRECT("'"&amp;G4198&amp;"'!"&amp;H4198),"")</f>
        <v/>
      </c>
      <c r="G4198" s="1533"/>
    </row>
    <row r="4199" spans="1:11" ht="14">
      <c r="A4199" s="1">
        <v>4194</v>
      </c>
      <c r="D4199" s="3" t="s">
        <v>299</v>
      </c>
      <c r="E4199" s="2" t="b">
        <f t="shared" ca="1" si="112"/>
        <v>1</v>
      </c>
      <c r="F4199" s="2" t="str" cm="1">
        <f t="array" aca="1" ref="F4199" ca="1">IF(G4199&lt;&gt;"",INDIRECT("'"&amp;G4199&amp;"'!"&amp;H4199),"")</f>
        <v/>
      </c>
      <c r="G4199" s="1533"/>
    </row>
    <row r="4200" spans="1:11" ht="14">
      <c r="A4200" s="1">
        <v>4195</v>
      </c>
      <c r="D4200" s="3" t="s">
        <v>299</v>
      </c>
      <c r="E4200" s="2" t="b">
        <f t="shared" ca="1" si="112"/>
        <v>1</v>
      </c>
      <c r="F4200" s="2" t="str" cm="1">
        <f t="array" aca="1" ref="F4200" ca="1">IF(G4200&lt;&gt;"",INDIRECT("'"&amp;G4200&amp;"'!"&amp;H4200),"")</f>
        <v/>
      </c>
      <c r="G4200" s="1533"/>
    </row>
    <row r="4201" spans="1:11" ht="14">
      <c r="A4201" s="1">
        <v>4196</v>
      </c>
      <c r="D4201" s="3" t="s">
        <v>299</v>
      </c>
      <c r="E4201" s="2" t="b">
        <f t="shared" ca="1" si="112"/>
        <v>1</v>
      </c>
      <c r="F4201" s="2" t="str" cm="1">
        <f t="array" aca="1" ref="F4201" ca="1">IF(G4201&lt;&gt;"",INDIRECT("'"&amp;G4201&amp;"'!"&amp;H4201),"")</f>
        <v/>
      </c>
      <c r="G4201" s="1533"/>
    </row>
    <row r="4202" spans="1:11" ht="14">
      <c r="A4202" s="1">
        <v>4197</v>
      </c>
      <c r="D4202" s="4"/>
      <c r="E4202" s="2" t="b">
        <f t="shared" ca="1" si="112"/>
        <v>1</v>
      </c>
      <c r="F4202" s="2" t="str" cm="1">
        <f t="array" aca="1" ref="F4202" ca="1">IF(G4202&lt;&gt;"",INDIRECT("'"&amp;G4202&amp;"'!"&amp;H4202),"")</f>
        <v/>
      </c>
      <c r="G4202" s="1533"/>
      <c r="I4202" s="4"/>
      <c r="J4202" s="4"/>
      <c r="K4202" s="4"/>
    </row>
    <row r="4203" spans="1:11" ht="14">
      <c r="A4203" s="1">
        <v>4198</v>
      </c>
      <c r="D4203" s="4"/>
      <c r="E4203" s="2" t="b">
        <f t="shared" ca="1" si="112"/>
        <v>1</v>
      </c>
      <c r="F4203" s="2" t="str" cm="1">
        <f t="array" aca="1" ref="F4203" ca="1">IF(G4203&lt;&gt;"",INDIRECT("'"&amp;G4203&amp;"'!"&amp;H4203),"")</f>
        <v/>
      </c>
      <c r="G4203" s="1533"/>
      <c r="I4203" s="4"/>
      <c r="J4203" s="4"/>
      <c r="K4203" s="4"/>
    </row>
    <row r="4204" spans="1:11" ht="14">
      <c r="A4204" s="1">
        <v>4199</v>
      </c>
      <c r="D4204" s="4"/>
      <c r="E4204" s="2" t="b">
        <f t="shared" ca="1" si="112"/>
        <v>1</v>
      </c>
      <c r="F4204" s="2" t="str" cm="1">
        <f t="array" aca="1" ref="F4204" ca="1">IF(G4204&lt;&gt;"",INDIRECT("'"&amp;G4204&amp;"'!"&amp;H4204),"")</f>
        <v/>
      </c>
      <c r="G4204" s="1533"/>
      <c r="I4204" s="4"/>
      <c r="J4204" s="4"/>
      <c r="K4204" s="4"/>
    </row>
    <row r="4205" spans="1:11" ht="14">
      <c r="A4205" s="1">
        <v>4200</v>
      </c>
      <c r="D4205" s="4"/>
      <c r="E4205" s="2" t="b">
        <f t="shared" ca="1" si="112"/>
        <v>1</v>
      </c>
      <c r="F4205" s="2" t="str" cm="1">
        <f t="array" aca="1" ref="F4205" ca="1">IF(G4205&lt;&gt;"",INDIRECT("'"&amp;G4205&amp;"'!"&amp;H4205),"")</f>
        <v/>
      </c>
      <c r="G4205" s="1533"/>
      <c r="I4205" s="4"/>
      <c r="J4205" s="4"/>
      <c r="K4205" s="4"/>
    </row>
    <row r="4206" spans="1:11" ht="14">
      <c r="A4206" s="1">
        <v>4201</v>
      </c>
      <c r="D4206" s="3" t="s">
        <v>299</v>
      </c>
      <c r="E4206" s="2" t="b">
        <f t="shared" ca="1" si="112"/>
        <v>1</v>
      </c>
      <c r="F4206" s="2" t="str" cm="1">
        <f t="array" aca="1" ref="F4206" ca="1">IF(G4206&lt;&gt;"",INDIRECT("'"&amp;G4206&amp;"'!"&amp;H4206),"")</f>
        <v/>
      </c>
      <c r="G4206" s="1533"/>
    </row>
    <row r="4207" spans="1:11" ht="14">
      <c r="A4207" s="1">
        <v>4202</v>
      </c>
      <c r="D4207" s="3" t="s">
        <v>299</v>
      </c>
      <c r="E4207" s="2" t="b">
        <f t="shared" ca="1" si="112"/>
        <v>1</v>
      </c>
      <c r="F4207" s="2" t="str" cm="1">
        <f t="array" aca="1" ref="F4207" ca="1">IF(G4207&lt;&gt;"",INDIRECT("'"&amp;G4207&amp;"'!"&amp;H4207),"")</f>
        <v/>
      </c>
      <c r="G4207" s="1533"/>
    </row>
    <row r="4208" spans="1:11" ht="14">
      <c r="A4208" s="1">
        <v>4203</v>
      </c>
      <c r="D4208" s="4"/>
      <c r="E4208" s="2" t="b">
        <f t="shared" ca="1" si="112"/>
        <v>1</v>
      </c>
      <c r="F4208" s="2" t="str" cm="1">
        <f t="array" aca="1" ref="F4208" ca="1">IF(G4208&lt;&gt;"",INDIRECT("'"&amp;G4208&amp;"'!"&amp;H4208),"")</f>
        <v/>
      </c>
      <c r="G4208" s="1533"/>
      <c r="I4208" s="4"/>
      <c r="J4208" s="4"/>
      <c r="K4208" s="4"/>
    </row>
    <row r="4209" spans="1:11" ht="14">
      <c r="A4209" s="1">
        <v>4204</v>
      </c>
      <c r="E4209" s="2" t="b">
        <f t="shared" ca="1" si="112"/>
        <v>1</v>
      </c>
      <c r="F4209" s="2" t="str" cm="1">
        <f t="array" aca="1" ref="F4209" ca="1">IF(G4209&lt;&gt;"",INDIRECT("'"&amp;G4209&amp;"'!"&amp;H4209),"")</f>
        <v/>
      </c>
      <c r="G4209" s="1533"/>
    </row>
    <row r="4210" spans="1:11" ht="14">
      <c r="A4210" s="1">
        <v>4205</v>
      </c>
      <c r="E4210" s="2" t="b">
        <f t="shared" ca="1" si="112"/>
        <v>1</v>
      </c>
      <c r="F4210" s="2" t="str" cm="1">
        <f t="array" aca="1" ref="F4210" ca="1">IF(G4210&lt;&gt;"",INDIRECT("'"&amp;G4210&amp;"'!"&amp;H4210),"")</f>
        <v/>
      </c>
      <c r="G4210" s="1533"/>
    </row>
    <row r="4211" spans="1:11" ht="14">
      <c r="A4211" s="1">
        <v>4206</v>
      </c>
      <c r="E4211" s="2" t="b">
        <f t="shared" ca="1" si="112"/>
        <v>1</v>
      </c>
      <c r="F4211" s="2" t="str" cm="1">
        <f t="array" aca="1" ref="F4211" ca="1">IF(G4211&lt;&gt;"",INDIRECT("'"&amp;G4211&amp;"'!"&amp;H4211),"")</f>
        <v/>
      </c>
      <c r="G4211" s="1533"/>
    </row>
    <row r="4212" spans="1:11" ht="14">
      <c r="A4212" s="1">
        <v>4207</v>
      </c>
      <c r="E4212" s="2" t="b">
        <f t="shared" ca="1" si="112"/>
        <v>1</v>
      </c>
      <c r="F4212" s="2" t="str" cm="1">
        <f t="array" aca="1" ref="F4212" ca="1">IF(G4212&lt;&gt;"",INDIRECT("'"&amp;G4212&amp;"'!"&amp;H4212),"")</f>
        <v/>
      </c>
      <c r="G4212" s="1533"/>
    </row>
    <row r="4213" spans="1:11" ht="14">
      <c r="A4213" s="1">
        <v>4208</v>
      </c>
      <c r="E4213" s="2" t="b">
        <f t="shared" ca="1" si="112"/>
        <v>1</v>
      </c>
      <c r="F4213" s="2" t="str" cm="1">
        <f t="array" aca="1" ref="F4213" ca="1">IF(G4213&lt;&gt;"",INDIRECT("'"&amp;G4213&amp;"'!"&amp;H4213),"")</f>
        <v/>
      </c>
      <c r="G4213" s="1533"/>
    </row>
    <row r="4214" spans="1:11" ht="14">
      <c r="A4214" s="1">
        <v>4209</v>
      </c>
      <c r="E4214" s="2" t="b">
        <f t="shared" ca="1" si="112"/>
        <v>1</v>
      </c>
      <c r="F4214" s="2" t="str" cm="1">
        <f t="array" aca="1" ref="F4214" ca="1">IF(G4214&lt;&gt;"",INDIRECT("'"&amp;G4214&amp;"'!"&amp;H4214),"")</f>
        <v/>
      </c>
      <c r="G4214" s="1533"/>
    </row>
    <row r="4215" spans="1:11" ht="14">
      <c r="A4215" s="1">
        <v>4210</v>
      </c>
      <c r="E4215" s="2" t="b">
        <f t="shared" ca="1" si="112"/>
        <v>1</v>
      </c>
      <c r="F4215" s="2" t="str" cm="1">
        <f t="array" aca="1" ref="F4215" ca="1">IF(G4215&lt;&gt;"",INDIRECT("'"&amp;G4215&amp;"'!"&amp;H4215),"")</f>
        <v/>
      </c>
      <c r="G4215" s="1533"/>
    </row>
    <row r="4216" spans="1:11" ht="14">
      <c r="A4216" s="1">
        <v>4211</v>
      </c>
      <c r="E4216" s="2" t="b">
        <f t="shared" ca="1" si="112"/>
        <v>1</v>
      </c>
      <c r="F4216" s="2" t="str" cm="1">
        <f t="array" aca="1" ref="F4216" ca="1">IF(G4216&lt;&gt;"",INDIRECT("'"&amp;G4216&amp;"'!"&amp;H4216),"")</f>
        <v/>
      </c>
      <c r="G4216" s="1533"/>
    </row>
    <row r="4217" spans="1:11" ht="14">
      <c r="A4217" s="1">
        <v>4212</v>
      </c>
      <c r="E4217" s="2" t="b">
        <f t="shared" ca="1" si="112"/>
        <v>1</v>
      </c>
      <c r="F4217" s="2" t="str" cm="1">
        <f t="array" aca="1" ref="F4217" ca="1">IF(G4217&lt;&gt;"",INDIRECT("'"&amp;G4217&amp;"'!"&amp;H4217),"")</f>
        <v/>
      </c>
      <c r="G4217" s="1533"/>
    </row>
    <row r="4218" spans="1:11" ht="14">
      <c r="A4218" s="1">
        <v>4213</v>
      </c>
      <c r="D4218" s="4"/>
      <c r="E4218" s="2" t="b">
        <f t="shared" ca="1" si="112"/>
        <v>1</v>
      </c>
      <c r="F4218" s="2" t="str" cm="1">
        <f t="array" aca="1" ref="F4218" ca="1">IF(G4218&lt;&gt;"",INDIRECT("'"&amp;G4218&amp;"'!"&amp;H4218),"")</f>
        <v/>
      </c>
      <c r="G4218" s="1533"/>
      <c r="I4218" s="4"/>
      <c r="J4218" s="4"/>
      <c r="K4218" s="4"/>
    </row>
    <row r="4219" spans="1:11" ht="14">
      <c r="A4219" s="1">
        <v>4214</v>
      </c>
      <c r="D4219" s="4"/>
      <c r="E4219" s="2" t="b">
        <f t="shared" ca="1" si="112"/>
        <v>1</v>
      </c>
      <c r="F4219" s="2" t="str" cm="1">
        <f t="array" aca="1" ref="F4219" ca="1">IF(G4219&lt;&gt;"",INDIRECT("'"&amp;G4219&amp;"'!"&amp;H4219),"")</f>
        <v/>
      </c>
      <c r="G4219" s="1533"/>
      <c r="I4219" s="4"/>
      <c r="J4219" s="4"/>
      <c r="K4219" s="4"/>
    </row>
    <row r="4220" spans="1:11" ht="14">
      <c r="A4220" s="1">
        <v>4215</v>
      </c>
      <c r="D4220" s="4"/>
      <c r="E4220" s="2" t="b">
        <f t="shared" ca="1" si="112"/>
        <v>1</v>
      </c>
      <c r="F4220" s="2" t="str" cm="1">
        <f t="array" aca="1" ref="F4220" ca="1">IF(G4220&lt;&gt;"",INDIRECT("'"&amp;G4220&amp;"'!"&amp;H4220),"")</f>
        <v/>
      </c>
      <c r="G4220" s="1533"/>
      <c r="I4220" s="4"/>
      <c r="J4220" s="4"/>
      <c r="K4220" s="4"/>
    </row>
    <row r="4221" spans="1:11" ht="14">
      <c r="A4221" s="1">
        <v>4216</v>
      </c>
      <c r="D4221" s="4"/>
      <c r="E4221" s="2" t="b">
        <f t="shared" ca="1" si="112"/>
        <v>1</v>
      </c>
      <c r="F4221" s="2" t="str" cm="1">
        <f t="array" aca="1" ref="F4221" ca="1">IF(G4221&lt;&gt;"",INDIRECT("'"&amp;G4221&amp;"'!"&amp;H4221),"")</f>
        <v/>
      </c>
      <c r="G4221" s="1533"/>
      <c r="I4221" s="4"/>
      <c r="J4221" s="4"/>
      <c r="K4221" s="4"/>
    </row>
    <row r="4222" spans="1:11" ht="14">
      <c r="A4222" s="1">
        <v>4217</v>
      </c>
      <c r="D4222" s="4"/>
      <c r="E4222" s="2" t="b">
        <f t="shared" ca="1" si="112"/>
        <v>1</v>
      </c>
      <c r="F4222" s="2" t="str" cm="1">
        <f t="array" aca="1" ref="F4222" ca="1">IF(G4222&lt;&gt;"",INDIRECT("'"&amp;G4222&amp;"'!"&amp;H4222),"")</f>
        <v/>
      </c>
      <c r="G4222" s="1533"/>
      <c r="I4222" s="4"/>
      <c r="J4222" s="4"/>
      <c r="K4222" s="4"/>
    </row>
    <row r="4223" spans="1:11" ht="14">
      <c r="A4223" s="1">
        <v>4218</v>
      </c>
      <c r="D4223" s="4"/>
      <c r="E4223" s="2" t="b">
        <f t="shared" ca="1" si="112"/>
        <v>1</v>
      </c>
      <c r="F4223" s="2" t="str" cm="1">
        <f t="array" aca="1" ref="F4223" ca="1">IF(G4223&lt;&gt;"",INDIRECT("'"&amp;G4223&amp;"'!"&amp;H4223),"")</f>
        <v/>
      </c>
      <c r="G4223" s="1533"/>
      <c r="I4223" s="4"/>
      <c r="J4223" s="4"/>
      <c r="K4223" s="4"/>
    </row>
    <row r="4224" spans="1:11" ht="14">
      <c r="A4224" s="1">
        <v>4219</v>
      </c>
      <c r="D4224" s="4"/>
      <c r="E4224" s="2" t="b">
        <f t="shared" ca="1" si="112"/>
        <v>1</v>
      </c>
      <c r="F4224" s="2" t="str" cm="1">
        <f t="array" aca="1" ref="F4224" ca="1">IF(G4224&lt;&gt;"",INDIRECT("'"&amp;G4224&amp;"'!"&amp;H4224),"")</f>
        <v/>
      </c>
      <c r="G4224" s="1533"/>
      <c r="I4224" s="4"/>
      <c r="J4224" s="4"/>
      <c r="K4224" s="4"/>
    </row>
    <row r="4225" spans="1:11" ht="14">
      <c r="A4225" s="1">
        <v>4220</v>
      </c>
      <c r="D4225" s="4"/>
      <c r="E4225" s="2" t="b">
        <f t="shared" ca="1" si="112"/>
        <v>1</v>
      </c>
      <c r="F4225" s="2" t="str" cm="1">
        <f t="array" aca="1" ref="F4225" ca="1">IF(G4225&lt;&gt;"",INDIRECT("'"&amp;G4225&amp;"'!"&amp;H4225),"")</f>
        <v/>
      </c>
      <c r="G4225" s="1533"/>
      <c r="I4225" s="4"/>
      <c r="J4225" s="4"/>
      <c r="K4225" s="4"/>
    </row>
    <row r="4226" spans="1:11" ht="14">
      <c r="A4226" s="1">
        <v>4221</v>
      </c>
      <c r="D4226" s="4"/>
      <c r="E4226" s="2" t="b">
        <f t="shared" ref="E4226:E4289" ca="1" si="114">F4226=B4226</f>
        <v>1</v>
      </c>
      <c r="F4226" s="2" t="str" cm="1">
        <f t="array" aca="1" ref="F4226" ca="1">IF(G4226&lt;&gt;"",INDIRECT("'"&amp;G4226&amp;"'!"&amp;H4226),"")</f>
        <v/>
      </c>
      <c r="G4226" s="1533"/>
      <c r="I4226" s="4"/>
      <c r="J4226" s="4"/>
      <c r="K4226" s="4"/>
    </row>
    <row r="4227" spans="1:11" ht="14">
      <c r="A4227" s="1">
        <v>4222</v>
      </c>
      <c r="D4227" s="4"/>
      <c r="E4227" s="2" t="b">
        <f t="shared" ca="1" si="114"/>
        <v>1</v>
      </c>
      <c r="F4227" s="2" t="str" cm="1">
        <f t="array" aca="1" ref="F4227" ca="1">IF(G4227&lt;&gt;"",INDIRECT("'"&amp;G4227&amp;"'!"&amp;H4227),"")</f>
        <v/>
      </c>
      <c r="G4227" s="1533"/>
      <c r="I4227" s="4"/>
      <c r="J4227" s="4"/>
      <c r="K4227" s="4"/>
    </row>
    <row r="4228" spans="1:11" ht="14">
      <c r="A4228" s="1">
        <v>4223</v>
      </c>
      <c r="D4228" s="4"/>
      <c r="E4228" s="2" t="b">
        <f t="shared" ca="1" si="114"/>
        <v>1</v>
      </c>
      <c r="F4228" s="2" t="str" cm="1">
        <f t="array" aca="1" ref="F4228" ca="1">IF(G4228&lt;&gt;"",INDIRECT("'"&amp;G4228&amp;"'!"&amp;H4228),"")</f>
        <v/>
      </c>
      <c r="G4228" s="1533"/>
      <c r="I4228" s="4"/>
      <c r="J4228" s="4"/>
      <c r="K4228" s="4"/>
    </row>
    <row r="4229" spans="1:11" ht="14">
      <c r="A4229" s="1">
        <v>4224</v>
      </c>
      <c r="D4229" s="4"/>
      <c r="E4229" s="2" t="b">
        <f t="shared" ca="1" si="114"/>
        <v>1</v>
      </c>
      <c r="F4229" s="2" t="str" cm="1">
        <f t="array" aca="1" ref="F4229" ca="1">IF(G4229&lt;&gt;"",INDIRECT("'"&amp;G4229&amp;"'!"&amp;H4229),"")</f>
        <v/>
      </c>
      <c r="G4229" s="1533"/>
      <c r="I4229" s="4"/>
      <c r="J4229" s="4"/>
      <c r="K4229" s="4"/>
    </row>
    <row r="4230" spans="1:11" ht="14">
      <c r="A4230" s="1">
        <v>4225</v>
      </c>
      <c r="D4230" s="4"/>
      <c r="E4230" s="2" t="b">
        <f t="shared" ca="1" si="114"/>
        <v>1</v>
      </c>
      <c r="F4230" s="2" t="str" cm="1">
        <f t="array" aca="1" ref="F4230" ca="1">IF(G4230&lt;&gt;"",INDIRECT("'"&amp;G4230&amp;"'!"&amp;H4230),"")</f>
        <v/>
      </c>
      <c r="G4230" s="1533"/>
      <c r="I4230" s="4"/>
      <c r="J4230" s="4"/>
      <c r="K4230" s="4"/>
    </row>
    <row r="4231" spans="1:11" ht="14">
      <c r="A4231" s="1">
        <v>4226</v>
      </c>
      <c r="D4231" s="4"/>
      <c r="E4231" s="2" t="b">
        <f t="shared" ca="1" si="114"/>
        <v>1</v>
      </c>
      <c r="F4231" s="2" t="str" cm="1">
        <f t="array" aca="1" ref="F4231" ca="1">IF(G4231&lt;&gt;"",INDIRECT("'"&amp;G4231&amp;"'!"&amp;H4231),"")</f>
        <v/>
      </c>
      <c r="G4231" s="1533"/>
      <c r="I4231" s="4"/>
      <c r="J4231" s="4"/>
      <c r="K4231" s="4"/>
    </row>
    <row r="4232" spans="1:11" ht="14">
      <c r="A4232" s="1">
        <v>4227</v>
      </c>
      <c r="D4232" s="4"/>
      <c r="E4232" s="2" t="b">
        <f t="shared" ca="1" si="114"/>
        <v>1</v>
      </c>
      <c r="F4232" s="2" t="str" cm="1">
        <f t="array" aca="1" ref="F4232" ca="1">IF(G4232&lt;&gt;"",INDIRECT("'"&amp;G4232&amp;"'!"&amp;H4232),"")</f>
        <v/>
      </c>
      <c r="G4232" s="1533"/>
      <c r="I4232" s="4"/>
      <c r="J4232" s="4"/>
      <c r="K4232" s="4"/>
    </row>
    <row r="4233" spans="1:11" ht="14">
      <c r="A4233" s="1">
        <v>4228</v>
      </c>
      <c r="D4233" s="4"/>
      <c r="E4233" s="2" t="b">
        <f t="shared" ca="1" si="114"/>
        <v>1</v>
      </c>
      <c r="F4233" s="2" t="str" cm="1">
        <f t="array" aca="1" ref="F4233" ca="1">IF(G4233&lt;&gt;"",INDIRECT("'"&amp;G4233&amp;"'!"&amp;H4233),"")</f>
        <v/>
      </c>
      <c r="G4233" s="1533"/>
      <c r="I4233" s="4"/>
      <c r="J4233" s="4"/>
      <c r="K4233" s="4"/>
    </row>
    <row r="4234" spans="1:11" ht="14">
      <c r="A4234" s="1">
        <v>4229</v>
      </c>
      <c r="D4234" s="4"/>
      <c r="E4234" s="2" t="b">
        <f t="shared" ca="1" si="114"/>
        <v>1</v>
      </c>
      <c r="F4234" s="2" t="str" cm="1">
        <f t="array" aca="1" ref="F4234" ca="1">IF(G4234&lt;&gt;"",INDIRECT("'"&amp;G4234&amp;"'!"&amp;H4234),"")</f>
        <v/>
      </c>
      <c r="G4234" s="1533"/>
      <c r="I4234" s="4"/>
      <c r="J4234" s="4"/>
      <c r="K4234" s="4"/>
    </row>
    <row r="4235" spans="1:11" ht="14">
      <c r="A4235" s="1">
        <v>4230</v>
      </c>
      <c r="D4235" s="4"/>
      <c r="E4235" s="2" t="b">
        <f t="shared" ca="1" si="114"/>
        <v>1</v>
      </c>
      <c r="F4235" s="2" t="str" cm="1">
        <f t="array" aca="1" ref="F4235" ca="1">IF(G4235&lt;&gt;"",INDIRECT("'"&amp;G4235&amp;"'!"&amp;H4235),"")</f>
        <v/>
      </c>
      <c r="G4235" s="1533"/>
      <c r="I4235" s="4"/>
      <c r="J4235" s="4"/>
      <c r="K4235" s="4"/>
    </row>
    <row r="4236" spans="1:11" ht="14">
      <c r="A4236" s="1">
        <v>4231</v>
      </c>
      <c r="D4236" s="4"/>
      <c r="E4236" s="2" t="b">
        <f t="shared" ca="1" si="114"/>
        <v>1</v>
      </c>
      <c r="F4236" s="2" t="str" cm="1">
        <f t="array" aca="1" ref="F4236" ca="1">IF(G4236&lt;&gt;"",INDIRECT("'"&amp;G4236&amp;"'!"&amp;H4236),"")</f>
        <v/>
      </c>
      <c r="G4236" s="1533"/>
      <c r="I4236" s="4"/>
      <c r="J4236" s="4"/>
      <c r="K4236" s="4"/>
    </row>
    <row r="4237" spans="1:11" ht="14">
      <c r="A4237" s="1">
        <v>4232</v>
      </c>
      <c r="D4237" s="4"/>
      <c r="E4237" s="2" t="b">
        <f t="shared" ca="1" si="114"/>
        <v>1</v>
      </c>
      <c r="F4237" s="2" t="str" cm="1">
        <f t="array" aca="1" ref="F4237" ca="1">IF(G4237&lt;&gt;"",INDIRECT("'"&amp;G4237&amp;"'!"&amp;H4237),"")</f>
        <v/>
      </c>
      <c r="G4237" s="1533"/>
      <c r="I4237" s="4"/>
      <c r="J4237" s="4"/>
      <c r="K4237" s="4"/>
    </row>
    <row r="4238" spans="1:11" ht="14">
      <c r="A4238" s="1">
        <v>4233</v>
      </c>
      <c r="D4238" s="4"/>
      <c r="E4238" s="2" t="b">
        <f t="shared" ca="1" si="114"/>
        <v>1</v>
      </c>
      <c r="F4238" s="2" t="str" cm="1">
        <f t="array" aca="1" ref="F4238" ca="1">IF(G4238&lt;&gt;"",INDIRECT("'"&amp;G4238&amp;"'!"&amp;H4238),"")</f>
        <v/>
      </c>
      <c r="G4238" s="1533"/>
      <c r="I4238" s="4"/>
      <c r="J4238" s="4"/>
      <c r="K4238" s="4"/>
    </row>
    <row r="4239" spans="1:11" ht="14">
      <c r="A4239" s="1">
        <v>4234</v>
      </c>
      <c r="D4239" s="4"/>
      <c r="E4239" s="2" t="b">
        <f t="shared" ca="1" si="114"/>
        <v>1</v>
      </c>
      <c r="F4239" s="2" t="str" cm="1">
        <f t="array" aca="1" ref="F4239" ca="1">IF(G4239&lt;&gt;"",INDIRECT("'"&amp;G4239&amp;"'!"&amp;H4239),"")</f>
        <v/>
      </c>
      <c r="G4239" s="1533"/>
      <c r="I4239" s="4"/>
      <c r="J4239" s="4"/>
      <c r="K4239" s="4"/>
    </row>
    <row r="4240" spans="1:11" ht="14">
      <c r="A4240" s="1">
        <v>4235</v>
      </c>
      <c r="D4240" s="4"/>
      <c r="E4240" s="2" t="b">
        <f t="shared" ca="1" si="114"/>
        <v>1</v>
      </c>
      <c r="F4240" s="2" t="str" cm="1">
        <f t="array" aca="1" ref="F4240" ca="1">IF(G4240&lt;&gt;"",INDIRECT("'"&amp;G4240&amp;"'!"&amp;H4240),"")</f>
        <v/>
      </c>
      <c r="G4240" s="1533"/>
      <c r="I4240" s="4"/>
      <c r="J4240" s="4"/>
      <c r="K4240" s="4"/>
    </row>
    <row r="4241" spans="1:11" ht="14">
      <c r="A4241" s="1">
        <v>4236</v>
      </c>
      <c r="D4241" s="4"/>
      <c r="E4241" s="2" t="b">
        <f t="shared" ca="1" si="114"/>
        <v>1</v>
      </c>
      <c r="F4241" s="2" t="str" cm="1">
        <f t="array" aca="1" ref="F4241" ca="1">IF(G4241&lt;&gt;"",INDIRECT("'"&amp;G4241&amp;"'!"&amp;H4241),"")</f>
        <v/>
      </c>
      <c r="G4241" s="1533"/>
      <c r="I4241" s="4"/>
      <c r="J4241" s="4"/>
      <c r="K4241" s="4"/>
    </row>
    <row r="4242" spans="1:11" ht="14">
      <c r="A4242" s="1">
        <v>4237</v>
      </c>
      <c r="E4242" s="2" t="b">
        <f t="shared" ca="1" si="114"/>
        <v>1</v>
      </c>
      <c r="F4242" s="2" t="str" cm="1">
        <f t="array" aca="1" ref="F4242" ca="1">IF(G4242&lt;&gt;"",INDIRECT("'"&amp;G4242&amp;"'!"&amp;H4242),"")</f>
        <v/>
      </c>
      <c r="G4242" s="1533"/>
    </row>
    <row r="4243" spans="1:11" ht="14">
      <c r="A4243" s="1">
        <v>4238</v>
      </c>
      <c r="E4243" s="2" t="b">
        <f t="shared" ca="1" si="114"/>
        <v>1</v>
      </c>
      <c r="F4243" s="2" t="str" cm="1">
        <f t="array" aca="1" ref="F4243" ca="1">IF(G4243&lt;&gt;"",INDIRECT("'"&amp;G4243&amp;"'!"&amp;H4243),"")</f>
        <v/>
      </c>
      <c r="G4243" s="1533"/>
    </row>
    <row r="4244" spans="1:11" ht="14">
      <c r="A4244" s="1">
        <v>4239</v>
      </c>
      <c r="E4244" s="2" t="b">
        <f t="shared" ca="1" si="114"/>
        <v>1</v>
      </c>
      <c r="F4244" s="2" t="str" cm="1">
        <f t="array" aca="1" ref="F4244" ca="1">IF(G4244&lt;&gt;"",INDIRECT("'"&amp;G4244&amp;"'!"&amp;H4244),"")</f>
        <v/>
      </c>
      <c r="G4244" s="1533"/>
    </row>
    <row r="4245" spans="1:11" ht="14">
      <c r="A4245" s="1">
        <v>4240</v>
      </c>
      <c r="E4245" s="2" t="b">
        <f t="shared" ca="1" si="114"/>
        <v>1</v>
      </c>
      <c r="F4245" s="2" t="str" cm="1">
        <f t="array" aca="1" ref="F4245" ca="1">IF(G4245&lt;&gt;"",INDIRECT("'"&amp;G4245&amp;"'!"&amp;H4245),"")</f>
        <v/>
      </c>
      <c r="G4245" s="1533"/>
    </row>
    <row r="4246" spans="1:11" ht="14">
      <c r="A4246" s="1">
        <v>4241</v>
      </c>
      <c r="E4246" s="2" t="b">
        <f t="shared" ca="1" si="114"/>
        <v>1</v>
      </c>
      <c r="F4246" s="2" t="str" cm="1">
        <f t="array" aca="1" ref="F4246" ca="1">IF(G4246&lt;&gt;"",INDIRECT("'"&amp;G4246&amp;"'!"&amp;H4246),"")</f>
        <v/>
      </c>
      <c r="G4246" s="1533"/>
    </row>
    <row r="4247" spans="1:11" ht="14">
      <c r="A4247" s="1">
        <v>4242</v>
      </c>
      <c r="E4247" s="2" t="b">
        <f t="shared" ca="1" si="114"/>
        <v>1</v>
      </c>
      <c r="F4247" s="2" t="str" cm="1">
        <f t="array" aca="1" ref="F4247" ca="1">IF(G4247&lt;&gt;"",INDIRECT("'"&amp;G4247&amp;"'!"&amp;H4247),"")</f>
        <v/>
      </c>
      <c r="G4247" s="1533"/>
    </row>
    <row r="4248" spans="1:11" ht="14">
      <c r="A4248" s="1">
        <v>4243</v>
      </c>
      <c r="E4248" s="2" t="b">
        <f t="shared" ca="1" si="114"/>
        <v>1</v>
      </c>
      <c r="F4248" s="2" t="str" cm="1">
        <f t="array" aca="1" ref="F4248" ca="1">IF(G4248&lt;&gt;"",INDIRECT("'"&amp;G4248&amp;"'!"&amp;H4248),"")</f>
        <v/>
      </c>
      <c r="G4248" s="1533"/>
    </row>
    <row r="4249" spans="1:11" ht="14">
      <c r="A4249" s="1">
        <v>4244</v>
      </c>
      <c r="E4249" s="2" t="b">
        <f t="shared" ca="1" si="114"/>
        <v>1</v>
      </c>
      <c r="F4249" s="2" t="str" cm="1">
        <f t="array" aca="1" ref="F4249" ca="1">IF(G4249&lt;&gt;"",INDIRECT("'"&amp;G4249&amp;"'!"&amp;H4249),"")</f>
        <v/>
      </c>
      <c r="G4249" s="1533"/>
    </row>
    <row r="4250" spans="1:11" ht="14">
      <c r="A4250" s="1">
        <v>4245</v>
      </c>
      <c r="E4250" s="2" t="b">
        <f t="shared" ca="1" si="114"/>
        <v>1</v>
      </c>
      <c r="F4250" s="2" t="str" cm="1">
        <f t="array" aca="1" ref="F4250" ca="1">IF(G4250&lt;&gt;"",INDIRECT("'"&amp;G4250&amp;"'!"&amp;H4250),"")</f>
        <v/>
      </c>
      <c r="G4250" s="1533"/>
    </row>
    <row r="4251" spans="1:11" ht="14">
      <c r="A4251" s="1">
        <v>4246</v>
      </c>
      <c r="E4251" s="2" t="b">
        <f t="shared" ca="1" si="114"/>
        <v>1</v>
      </c>
      <c r="F4251" s="2" t="str" cm="1">
        <f t="array" aca="1" ref="F4251" ca="1">IF(G4251&lt;&gt;"",INDIRECT("'"&amp;G4251&amp;"'!"&amp;H4251),"")</f>
        <v/>
      </c>
      <c r="G4251" s="1533"/>
    </row>
    <row r="4252" spans="1:11" ht="14">
      <c r="A4252" s="1">
        <v>4247</v>
      </c>
      <c r="E4252" s="2" t="b">
        <f t="shared" ca="1" si="114"/>
        <v>1</v>
      </c>
      <c r="F4252" s="2" t="str" cm="1">
        <f t="array" aca="1" ref="F4252" ca="1">IF(G4252&lt;&gt;"",INDIRECT("'"&amp;G4252&amp;"'!"&amp;H4252),"")</f>
        <v/>
      </c>
      <c r="G4252" s="1533"/>
    </row>
    <row r="4253" spans="1:11" ht="14">
      <c r="A4253">
        <v>4248</v>
      </c>
      <c r="B4253" s="7">
        <f>'EstRev 6-11'!C133</f>
        <v>0</v>
      </c>
      <c r="C4253" s="3">
        <f t="shared" ref="C4253:C4295" si="115">A4253-B4253</f>
        <v>4248</v>
      </c>
      <c r="E4253" s="2" t="b">
        <f t="shared" ca="1" si="114"/>
        <v>1</v>
      </c>
      <c r="F4253" s="2" cm="1">
        <f t="array" aca="1" ref="F4253" ca="1">IF(G4253&lt;&gt;"",INDIRECT("'"&amp;G4253&amp;"'!"&amp;H4253),"")</f>
        <v>0</v>
      </c>
      <c r="G4253" s="1533" t="s">
        <v>6776</v>
      </c>
      <c r="H4253" s="2" t="s">
        <v>4625</v>
      </c>
    </row>
    <row r="4254" spans="1:11" ht="14">
      <c r="A4254">
        <v>4249</v>
      </c>
      <c r="B4254" s="7">
        <f>'EstRev 6-11'!D133</f>
        <v>0</v>
      </c>
      <c r="C4254" s="3">
        <f t="shared" si="115"/>
        <v>4249</v>
      </c>
      <c r="E4254" s="2" t="b">
        <f t="shared" ca="1" si="114"/>
        <v>1</v>
      </c>
      <c r="F4254" s="2" cm="1">
        <f t="array" aca="1" ref="F4254" ca="1">IF(G4254&lt;&gt;"",INDIRECT("'"&amp;G4254&amp;"'!"&amp;H4254),"")</f>
        <v>0</v>
      </c>
      <c r="G4254" s="1533" t="s">
        <v>6776</v>
      </c>
      <c r="H4254" s="2" t="s">
        <v>4632</v>
      </c>
    </row>
    <row r="4255" spans="1:11" ht="14">
      <c r="A4255">
        <v>4250</v>
      </c>
      <c r="B4255" s="7">
        <f>'EstRev 6-11'!F133</f>
        <v>0</v>
      </c>
      <c r="C4255" s="3">
        <f t="shared" si="115"/>
        <v>4250</v>
      </c>
      <c r="E4255" s="2" t="b">
        <f t="shared" ca="1" si="114"/>
        <v>1</v>
      </c>
      <c r="F4255" s="2" cm="1">
        <f t="array" aca="1" ref="F4255" ca="1">IF(G4255&lt;&gt;"",INDIRECT("'"&amp;G4255&amp;"'!"&amp;H4255),"")</f>
        <v>0</v>
      </c>
      <c r="G4255" s="1533" t="s">
        <v>6776</v>
      </c>
      <c r="H4255" s="2" t="s">
        <v>4646</v>
      </c>
    </row>
    <row r="4256" spans="1:11" ht="14">
      <c r="A4256">
        <v>4251</v>
      </c>
      <c r="B4256" s="7">
        <f>'EstRev 6-11'!C152</f>
        <v>0</v>
      </c>
      <c r="C4256" s="3">
        <f t="shared" si="115"/>
        <v>4251</v>
      </c>
      <c r="E4256" s="2" t="b">
        <f t="shared" ca="1" si="114"/>
        <v>1</v>
      </c>
      <c r="F4256" s="2" cm="1">
        <f t="array" aca="1" ref="F4256" ca="1">IF(G4256&lt;&gt;"",INDIRECT("'"&amp;G4256&amp;"'!"&amp;H4256),"")</f>
        <v>0</v>
      </c>
      <c r="G4256" s="1533" t="s">
        <v>6776</v>
      </c>
      <c r="H4256" s="2" t="s">
        <v>5181</v>
      </c>
    </row>
    <row r="4257" spans="1:11" ht="14">
      <c r="A4257">
        <v>4252</v>
      </c>
      <c r="B4257" s="7">
        <f>'EstRev 6-11'!D152</f>
        <v>0</v>
      </c>
      <c r="C4257" s="3">
        <f t="shared" si="115"/>
        <v>4252</v>
      </c>
      <c r="E4257" s="2" t="b">
        <f t="shared" ca="1" si="114"/>
        <v>1</v>
      </c>
      <c r="F4257" s="2" cm="1">
        <f t="array" aca="1" ref="F4257" ca="1">IF(G4257&lt;&gt;"",INDIRECT("'"&amp;G4257&amp;"'!"&amp;H4257),"")</f>
        <v>0</v>
      </c>
      <c r="G4257" s="1533" t="s">
        <v>6776</v>
      </c>
      <c r="H4257" s="2" t="s">
        <v>5182</v>
      </c>
    </row>
    <row r="4258" spans="1:11" ht="14">
      <c r="A4258">
        <v>4253</v>
      </c>
      <c r="B4258" s="7">
        <f>'EstRev 6-11'!C156</f>
        <v>0</v>
      </c>
      <c r="C4258" s="3">
        <f t="shared" si="115"/>
        <v>4253</v>
      </c>
      <c r="E4258" s="2" t="b">
        <f t="shared" ca="1" si="114"/>
        <v>1</v>
      </c>
      <c r="F4258" s="2" cm="1">
        <f t="array" aca="1" ref="F4258" ca="1">IF(G4258&lt;&gt;"",INDIRECT("'"&amp;G4258&amp;"'!"&amp;H4258),"")</f>
        <v>0</v>
      </c>
      <c r="G4258" s="1533" t="s">
        <v>6776</v>
      </c>
      <c r="H4258" s="2" t="s">
        <v>5183</v>
      </c>
    </row>
    <row r="4259" spans="1:11" ht="14">
      <c r="A4259">
        <v>4254</v>
      </c>
      <c r="B4259" s="7">
        <f>'EstRev 6-11'!D156</f>
        <v>0</v>
      </c>
      <c r="C4259" s="3">
        <f t="shared" si="115"/>
        <v>4254</v>
      </c>
      <c r="E4259" s="2" t="b">
        <f t="shared" ca="1" si="114"/>
        <v>1</v>
      </c>
      <c r="F4259" s="2" cm="1">
        <f t="array" aca="1" ref="F4259" ca="1">IF(G4259&lt;&gt;"",INDIRECT("'"&amp;G4259&amp;"'!"&amp;H4259),"")</f>
        <v>0</v>
      </c>
      <c r="G4259" s="1533" t="s">
        <v>6776</v>
      </c>
      <c r="H4259" s="2" t="s">
        <v>5184</v>
      </c>
    </row>
    <row r="4260" spans="1:11" ht="14">
      <c r="A4260">
        <v>4255</v>
      </c>
      <c r="B4260" s="7">
        <f>'EstRev 6-11'!F156</f>
        <v>0</v>
      </c>
      <c r="C4260" s="3">
        <f t="shared" si="115"/>
        <v>4255</v>
      </c>
      <c r="E4260" s="2" t="b">
        <f t="shared" ca="1" si="114"/>
        <v>1</v>
      </c>
      <c r="F4260" s="2" cm="1">
        <f t="array" aca="1" ref="F4260" ca="1">IF(G4260&lt;&gt;"",INDIRECT("'"&amp;G4260&amp;"'!"&amp;H4260),"")</f>
        <v>0</v>
      </c>
      <c r="G4260" s="1533" t="s">
        <v>6776</v>
      </c>
      <c r="H4260" s="2" t="s">
        <v>5185</v>
      </c>
    </row>
    <row r="4261" spans="1:11" ht="14">
      <c r="A4261">
        <v>4256</v>
      </c>
      <c r="B4261" s="7">
        <f>'EstRev 6-11'!C166</f>
        <v>0</v>
      </c>
      <c r="C4261" s="3">
        <f t="shared" si="115"/>
        <v>4256</v>
      </c>
      <c r="E4261" s="2" t="b">
        <f t="shared" ca="1" si="114"/>
        <v>1</v>
      </c>
      <c r="F4261" s="2" cm="1">
        <f t="array" aca="1" ref="F4261" ca="1">IF(G4261&lt;&gt;"",INDIRECT("'"&amp;G4261&amp;"'!"&amp;H4261),"")</f>
        <v>0</v>
      </c>
      <c r="G4261" s="1533" t="s">
        <v>6776</v>
      </c>
      <c r="H4261" s="2" t="s">
        <v>5186</v>
      </c>
    </row>
    <row r="4262" spans="1:11" ht="14">
      <c r="A4262">
        <v>4257</v>
      </c>
      <c r="B4262" s="7">
        <f>'EstRev 6-11'!F166</f>
        <v>0</v>
      </c>
      <c r="C4262" s="3">
        <f t="shared" si="115"/>
        <v>4257</v>
      </c>
      <c r="E4262" s="2" t="b">
        <f t="shared" ca="1" si="114"/>
        <v>1</v>
      </c>
      <c r="F4262" s="2" cm="1">
        <f t="array" aca="1" ref="F4262" ca="1">IF(G4262&lt;&gt;"",INDIRECT("'"&amp;G4262&amp;"'!"&amp;H4262),"")</f>
        <v>0</v>
      </c>
      <c r="G4262" s="1533" t="s">
        <v>6776</v>
      </c>
      <c r="H4262" s="2" t="s">
        <v>5187</v>
      </c>
    </row>
    <row r="4263" spans="1:11" ht="14">
      <c r="A4263" s="1">
        <v>4258</v>
      </c>
      <c r="D4263" s="4"/>
      <c r="E4263" s="2" t="b">
        <f t="shared" ca="1" si="114"/>
        <v>1</v>
      </c>
      <c r="F4263" s="2" t="str" cm="1">
        <f t="array" aca="1" ref="F4263" ca="1">IF(G4263&lt;&gt;"",INDIRECT("'"&amp;G4263&amp;"'!"&amp;H4263),"")</f>
        <v/>
      </c>
      <c r="G4263" s="1533"/>
      <c r="I4263" s="4"/>
      <c r="J4263" s="4"/>
      <c r="K4263" s="4"/>
    </row>
    <row r="4264" spans="1:11" ht="14">
      <c r="A4264" s="1">
        <v>4259</v>
      </c>
      <c r="D4264" s="4"/>
      <c r="E4264" s="2" t="b">
        <f t="shared" ca="1" si="114"/>
        <v>1</v>
      </c>
      <c r="F4264" s="2" t="str" cm="1">
        <f t="array" aca="1" ref="F4264" ca="1">IF(G4264&lt;&gt;"",INDIRECT("'"&amp;G4264&amp;"'!"&amp;H4264),"")</f>
        <v/>
      </c>
      <c r="G4264" s="1533"/>
      <c r="I4264" s="4"/>
      <c r="J4264" s="4"/>
      <c r="K4264" s="4"/>
    </row>
    <row r="4265" spans="1:11" ht="14">
      <c r="A4265">
        <v>4260</v>
      </c>
      <c r="B4265" s="7">
        <f>'EstRev 6-11'!C167</f>
        <v>2500</v>
      </c>
      <c r="C4265" s="3">
        <f t="shared" si="115"/>
        <v>1760</v>
      </c>
      <c r="E4265" s="2" t="b">
        <f t="shared" ca="1" si="114"/>
        <v>1</v>
      </c>
      <c r="F4265" s="2" cm="1">
        <f t="array" aca="1" ref="F4265" ca="1">IF(G4265&lt;&gt;"",INDIRECT("'"&amp;G4265&amp;"'!"&amp;H4265),"")</f>
        <v>2500</v>
      </c>
      <c r="G4265" s="1533" t="s">
        <v>6776</v>
      </c>
      <c r="H4265" s="2" t="s">
        <v>5188</v>
      </c>
    </row>
    <row r="4266" spans="1:11" ht="14">
      <c r="A4266">
        <v>4261</v>
      </c>
      <c r="B4266" s="7">
        <f>'EstRev 6-11'!F167</f>
        <v>0</v>
      </c>
      <c r="C4266" s="3">
        <f t="shared" si="115"/>
        <v>4261</v>
      </c>
      <c r="E4266" s="2" t="b">
        <f t="shared" ca="1" si="114"/>
        <v>1</v>
      </c>
      <c r="F4266" s="2" cm="1">
        <f t="array" aca="1" ref="F4266" ca="1">IF(G4266&lt;&gt;"",INDIRECT("'"&amp;G4266&amp;"'!"&amp;H4266),"")</f>
        <v>0</v>
      </c>
      <c r="G4266" s="1533" t="s">
        <v>6776</v>
      </c>
      <c r="H4266" s="2" t="s">
        <v>5189</v>
      </c>
    </row>
    <row r="4267" spans="1:11" ht="14">
      <c r="A4267" s="1">
        <v>4262</v>
      </c>
      <c r="D4267" s="3" t="s">
        <v>299</v>
      </c>
      <c r="E4267" s="2" t="b">
        <f t="shared" ca="1" si="114"/>
        <v>1</v>
      </c>
      <c r="F4267" s="2" t="str" cm="1">
        <f t="array" aca="1" ref="F4267" ca="1">IF(G4267&lt;&gt;"",INDIRECT("'"&amp;G4267&amp;"'!"&amp;H4267),"")</f>
        <v/>
      </c>
      <c r="G4267" s="1533"/>
    </row>
    <row r="4268" spans="1:11" ht="14">
      <c r="A4268" s="1">
        <v>4263</v>
      </c>
      <c r="D4268" s="3" t="s">
        <v>299</v>
      </c>
      <c r="E4268" s="2" t="b">
        <f t="shared" ca="1" si="114"/>
        <v>1</v>
      </c>
      <c r="F4268" s="2" t="str" cm="1">
        <f t="array" aca="1" ref="F4268" ca="1">IF(G4268&lt;&gt;"",INDIRECT("'"&amp;G4268&amp;"'!"&amp;H4268),"")</f>
        <v/>
      </c>
      <c r="G4268" s="1533"/>
    </row>
    <row r="4269" spans="1:11" ht="14">
      <c r="A4269" s="1">
        <v>4264</v>
      </c>
      <c r="D4269" s="4"/>
      <c r="E4269" s="2" t="b">
        <f t="shared" ca="1" si="114"/>
        <v>1</v>
      </c>
      <c r="F4269" s="2" t="str" cm="1">
        <f t="array" aca="1" ref="F4269" ca="1">IF(G4269&lt;&gt;"",INDIRECT("'"&amp;G4269&amp;"'!"&amp;H4269),"")</f>
        <v/>
      </c>
      <c r="G4269" s="1533"/>
      <c r="I4269" s="4"/>
      <c r="J4269" s="4"/>
      <c r="K4269" s="4"/>
    </row>
    <row r="4270" spans="1:11" ht="14">
      <c r="A4270" s="1">
        <v>4265</v>
      </c>
      <c r="D4270" s="4"/>
      <c r="E4270" s="2" t="b">
        <f t="shared" ca="1" si="114"/>
        <v>1</v>
      </c>
      <c r="F4270" s="2" t="str" cm="1">
        <f t="array" aca="1" ref="F4270" ca="1">IF(G4270&lt;&gt;"",INDIRECT("'"&amp;G4270&amp;"'!"&amp;H4270),"")</f>
        <v/>
      </c>
      <c r="G4270" s="1533"/>
      <c r="I4270" s="4"/>
      <c r="J4270" s="4"/>
      <c r="K4270" s="4"/>
    </row>
    <row r="4271" spans="1:11" ht="14">
      <c r="A4271">
        <v>4266</v>
      </c>
      <c r="B4271" s="7">
        <f>'EstRev 6-11'!D168</f>
        <v>0</v>
      </c>
      <c r="C4271" s="3">
        <f t="shared" si="115"/>
        <v>4266</v>
      </c>
      <c r="E4271" s="2" t="b">
        <f t="shared" ca="1" si="114"/>
        <v>1</v>
      </c>
      <c r="F4271" s="2" cm="1">
        <f t="array" aca="1" ref="F4271" ca="1">IF(G4271&lt;&gt;"",INDIRECT("'"&amp;G4271&amp;"'!"&amp;H4271),"")</f>
        <v>0</v>
      </c>
      <c r="G4271" s="1533" t="s">
        <v>6776</v>
      </c>
      <c r="H4271" s="2" t="s">
        <v>5190</v>
      </c>
    </row>
    <row r="4272" spans="1:11" ht="14">
      <c r="A4272">
        <v>4267</v>
      </c>
      <c r="B4272" s="7">
        <f>'EstRev 6-11'!H168</f>
        <v>0</v>
      </c>
      <c r="C4272" s="3">
        <f t="shared" si="115"/>
        <v>4267</v>
      </c>
      <c r="E4272" s="2" t="b">
        <f t="shared" ca="1" si="114"/>
        <v>1</v>
      </c>
      <c r="F4272" s="2" cm="1">
        <f t="array" aca="1" ref="F4272" ca="1">IF(G4272&lt;&gt;"",INDIRECT("'"&amp;G4272&amp;"'!"&amp;H4272),"")</f>
        <v>0</v>
      </c>
      <c r="G4272" s="1533" t="s">
        <v>6776</v>
      </c>
      <c r="H4272" s="2" t="s">
        <v>4686</v>
      </c>
    </row>
    <row r="4273" spans="1:8" ht="14">
      <c r="A4273">
        <v>4268</v>
      </c>
      <c r="B4273" s="7">
        <f>'EstRev 6-11'!D169</f>
        <v>0</v>
      </c>
      <c r="C4273" s="3">
        <f t="shared" si="115"/>
        <v>4268</v>
      </c>
      <c r="E4273" s="2" t="b">
        <f t="shared" ca="1" si="114"/>
        <v>1</v>
      </c>
      <c r="F4273" s="2" cm="1">
        <f t="array" aca="1" ref="F4273" ca="1">IF(G4273&lt;&gt;"",INDIRECT("'"&amp;G4273&amp;"'!"&amp;H4273),"")</f>
        <v>0</v>
      </c>
      <c r="G4273" s="1533" t="s">
        <v>6776</v>
      </c>
      <c r="H4273" s="2" t="s">
        <v>5191</v>
      </c>
    </row>
    <row r="4274" spans="1:8" ht="14">
      <c r="A4274">
        <v>4269</v>
      </c>
      <c r="B4274" s="7">
        <f>'EstRev 6-11'!K169</f>
        <v>0</v>
      </c>
      <c r="C4274" s="3">
        <f t="shared" si="115"/>
        <v>4269</v>
      </c>
      <c r="E4274" s="2" t="b">
        <f t="shared" ca="1" si="114"/>
        <v>1</v>
      </c>
      <c r="F4274" s="2" cm="1">
        <f t="array" aca="1" ref="F4274" ca="1">IF(G4274&lt;&gt;"",INDIRECT("'"&amp;G4274&amp;"'!"&amp;H4274),"")</f>
        <v>0</v>
      </c>
      <c r="G4274" s="1533" t="s">
        <v>6776</v>
      </c>
      <c r="H4274" s="2" t="s">
        <v>4945</v>
      </c>
    </row>
    <row r="4275" spans="1:8" ht="14">
      <c r="A4275">
        <v>4270</v>
      </c>
      <c r="B4275" s="7">
        <f>'EstRev 6-11'!C199</f>
        <v>0</v>
      </c>
      <c r="C4275" s="3">
        <f t="shared" si="115"/>
        <v>4270</v>
      </c>
      <c r="E4275" s="2" t="b">
        <f t="shared" ca="1" si="114"/>
        <v>1</v>
      </c>
      <c r="F4275" s="2" cm="1">
        <f t="array" aca="1" ref="F4275" ca="1">IF(G4275&lt;&gt;"",INDIRECT("'"&amp;G4275&amp;"'!"&amp;H4275),"")</f>
        <v>0</v>
      </c>
      <c r="G4275" s="1533" t="s">
        <v>6776</v>
      </c>
      <c r="H4275" s="2" t="s">
        <v>5192</v>
      </c>
    </row>
    <row r="4276" spans="1:8" ht="14">
      <c r="A4276">
        <v>4271</v>
      </c>
      <c r="B4276" s="7">
        <f>'EstRev 6-11'!C205</f>
        <v>0</v>
      </c>
      <c r="C4276" s="3">
        <f t="shared" si="115"/>
        <v>4271</v>
      </c>
      <c r="E4276" s="2" t="b">
        <f t="shared" ca="1" si="114"/>
        <v>1</v>
      </c>
      <c r="F4276" s="2" cm="1">
        <f t="array" aca="1" ref="F4276" ca="1">IF(G4276&lt;&gt;"",INDIRECT("'"&amp;G4276&amp;"'!"&amp;H4276),"")</f>
        <v>0</v>
      </c>
      <c r="G4276" s="1533" t="s">
        <v>6776</v>
      </c>
      <c r="H4276" s="2" t="s">
        <v>5193</v>
      </c>
    </row>
    <row r="4277" spans="1:8" ht="14">
      <c r="A4277">
        <v>4272</v>
      </c>
      <c r="B4277" s="7">
        <f>'EstRev 6-11'!D205</f>
        <v>0</v>
      </c>
      <c r="C4277" s="3">
        <f t="shared" si="115"/>
        <v>4272</v>
      </c>
      <c r="E4277" s="2" t="b">
        <f t="shared" ca="1" si="114"/>
        <v>1</v>
      </c>
      <c r="F4277" s="2" cm="1">
        <f t="array" aca="1" ref="F4277" ca="1">IF(G4277&lt;&gt;"",INDIRECT("'"&amp;G4277&amp;"'!"&amp;H4277),"")</f>
        <v>0</v>
      </c>
      <c r="G4277" s="1533" t="s">
        <v>6776</v>
      </c>
      <c r="H4277" s="2" t="s">
        <v>5194</v>
      </c>
    </row>
    <row r="4278" spans="1:8" ht="14">
      <c r="A4278">
        <v>4273</v>
      </c>
      <c r="B4278" s="7">
        <f>'EstRev 6-11'!F205</f>
        <v>0</v>
      </c>
      <c r="C4278" s="3">
        <f t="shared" si="115"/>
        <v>4273</v>
      </c>
      <c r="E4278" s="2" t="b">
        <f t="shared" ca="1" si="114"/>
        <v>1</v>
      </c>
      <c r="F4278" s="2" cm="1">
        <f t="array" aca="1" ref="F4278" ca="1">IF(G4278&lt;&gt;"",INDIRECT("'"&amp;G4278&amp;"'!"&amp;H4278),"")</f>
        <v>0</v>
      </c>
      <c r="G4278" s="1533" t="s">
        <v>6776</v>
      </c>
      <c r="H4278" s="2" t="s">
        <v>5195</v>
      </c>
    </row>
    <row r="4279" spans="1:8" ht="14">
      <c r="A4279">
        <v>4274</v>
      </c>
      <c r="B4279" s="7">
        <f>'EstRev 6-11'!G205</f>
        <v>0</v>
      </c>
      <c r="C4279" s="3">
        <f t="shared" si="115"/>
        <v>4274</v>
      </c>
      <c r="E4279" s="2" t="b">
        <f t="shared" ca="1" si="114"/>
        <v>1</v>
      </c>
      <c r="F4279" s="2" cm="1">
        <f t="array" aca="1" ref="F4279" ca="1">IF(G4279&lt;&gt;"",INDIRECT("'"&amp;G4279&amp;"'!"&amp;H4279),"")</f>
        <v>0</v>
      </c>
      <c r="G4279" s="1533" t="s">
        <v>6776</v>
      </c>
      <c r="H4279" s="2" t="s">
        <v>5196</v>
      </c>
    </row>
    <row r="4280" spans="1:8" ht="14">
      <c r="A4280">
        <v>4275</v>
      </c>
      <c r="B4280" s="7">
        <f>'EstRev 6-11'!C211</f>
        <v>0</v>
      </c>
      <c r="C4280" s="3">
        <f t="shared" si="115"/>
        <v>4275</v>
      </c>
      <c r="E4280" s="2" t="b">
        <f t="shared" ca="1" si="114"/>
        <v>1</v>
      </c>
      <c r="F4280" s="2" cm="1">
        <f t="array" aca="1" ref="F4280" ca="1">IF(G4280&lt;&gt;"",INDIRECT("'"&amp;G4280&amp;"'!"&amp;H4280),"")</f>
        <v>0</v>
      </c>
      <c r="G4280" s="1533" t="s">
        <v>6776</v>
      </c>
      <c r="H4280" s="2" t="s">
        <v>5197</v>
      </c>
    </row>
    <row r="4281" spans="1:8" ht="14">
      <c r="A4281">
        <v>4276</v>
      </c>
      <c r="B4281" s="7">
        <f>'EstRev 6-11'!D211</f>
        <v>0</v>
      </c>
      <c r="C4281" s="3">
        <f t="shared" si="115"/>
        <v>4276</v>
      </c>
      <c r="E4281" s="2" t="b">
        <f t="shared" ca="1" si="114"/>
        <v>1</v>
      </c>
      <c r="F4281" s="2" cm="1">
        <f t="array" aca="1" ref="F4281" ca="1">IF(G4281&lt;&gt;"",INDIRECT("'"&amp;G4281&amp;"'!"&amp;H4281),"")</f>
        <v>0</v>
      </c>
      <c r="G4281" s="1533" t="s">
        <v>6776</v>
      </c>
      <c r="H4281" s="2" t="s">
        <v>5198</v>
      </c>
    </row>
    <row r="4282" spans="1:8" ht="14">
      <c r="A4282">
        <v>4277</v>
      </c>
      <c r="B4282" s="7">
        <f>'EstRev 6-11'!F211</f>
        <v>0</v>
      </c>
      <c r="C4282" s="3">
        <f t="shared" si="115"/>
        <v>4277</v>
      </c>
      <c r="E4282" s="2" t="b">
        <f t="shared" ca="1" si="114"/>
        <v>1</v>
      </c>
      <c r="F4282" s="2" cm="1">
        <f t="array" aca="1" ref="F4282" ca="1">IF(G4282&lt;&gt;"",INDIRECT("'"&amp;G4282&amp;"'!"&amp;H4282),"")</f>
        <v>0</v>
      </c>
      <c r="G4282" s="1533" t="s">
        <v>6776</v>
      </c>
      <c r="H4282" s="2" t="s">
        <v>5199</v>
      </c>
    </row>
    <row r="4283" spans="1:8" ht="14">
      <c r="A4283">
        <v>4278</v>
      </c>
      <c r="B4283" s="7">
        <f>'EstRev 6-11'!G211</f>
        <v>0</v>
      </c>
      <c r="C4283" s="3">
        <f t="shared" si="115"/>
        <v>4278</v>
      </c>
      <c r="E4283" s="2" t="b">
        <f t="shared" ca="1" si="114"/>
        <v>1</v>
      </c>
      <c r="F4283" s="2" cm="1">
        <f t="array" aca="1" ref="F4283" ca="1">IF(G4283&lt;&gt;"",INDIRECT("'"&amp;G4283&amp;"'!"&amp;H4283),"")</f>
        <v>0</v>
      </c>
      <c r="G4283" s="1533" t="s">
        <v>6776</v>
      </c>
      <c r="H4283" s="2" t="s">
        <v>5200</v>
      </c>
    </row>
    <row r="4284" spans="1:8" ht="14">
      <c r="A4284">
        <v>4279</v>
      </c>
      <c r="B4284" s="7">
        <f>'EstRev 6-11'!C219</f>
        <v>0</v>
      </c>
      <c r="C4284" s="3">
        <f t="shared" si="115"/>
        <v>4279</v>
      </c>
      <c r="E4284" s="2" t="b">
        <f t="shared" ca="1" si="114"/>
        <v>1</v>
      </c>
      <c r="F4284" s="2" cm="1">
        <f t="array" aca="1" ref="F4284" ca="1">IF(G4284&lt;&gt;"",INDIRECT("'"&amp;G4284&amp;"'!"&amp;H4284),"")</f>
        <v>0</v>
      </c>
      <c r="G4284" s="1533" t="s">
        <v>6776</v>
      </c>
      <c r="H4284" s="2" t="s">
        <v>5201</v>
      </c>
    </row>
    <row r="4285" spans="1:8" ht="14">
      <c r="A4285">
        <v>4280</v>
      </c>
      <c r="B4285" s="7">
        <f>'EstRev 6-11'!D219</f>
        <v>0</v>
      </c>
      <c r="C4285" s="3">
        <f t="shared" si="115"/>
        <v>4280</v>
      </c>
      <c r="E4285" s="2" t="b">
        <f t="shared" ca="1" si="114"/>
        <v>1</v>
      </c>
      <c r="F4285" s="2" cm="1">
        <f t="array" aca="1" ref="F4285" ca="1">IF(G4285&lt;&gt;"",INDIRECT("'"&amp;G4285&amp;"'!"&amp;H4285),"")</f>
        <v>0</v>
      </c>
      <c r="G4285" s="1533" t="s">
        <v>6776</v>
      </c>
      <c r="H4285" s="2" t="s">
        <v>5053</v>
      </c>
    </row>
    <row r="4286" spans="1:8" ht="14">
      <c r="A4286">
        <v>4281</v>
      </c>
      <c r="B4286" s="7">
        <f>'EstRev 6-11'!F219</f>
        <v>0</v>
      </c>
      <c r="C4286" s="3">
        <f t="shared" si="115"/>
        <v>4281</v>
      </c>
      <c r="E4286" s="2" t="b">
        <f t="shared" ca="1" si="114"/>
        <v>1</v>
      </c>
      <c r="F4286" s="2" cm="1">
        <f t="array" aca="1" ref="F4286" ca="1">IF(G4286&lt;&gt;"",INDIRECT("'"&amp;G4286&amp;"'!"&amp;H4286),"")</f>
        <v>0</v>
      </c>
      <c r="G4286" s="1533" t="s">
        <v>6776</v>
      </c>
      <c r="H4286" s="2" t="s">
        <v>5202</v>
      </c>
    </row>
    <row r="4287" spans="1:8" ht="14">
      <c r="A4287">
        <v>4282</v>
      </c>
      <c r="B4287" s="7">
        <f>'EstRev 6-11'!G219</f>
        <v>0</v>
      </c>
      <c r="C4287" s="3">
        <f t="shared" si="115"/>
        <v>4282</v>
      </c>
      <c r="E4287" s="2" t="b">
        <f t="shared" ca="1" si="114"/>
        <v>1</v>
      </c>
      <c r="F4287" s="2" cm="1">
        <f t="array" aca="1" ref="F4287" ca="1">IF(G4287&lt;&gt;"",INDIRECT("'"&amp;G4287&amp;"'!"&amp;H4287),"")</f>
        <v>0</v>
      </c>
      <c r="G4287" s="1533" t="s">
        <v>6776</v>
      </c>
      <c r="H4287" s="2" t="s">
        <v>5203</v>
      </c>
    </row>
    <row r="4288" spans="1:8" ht="14">
      <c r="A4288">
        <v>4283</v>
      </c>
      <c r="B4288" s="7">
        <f>'EstRev 6-11'!C223</f>
        <v>0</v>
      </c>
      <c r="C4288" s="3">
        <f t="shared" si="115"/>
        <v>4283</v>
      </c>
      <c r="E4288" s="2" t="b">
        <f t="shared" ca="1" si="114"/>
        <v>1</v>
      </c>
      <c r="F4288" s="2" cm="1">
        <f t="array" aca="1" ref="F4288" ca="1">IF(G4288&lt;&gt;"",INDIRECT("'"&amp;G4288&amp;"'!"&amp;H4288),"")</f>
        <v>0</v>
      </c>
      <c r="G4288" s="1533" t="s">
        <v>6776</v>
      </c>
      <c r="H4288" s="2" t="s">
        <v>5204</v>
      </c>
    </row>
    <row r="4289" spans="1:11" ht="14">
      <c r="A4289">
        <v>4284</v>
      </c>
      <c r="B4289" s="7">
        <f>'EstRev 6-11'!D223</f>
        <v>0</v>
      </c>
      <c r="C4289" s="3">
        <f t="shared" si="115"/>
        <v>4284</v>
      </c>
      <c r="E4289" s="2" t="b">
        <f t="shared" ca="1" si="114"/>
        <v>1</v>
      </c>
      <c r="F4289" s="2" cm="1">
        <f t="array" aca="1" ref="F4289" ca="1">IF(G4289&lt;&gt;"",INDIRECT("'"&amp;G4289&amp;"'!"&amp;H4289),"")</f>
        <v>0</v>
      </c>
      <c r="G4289" s="1533" t="s">
        <v>6776</v>
      </c>
      <c r="H4289" s="2" t="s">
        <v>5010</v>
      </c>
    </row>
    <row r="4290" spans="1:11" ht="14">
      <c r="A4290">
        <v>4285</v>
      </c>
      <c r="B4290" s="7">
        <f>'EstRev 6-11'!G223</f>
        <v>0</v>
      </c>
      <c r="C4290" s="3">
        <f t="shared" si="115"/>
        <v>4285</v>
      </c>
      <c r="E4290" s="2" t="b">
        <f t="shared" ref="E4290:E4353" ca="1" si="116">F4290=B4290</f>
        <v>1</v>
      </c>
      <c r="F4290" s="2" cm="1">
        <f t="array" aca="1" ref="F4290" ca="1">IF(G4290&lt;&gt;"",INDIRECT("'"&amp;G4290&amp;"'!"&amp;H4290),"")</f>
        <v>0</v>
      </c>
      <c r="G4290" s="1533" t="s">
        <v>6776</v>
      </c>
      <c r="H4290" s="2" t="s">
        <v>5205</v>
      </c>
    </row>
    <row r="4291" spans="1:11" ht="14">
      <c r="A4291" s="1">
        <v>4286</v>
      </c>
      <c r="D4291" s="4"/>
      <c r="E4291" s="2" t="b">
        <f t="shared" ca="1" si="116"/>
        <v>1</v>
      </c>
      <c r="F4291" s="2" t="str" cm="1">
        <f t="array" aca="1" ref="F4291" ca="1">IF(G4291&lt;&gt;"",INDIRECT("'"&amp;G4291&amp;"'!"&amp;H4291),"")</f>
        <v/>
      </c>
      <c r="G4291" s="1533"/>
      <c r="I4291" s="4"/>
      <c r="J4291" s="4"/>
      <c r="K4291" s="4"/>
    </row>
    <row r="4292" spans="1:11" ht="14">
      <c r="A4292" s="1">
        <v>4287</v>
      </c>
      <c r="D4292" s="4"/>
      <c r="E4292" s="2" t="b">
        <f t="shared" ca="1" si="116"/>
        <v>1</v>
      </c>
      <c r="F4292" s="2" t="str" cm="1">
        <f t="array" aca="1" ref="F4292" ca="1">IF(G4292&lt;&gt;"",INDIRECT("'"&amp;G4292&amp;"'!"&amp;H4292),"")</f>
        <v/>
      </c>
      <c r="G4292" s="1533"/>
      <c r="I4292" s="4"/>
      <c r="J4292" s="4"/>
      <c r="K4292" s="4"/>
    </row>
    <row r="4293" spans="1:11" ht="14">
      <c r="A4293" s="1">
        <v>4288</v>
      </c>
      <c r="D4293" s="4"/>
      <c r="E4293" s="2" t="b">
        <f t="shared" ca="1" si="116"/>
        <v>1</v>
      </c>
      <c r="F4293" s="2" t="str" cm="1">
        <f t="array" aca="1" ref="F4293" ca="1">IF(G4293&lt;&gt;"",INDIRECT("'"&amp;G4293&amp;"'!"&amp;H4293),"")</f>
        <v/>
      </c>
      <c r="G4293" s="1533"/>
      <c r="I4293" s="4"/>
      <c r="J4293" s="4"/>
      <c r="K4293" s="4"/>
    </row>
    <row r="4294" spans="1:11" ht="14">
      <c r="A4294" s="1">
        <v>4289</v>
      </c>
      <c r="D4294" s="4"/>
      <c r="E4294" s="2" t="b">
        <f t="shared" ca="1" si="116"/>
        <v>1</v>
      </c>
      <c r="F4294" s="2" t="str" cm="1">
        <f t="array" aca="1" ref="F4294" ca="1">IF(G4294&lt;&gt;"",INDIRECT("'"&amp;G4294&amp;"'!"&amp;H4294),"")</f>
        <v/>
      </c>
      <c r="G4294" s="1533"/>
      <c r="I4294" s="4"/>
      <c r="J4294" s="4"/>
      <c r="K4294" s="4"/>
    </row>
    <row r="4295" spans="1:11" ht="14">
      <c r="A4295">
        <v>4290</v>
      </c>
      <c r="B4295" s="7">
        <f>'EstRev 6-11'!C149</f>
        <v>0</v>
      </c>
      <c r="C4295" s="3">
        <f t="shared" si="115"/>
        <v>4290</v>
      </c>
      <c r="E4295" s="2" t="b">
        <f t="shared" ca="1" si="116"/>
        <v>1</v>
      </c>
      <c r="F4295" s="2" cm="1">
        <f t="array" aca="1" ref="F4295" ca="1">IF(G4295&lt;&gt;"",INDIRECT("'"&amp;G4295&amp;"'!"&amp;H4295),"")</f>
        <v>0</v>
      </c>
      <c r="G4295" s="1533" t="s">
        <v>6776</v>
      </c>
      <c r="H4295" s="2" t="s">
        <v>5206</v>
      </c>
    </row>
    <row r="4296" spans="1:11" ht="14">
      <c r="A4296">
        <v>4291</v>
      </c>
      <c r="B4296" s="7">
        <f>'EstRev 6-11'!D149</f>
        <v>0</v>
      </c>
      <c r="C4296" s="3">
        <f t="shared" ref="C4296:C4359" si="117">A4296-B4296</f>
        <v>4291</v>
      </c>
      <c r="E4296" s="2" t="b">
        <f t="shared" ca="1" si="116"/>
        <v>1</v>
      </c>
      <c r="F4296" s="2" cm="1">
        <f t="array" aca="1" ref="F4296" ca="1">IF(G4296&lt;&gt;"",INDIRECT("'"&amp;G4296&amp;"'!"&amp;H4296),"")</f>
        <v>0</v>
      </c>
      <c r="G4296" s="1533" t="s">
        <v>6776</v>
      </c>
      <c r="H4296" s="2" t="s">
        <v>5207</v>
      </c>
    </row>
    <row r="4297" spans="1:11" ht="14">
      <c r="A4297">
        <v>4292</v>
      </c>
      <c r="B4297" s="7">
        <f>'EstRev 6-11'!G149</f>
        <v>0</v>
      </c>
      <c r="C4297" s="3">
        <f t="shared" si="117"/>
        <v>4292</v>
      </c>
      <c r="E4297" s="2" t="b">
        <f t="shared" ca="1" si="116"/>
        <v>1</v>
      </c>
      <c r="F4297" s="2" cm="1">
        <f t="array" aca="1" ref="F4297" ca="1">IF(G4297&lt;&gt;"",INDIRECT("'"&amp;G4297&amp;"'!"&amp;H4297),"")</f>
        <v>0</v>
      </c>
      <c r="G4297" s="1533" t="s">
        <v>6776</v>
      </c>
      <c r="H4297" s="2" t="s">
        <v>5208</v>
      </c>
    </row>
    <row r="4298" spans="1:11" ht="14">
      <c r="A4298">
        <v>4293</v>
      </c>
      <c r="B4298" s="7">
        <f>'EstRev 6-11'!F152</f>
        <v>0</v>
      </c>
      <c r="C4298" s="3">
        <f t="shared" si="117"/>
        <v>4293</v>
      </c>
      <c r="E4298" s="2" t="b">
        <f t="shared" ca="1" si="116"/>
        <v>1</v>
      </c>
      <c r="F4298" s="2" cm="1">
        <f t="array" aca="1" ref="F4298" ca="1">IF(G4298&lt;&gt;"",INDIRECT("'"&amp;G4298&amp;"'!"&amp;H4298),"")</f>
        <v>0</v>
      </c>
      <c r="G4298" s="1533" t="s">
        <v>6776</v>
      </c>
      <c r="H4298" s="2" t="s">
        <v>5209</v>
      </c>
    </row>
    <row r="4299" spans="1:11" ht="14">
      <c r="A4299">
        <v>4294</v>
      </c>
      <c r="B4299" s="7">
        <f>'EstRev 6-11'!G152</f>
        <v>0</v>
      </c>
      <c r="C4299" s="3">
        <f t="shared" si="117"/>
        <v>4294</v>
      </c>
      <c r="E4299" s="2" t="b">
        <f t="shared" ca="1" si="116"/>
        <v>1</v>
      </c>
      <c r="F4299" s="2" cm="1">
        <f t="array" aca="1" ref="F4299" ca="1">IF(G4299&lt;&gt;"",INDIRECT("'"&amp;G4299&amp;"'!"&amp;H4299),"")</f>
        <v>0</v>
      </c>
      <c r="G4299" s="1533" t="s">
        <v>6776</v>
      </c>
      <c r="H4299" s="2" t="s">
        <v>5210</v>
      </c>
    </row>
    <row r="4300" spans="1:11" ht="14">
      <c r="A4300">
        <v>4295</v>
      </c>
      <c r="B4300" s="7">
        <f>'EstRev 6-11'!G156</f>
        <v>0</v>
      </c>
      <c r="C4300" s="3">
        <f t="shared" si="117"/>
        <v>4295</v>
      </c>
      <c r="E4300" s="2" t="b">
        <f t="shared" ca="1" si="116"/>
        <v>1</v>
      </c>
      <c r="F4300" s="2" cm="1">
        <f t="array" aca="1" ref="F4300" ca="1">IF(G4300&lt;&gt;"",INDIRECT("'"&amp;G4300&amp;"'!"&amp;H4300),"")</f>
        <v>0</v>
      </c>
      <c r="G4300" s="1533" t="s">
        <v>6776</v>
      </c>
      <c r="H4300" s="2" t="s">
        <v>5211</v>
      </c>
    </row>
    <row r="4301" spans="1:11" ht="14">
      <c r="A4301">
        <v>4296</v>
      </c>
      <c r="B4301" s="7">
        <f>'EstRev 6-11'!G157</f>
        <v>0</v>
      </c>
      <c r="C4301" s="3">
        <f t="shared" si="117"/>
        <v>4296</v>
      </c>
      <c r="E4301" s="2" t="b">
        <f t="shared" ca="1" si="116"/>
        <v>1</v>
      </c>
      <c r="F4301" s="2" cm="1">
        <f t="array" aca="1" ref="F4301" ca="1">IF(G4301&lt;&gt;"",INDIRECT("'"&amp;G4301&amp;"'!"&amp;H4301),"")</f>
        <v>0</v>
      </c>
      <c r="G4301" s="1533" t="s">
        <v>6776</v>
      </c>
      <c r="H4301" s="2" t="s">
        <v>5212</v>
      </c>
    </row>
    <row r="4302" spans="1:11" ht="14">
      <c r="A4302">
        <v>4297</v>
      </c>
      <c r="B4302" s="7">
        <f>'EstRev 6-11'!C267</f>
        <v>100000</v>
      </c>
      <c r="C4302" s="3">
        <f t="shared" si="117"/>
        <v>-95703</v>
      </c>
      <c r="E4302" s="2" t="b">
        <f t="shared" ca="1" si="116"/>
        <v>1</v>
      </c>
      <c r="F4302" s="2" cm="1">
        <f t="array" aca="1" ref="F4302" ca="1">IF(G4302&lt;&gt;"",INDIRECT("'"&amp;G4302&amp;"'!"&amp;H4302),"")</f>
        <v>100000</v>
      </c>
      <c r="G4302" s="1533" t="s">
        <v>6776</v>
      </c>
      <c r="H4302" s="2" t="s">
        <v>5213</v>
      </c>
    </row>
    <row r="4303" spans="1:11" ht="14">
      <c r="A4303">
        <v>4298</v>
      </c>
      <c r="B4303" s="7">
        <f>'EstRev 6-11'!D267</f>
        <v>0</v>
      </c>
      <c r="C4303" s="3">
        <f t="shared" si="117"/>
        <v>4298</v>
      </c>
      <c r="E4303" s="2" t="b">
        <f t="shared" ca="1" si="116"/>
        <v>1</v>
      </c>
      <c r="F4303" s="2" cm="1">
        <f t="array" aca="1" ref="F4303" ca="1">IF(G4303&lt;&gt;"",INDIRECT("'"&amp;G4303&amp;"'!"&amp;H4303),"")</f>
        <v>0</v>
      </c>
      <c r="G4303" s="1533" t="s">
        <v>6776</v>
      </c>
      <c r="H4303" s="2" t="s">
        <v>4774</v>
      </c>
    </row>
    <row r="4304" spans="1:11" ht="14">
      <c r="A4304">
        <v>4299</v>
      </c>
      <c r="B4304" s="7">
        <f>'EstRev 6-11'!F267</f>
        <v>0</v>
      </c>
      <c r="C4304" s="3">
        <f t="shared" si="117"/>
        <v>4299</v>
      </c>
      <c r="E4304" s="2" t="b">
        <f t="shared" ca="1" si="116"/>
        <v>1</v>
      </c>
      <c r="F4304" s="2" cm="1">
        <f t="array" aca="1" ref="F4304" ca="1">IF(G4304&lt;&gt;"",INDIRECT("'"&amp;G4304&amp;"'!"&amp;H4304),"")</f>
        <v>0</v>
      </c>
      <c r="G4304" s="1533" t="s">
        <v>6776</v>
      </c>
      <c r="H4304" s="2" t="s">
        <v>5214</v>
      </c>
    </row>
    <row r="4305" spans="1:8" ht="14">
      <c r="A4305">
        <v>4300</v>
      </c>
      <c r="B4305" s="7">
        <f>'EstRev 6-11'!G267</f>
        <v>0</v>
      </c>
      <c r="C4305" s="3">
        <f t="shared" si="117"/>
        <v>4300</v>
      </c>
      <c r="E4305" s="2" t="b">
        <f t="shared" ca="1" si="116"/>
        <v>1</v>
      </c>
      <c r="F4305" s="2" cm="1">
        <f t="array" aca="1" ref="F4305" ca="1">IF(G4305&lt;&gt;"",INDIRECT("'"&amp;G4305&amp;"'!"&amp;H4305),"")</f>
        <v>0</v>
      </c>
      <c r="G4305" s="1533" t="s">
        <v>6776</v>
      </c>
      <c r="H4305" s="2" t="s">
        <v>5215</v>
      </c>
    </row>
    <row r="4306" spans="1:8" ht="14">
      <c r="A4306">
        <v>4301</v>
      </c>
      <c r="B4306" s="7">
        <f>'EstRev 6-11'!C268</f>
        <v>475000</v>
      </c>
      <c r="C4306" s="3">
        <f t="shared" si="117"/>
        <v>-470699</v>
      </c>
      <c r="E4306" s="2" t="b">
        <f t="shared" ca="1" si="116"/>
        <v>1</v>
      </c>
      <c r="F4306" s="2" cm="1">
        <f t="array" aca="1" ref="F4306" ca="1">IF(G4306&lt;&gt;"",INDIRECT("'"&amp;G4306&amp;"'!"&amp;H4306),"")</f>
        <v>475000</v>
      </c>
      <c r="G4306" s="1533" t="s">
        <v>6776</v>
      </c>
      <c r="H4306" s="2" t="s">
        <v>5216</v>
      </c>
    </row>
    <row r="4307" spans="1:8" ht="14">
      <c r="A4307">
        <v>4302</v>
      </c>
      <c r="B4307" s="7">
        <f>'EstRev 6-11'!I171</f>
        <v>0</v>
      </c>
      <c r="C4307" s="3">
        <f t="shared" si="117"/>
        <v>4302</v>
      </c>
      <c r="E4307" s="2" t="b">
        <f t="shared" ca="1" si="116"/>
        <v>1</v>
      </c>
      <c r="F4307" s="2" cm="1">
        <f t="array" aca="1" ref="F4307" ca="1">IF(G4307&lt;&gt;"",INDIRECT("'"&amp;G4307&amp;"'!"&amp;H4307),"")</f>
        <v>0</v>
      </c>
      <c r="G4307" s="1533" t="s">
        <v>6776</v>
      </c>
      <c r="H4307" s="2" t="s">
        <v>5217</v>
      </c>
    </row>
    <row r="4308" spans="1:8" ht="14">
      <c r="A4308">
        <v>4303</v>
      </c>
      <c r="B4308" s="7">
        <f>'EstRev 6-11'!E175</f>
        <v>0</v>
      </c>
      <c r="C4308" s="3">
        <f t="shared" si="117"/>
        <v>4303</v>
      </c>
      <c r="E4308" s="2" t="b">
        <f t="shared" ca="1" si="116"/>
        <v>1</v>
      </c>
      <c r="F4308" s="2" cm="1">
        <f t="array" aca="1" ref="F4308" ca="1">IF(G4308&lt;&gt;"",INDIRECT("'"&amp;G4308&amp;"'!"&amp;H4308),"")</f>
        <v>0</v>
      </c>
      <c r="G4308" s="1533" t="s">
        <v>6776</v>
      </c>
      <c r="H4308" s="2" t="s">
        <v>4682</v>
      </c>
    </row>
    <row r="4309" spans="1:8" ht="14">
      <c r="A4309">
        <v>4304</v>
      </c>
      <c r="B4309" s="7">
        <f>'EstRev 6-11'!H175</f>
        <v>0</v>
      </c>
      <c r="C4309" s="3">
        <f t="shared" si="117"/>
        <v>4304</v>
      </c>
      <c r="E4309" s="2" t="b">
        <f t="shared" ca="1" si="116"/>
        <v>1</v>
      </c>
      <c r="F4309" s="2" cm="1">
        <f t="array" aca="1" ref="F4309" ca="1">IF(G4309&lt;&gt;"",INDIRECT("'"&amp;G4309&amp;"'!"&amp;H4309),"")</f>
        <v>0</v>
      </c>
      <c r="G4309" s="1533" t="s">
        <v>6776</v>
      </c>
      <c r="H4309" s="2" t="s">
        <v>4691</v>
      </c>
    </row>
    <row r="4310" spans="1:8" ht="14">
      <c r="A4310">
        <v>4305</v>
      </c>
      <c r="B4310" s="7">
        <f>'EstRev 6-11'!I175</f>
        <v>0</v>
      </c>
      <c r="C4310" s="3">
        <f t="shared" si="117"/>
        <v>4305</v>
      </c>
      <c r="E4310" s="2" t="b">
        <f t="shared" ca="1" si="116"/>
        <v>1</v>
      </c>
      <c r="F4310" s="2" cm="1">
        <f t="array" aca="1" ref="F4310" ca="1">IF(G4310&lt;&gt;"",INDIRECT("'"&amp;G4310&amp;"'!"&amp;H4310),"")</f>
        <v>0</v>
      </c>
      <c r="G4310" s="1533" t="s">
        <v>6776</v>
      </c>
      <c r="H4310" s="2" t="s">
        <v>5218</v>
      </c>
    </row>
    <row r="4311" spans="1:8" ht="14">
      <c r="A4311" s="1">
        <v>4306</v>
      </c>
      <c r="D4311" s="3" t="s">
        <v>299</v>
      </c>
      <c r="E4311" s="2" t="b">
        <f t="shared" ca="1" si="116"/>
        <v>1</v>
      </c>
      <c r="F4311" s="2" t="str" cm="1">
        <f t="array" aca="1" ref="F4311" ca="1">IF(G4311&lt;&gt;"",INDIRECT("'"&amp;G4311&amp;"'!"&amp;H4311),"")</f>
        <v/>
      </c>
      <c r="G4311" s="1533"/>
    </row>
    <row r="4312" spans="1:8" ht="14">
      <c r="A4312">
        <v>4307</v>
      </c>
      <c r="B4312" s="7">
        <f>'EstRev 6-11'!K175</f>
        <v>0</v>
      </c>
      <c r="C4312" s="3">
        <f t="shared" si="117"/>
        <v>4307</v>
      </c>
      <c r="E4312" s="2" t="b">
        <f t="shared" ca="1" si="116"/>
        <v>1</v>
      </c>
      <c r="F4312" s="2" cm="1">
        <f t="array" aca="1" ref="F4312" ca="1">IF(G4312&lt;&gt;"",INDIRECT("'"&amp;G4312&amp;"'!"&amp;H4312),"")</f>
        <v>0</v>
      </c>
      <c r="G4312" s="1533" t="s">
        <v>6776</v>
      </c>
      <c r="H4312" s="2" t="s">
        <v>4700</v>
      </c>
    </row>
    <row r="4313" spans="1:8" ht="14">
      <c r="A4313">
        <v>4308</v>
      </c>
      <c r="B4313" s="7">
        <f>'EstRev 6-11'!E176</f>
        <v>0</v>
      </c>
      <c r="C4313" s="3">
        <f t="shared" si="117"/>
        <v>4308</v>
      </c>
      <c r="E4313" s="2" t="b">
        <f t="shared" ca="1" si="116"/>
        <v>1</v>
      </c>
      <c r="F4313" s="2" cm="1">
        <f t="array" aca="1" ref="F4313" ca="1">IF(G4313&lt;&gt;"",INDIRECT("'"&amp;G4313&amp;"'!"&amp;H4313),"")</f>
        <v>0</v>
      </c>
      <c r="G4313" s="1533" t="s">
        <v>6776</v>
      </c>
      <c r="H4313" s="2" t="s">
        <v>4683</v>
      </c>
    </row>
    <row r="4314" spans="1:8" ht="14">
      <c r="A4314">
        <v>4309</v>
      </c>
      <c r="B4314" s="7">
        <f>'EstRev 6-11'!I176</f>
        <v>0</v>
      </c>
      <c r="C4314" s="3">
        <f t="shared" si="117"/>
        <v>4309</v>
      </c>
      <c r="E4314" s="2" t="b">
        <f t="shared" ca="1" si="116"/>
        <v>1</v>
      </c>
      <c r="F4314" s="2" cm="1">
        <f t="array" aca="1" ref="F4314" ca="1">IF(G4314&lt;&gt;"",INDIRECT("'"&amp;G4314&amp;"'!"&amp;H4314),"")</f>
        <v>0</v>
      </c>
      <c r="G4314" s="1533" t="s">
        <v>6776</v>
      </c>
      <c r="H4314" s="2" t="s">
        <v>5219</v>
      </c>
    </row>
    <row r="4315" spans="1:8" ht="14">
      <c r="A4315" s="1">
        <v>4310</v>
      </c>
      <c r="D4315" s="3" t="s">
        <v>299</v>
      </c>
      <c r="E4315" s="2" t="b">
        <f t="shared" ca="1" si="116"/>
        <v>1</v>
      </c>
      <c r="F4315" s="2" t="str" cm="1">
        <f t="array" aca="1" ref="F4315" ca="1">IF(G4315&lt;&gt;"",INDIRECT("'"&amp;G4315&amp;"'!"&amp;H4315),"")</f>
        <v/>
      </c>
      <c r="G4315" s="1533"/>
    </row>
    <row r="4316" spans="1:8" ht="14">
      <c r="A4316">
        <v>4311</v>
      </c>
      <c r="B4316" s="7">
        <f>'EstRev 6-11'!E177</f>
        <v>0</v>
      </c>
      <c r="C4316" s="3">
        <f t="shared" si="117"/>
        <v>4311</v>
      </c>
      <c r="E4316" s="2" t="b">
        <f t="shared" ca="1" si="116"/>
        <v>1</v>
      </c>
      <c r="F4316" s="2" cm="1">
        <f t="array" aca="1" ref="F4316" ca="1">IF(G4316&lt;&gt;"",INDIRECT("'"&amp;G4316&amp;"'!"&amp;H4316),"")</f>
        <v>0</v>
      </c>
      <c r="G4316" s="1533" t="s">
        <v>6776</v>
      </c>
      <c r="H4316" s="2" t="s">
        <v>5220</v>
      </c>
    </row>
    <row r="4317" spans="1:8" ht="14">
      <c r="A4317">
        <v>4312</v>
      </c>
      <c r="B4317" s="7">
        <f>'EstRev 6-11'!I177</f>
        <v>0</v>
      </c>
      <c r="C4317" s="3">
        <f t="shared" si="117"/>
        <v>4312</v>
      </c>
      <c r="E4317" s="2" t="b">
        <f t="shared" ca="1" si="116"/>
        <v>1</v>
      </c>
      <c r="F4317" s="2" cm="1">
        <f t="array" aca="1" ref="F4317" ca="1">IF(G4317&lt;&gt;"",INDIRECT("'"&amp;G4317&amp;"'!"&amp;H4317),"")</f>
        <v>0</v>
      </c>
      <c r="G4317" s="1533" t="s">
        <v>6776</v>
      </c>
      <c r="H4317" s="2" t="s">
        <v>5221</v>
      </c>
    </row>
    <row r="4318" spans="1:8" ht="14">
      <c r="A4318" s="1">
        <v>4313</v>
      </c>
      <c r="D4318" s="3" t="s">
        <v>299</v>
      </c>
      <c r="E4318" s="2" t="b">
        <f t="shared" ca="1" si="116"/>
        <v>1</v>
      </c>
      <c r="F4318" s="2" t="str" cm="1">
        <f t="array" aca="1" ref="F4318" ca="1">IF(G4318&lt;&gt;"",INDIRECT("'"&amp;G4318&amp;"'!"&amp;H4318),"")</f>
        <v/>
      </c>
      <c r="G4318" s="1533"/>
    </row>
    <row r="4319" spans="1:8" ht="14">
      <c r="A4319">
        <v>4314</v>
      </c>
      <c r="B4319" s="7">
        <f>'EstRev 6-11'!C187</f>
        <v>0</v>
      </c>
      <c r="C4319" s="3">
        <f t="shared" si="117"/>
        <v>4314</v>
      </c>
      <c r="E4319" s="2" t="b">
        <f t="shared" ca="1" si="116"/>
        <v>1</v>
      </c>
      <c r="F4319" s="2" cm="1">
        <f t="array" aca="1" ref="F4319" ca="1">IF(G4319&lt;&gt;"",INDIRECT("'"&amp;G4319&amp;"'!"&amp;H4319),"")</f>
        <v>0</v>
      </c>
      <c r="G4319" s="1533" t="s">
        <v>6776</v>
      </c>
      <c r="H4319" s="2" t="s">
        <v>4705</v>
      </c>
    </row>
    <row r="4320" spans="1:8" ht="14">
      <c r="A4320">
        <v>4315</v>
      </c>
      <c r="B4320" s="7">
        <f>'EstRev 6-11'!D187</f>
        <v>0</v>
      </c>
      <c r="C4320" s="3">
        <f t="shared" si="117"/>
        <v>4315</v>
      </c>
      <c r="E4320" s="2" t="b">
        <f t="shared" ca="1" si="116"/>
        <v>1</v>
      </c>
      <c r="F4320" s="2" cm="1">
        <f t="array" aca="1" ref="F4320" ca="1">IF(G4320&lt;&gt;"",INDIRECT("'"&amp;G4320&amp;"'!"&amp;H4320),"")</f>
        <v>0</v>
      </c>
      <c r="G4320" s="1533" t="s">
        <v>6776</v>
      </c>
      <c r="H4320" s="2" t="s">
        <v>4709</v>
      </c>
    </row>
    <row r="4321" spans="1:8" ht="14">
      <c r="A4321">
        <v>4316</v>
      </c>
      <c r="B4321" s="7">
        <f>'EstRev 6-11'!F187</f>
        <v>0</v>
      </c>
      <c r="C4321" s="3">
        <f t="shared" si="117"/>
        <v>4316</v>
      </c>
      <c r="E4321" s="2" t="b">
        <f t="shared" ca="1" si="116"/>
        <v>1</v>
      </c>
      <c r="F4321" s="2" cm="1">
        <f t="array" aca="1" ref="F4321" ca="1">IF(G4321&lt;&gt;"",INDIRECT("'"&amp;G4321&amp;"'!"&amp;H4321),"")</f>
        <v>0</v>
      </c>
      <c r="G4321" s="1533" t="s">
        <v>6776</v>
      </c>
      <c r="H4321" s="2" t="s">
        <v>4718</v>
      </c>
    </row>
    <row r="4322" spans="1:8" ht="14">
      <c r="A4322">
        <v>4317</v>
      </c>
      <c r="B4322" s="7">
        <f>'EstRev 6-11'!G187</f>
        <v>0</v>
      </c>
      <c r="C4322" s="3">
        <f t="shared" si="117"/>
        <v>4317</v>
      </c>
      <c r="E4322" s="2" t="b">
        <f t="shared" ca="1" si="116"/>
        <v>1</v>
      </c>
      <c r="F4322" s="2" cm="1">
        <f t="array" aca="1" ref="F4322" ca="1">IF(G4322&lt;&gt;"",INDIRECT("'"&amp;G4322&amp;"'!"&amp;H4322),"")</f>
        <v>0</v>
      </c>
      <c r="G4322" s="1533" t="s">
        <v>6776</v>
      </c>
      <c r="H4322" s="2" t="s">
        <v>4722</v>
      </c>
    </row>
    <row r="4323" spans="1:8" ht="14">
      <c r="A4323">
        <v>4318</v>
      </c>
      <c r="B4323" s="7">
        <f>'EstRev 6-11'!C188</f>
        <v>0</v>
      </c>
      <c r="C4323" s="3">
        <f t="shared" si="117"/>
        <v>4318</v>
      </c>
      <c r="E4323" s="2" t="b">
        <f t="shared" ca="1" si="116"/>
        <v>1</v>
      </c>
      <c r="F4323" s="2" cm="1">
        <f t="array" aca="1" ref="F4323" ca="1">IF(G4323&lt;&gt;"",INDIRECT("'"&amp;G4323&amp;"'!"&amp;H4323),"")</f>
        <v>0</v>
      </c>
      <c r="G4323" s="1533" t="s">
        <v>6776</v>
      </c>
      <c r="H4323" s="2" t="s">
        <v>4706</v>
      </c>
    </row>
    <row r="4324" spans="1:8" ht="14">
      <c r="A4324">
        <v>4319</v>
      </c>
      <c r="B4324" s="7">
        <f>'EstRev 6-11'!D188</f>
        <v>0</v>
      </c>
      <c r="C4324" s="3">
        <f t="shared" si="117"/>
        <v>4319</v>
      </c>
      <c r="E4324" s="2" t="b">
        <f t="shared" ca="1" si="116"/>
        <v>1</v>
      </c>
      <c r="F4324" s="2" cm="1">
        <f t="array" aca="1" ref="F4324" ca="1">IF(G4324&lt;&gt;"",INDIRECT("'"&amp;G4324&amp;"'!"&amp;H4324),"")</f>
        <v>0</v>
      </c>
      <c r="G4324" s="1533" t="s">
        <v>6776</v>
      </c>
      <c r="H4324" s="2" t="s">
        <v>4710</v>
      </c>
    </row>
    <row r="4325" spans="1:8" ht="14">
      <c r="A4325">
        <v>4320</v>
      </c>
      <c r="B4325" s="7">
        <f>'EstRev 6-11'!F188</f>
        <v>0</v>
      </c>
      <c r="C4325" s="3">
        <f t="shared" si="117"/>
        <v>4320</v>
      </c>
      <c r="E4325" s="2" t="b">
        <f t="shared" ca="1" si="116"/>
        <v>1</v>
      </c>
      <c r="F4325" s="2" cm="1">
        <f t="array" aca="1" ref="F4325" ca="1">IF(G4325&lt;&gt;"",INDIRECT("'"&amp;G4325&amp;"'!"&amp;H4325),"")</f>
        <v>0</v>
      </c>
      <c r="G4325" s="1533" t="s">
        <v>6776</v>
      </c>
      <c r="H4325" s="2" t="s">
        <v>4719</v>
      </c>
    </row>
    <row r="4326" spans="1:8" ht="14">
      <c r="A4326">
        <v>4321</v>
      </c>
      <c r="B4326" s="7">
        <f>'EstRev 6-11'!G188</f>
        <v>0</v>
      </c>
      <c r="C4326" s="3">
        <f t="shared" si="117"/>
        <v>4321</v>
      </c>
      <c r="E4326" s="2" t="b">
        <f t="shared" ca="1" si="116"/>
        <v>1</v>
      </c>
      <c r="F4326" s="2" cm="1">
        <f t="array" aca="1" ref="F4326" ca="1">IF(G4326&lt;&gt;"",INDIRECT("'"&amp;G4326&amp;"'!"&amp;H4326),"")</f>
        <v>0</v>
      </c>
      <c r="G4326" s="1533" t="s">
        <v>6776</v>
      </c>
      <c r="H4326" s="2" t="s">
        <v>4723</v>
      </c>
    </row>
    <row r="4327" spans="1:8" ht="14">
      <c r="A4327" s="1">
        <v>4322</v>
      </c>
      <c r="D4327" s="3" t="s">
        <v>299</v>
      </c>
      <c r="E4327" s="2" t="b">
        <f t="shared" ca="1" si="116"/>
        <v>1</v>
      </c>
      <c r="F4327" s="2" t="str" cm="1">
        <f t="array" aca="1" ref="F4327" ca="1">IF(G4327&lt;&gt;"",INDIRECT("'"&amp;G4327&amp;"'!"&amp;H4327),"")</f>
        <v/>
      </c>
      <c r="G4327" s="1533"/>
    </row>
    <row r="4328" spans="1:8" ht="14">
      <c r="A4328" s="1">
        <v>4323</v>
      </c>
      <c r="D4328" s="3" t="s">
        <v>299</v>
      </c>
      <c r="E4328" s="2" t="b">
        <f t="shared" ca="1" si="116"/>
        <v>1</v>
      </c>
      <c r="F4328" s="2" t="str" cm="1">
        <f t="array" aca="1" ref="F4328" ca="1">IF(G4328&lt;&gt;"",INDIRECT("'"&amp;G4328&amp;"'!"&amp;H4328),"")</f>
        <v/>
      </c>
      <c r="G4328" s="1533"/>
    </row>
    <row r="4329" spans="1:8" ht="14">
      <c r="A4329" s="1">
        <v>4324</v>
      </c>
      <c r="D4329" s="3" t="s">
        <v>299</v>
      </c>
      <c r="E4329" s="2" t="b">
        <f t="shared" ca="1" si="116"/>
        <v>1</v>
      </c>
      <c r="F4329" s="2" t="str" cm="1">
        <f t="array" aca="1" ref="F4329" ca="1">IF(G4329&lt;&gt;"",INDIRECT("'"&amp;G4329&amp;"'!"&amp;H4329),"")</f>
        <v/>
      </c>
      <c r="G4329" s="1533"/>
    </row>
    <row r="4330" spans="1:8" ht="14">
      <c r="A4330" s="1">
        <v>4325</v>
      </c>
      <c r="D4330" s="3" t="s">
        <v>299</v>
      </c>
      <c r="E4330" s="2" t="b">
        <f t="shared" ca="1" si="116"/>
        <v>1</v>
      </c>
      <c r="F4330" s="2" t="str" cm="1">
        <f t="array" aca="1" ref="F4330" ca="1">IF(G4330&lt;&gt;"",INDIRECT("'"&amp;G4330&amp;"'!"&amp;H4330),"")</f>
        <v/>
      </c>
      <c r="G4330" s="1533"/>
    </row>
    <row r="4331" spans="1:8" ht="14">
      <c r="A4331" s="1">
        <v>4326</v>
      </c>
      <c r="D4331" s="3" t="s">
        <v>299</v>
      </c>
      <c r="E4331" s="2" t="b">
        <f t="shared" ca="1" si="116"/>
        <v>1</v>
      </c>
      <c r="F4331" s="2" t="str" cm="1">
        <f t="array" aca="1" ref="F4331" ca="1">IF(G4331&lt;&gt;"",INDIRECT("'"&amp;G4331&amp;"'!"&amp;H4331),"")</f>
        <v/>
      </c>
      <c r="G4331" s="1533"/>
    </row>
    <row r="4332" spans="1:8" ht="14">
      <c r="A4332" s="1">
        <v>4327</v>
      </c>
      <c r="D4332" s="3" t="s">
        <v>299</v>
      </c>
      <c r="E4332" s="2" t="b">
        <f t="shared" ca="1" si="116"/>
        <v>1</v>
      </c>
      <c r="F4332" s="2" t="str" cm="1">
        <f t="array" aca="1" ref="F4332" ca="1">IF(G4332&lt;&gt;"",INDIRECT("'"&amp;G4332&amp;"'!"&amp;H4332),"")</f>
        <v/>
      </c>
      <c r="G4332" s="1533"/>
    </row>
    <row r="4333" spans="1:8" ht="14">
      <c r="A4333" s="1">
        <v>4328</v>
      </c>
      <c r="D4333" s="3" t="s">
        <v>299</v>
      </c>
      <c r="E4333" s="2" t="b">
        <f t="shared" ca="1" si="116"/>
        <v>1</v>
      </c>
      <c r="F4333" s="2" t="str" cm="1">
        <f t="array" aca="1" ref="F4333" ca="1">IF(G4333&lt;&gt;"",INDIRECT("'"&amp;G4333&amp;"'!"&amp;H4333),"")</f>
        <v/>
      </c>
      <c r="G4333" s="1533"/>
    </row>
    <row r="4334" spans="1:8" ht="14">
      <c r="A4334" s="1">
        <v>4329</v>
      </c>
      <c r="D4334" s="3" t="s">
        <v>299</v>
      </c>
      <c r="E4334" s="2" t="b">
        <f t="shared" ca="1" si="116"/>
        <v>1</v>
      </c>
      <c r="F4334" s="2" t="str" cm="1">
        <f t="array" aca="1" ref="F4334" ca="1">IF(G4334&lt;&gt;"",INDIRECT("'"&amp;G4334&amp;"'!"&amp;H4334),"")</f>
        <v/>
      </c>
      <c r="G4334" s="1533"/>
    </row>
    <row r="4335" spans="1:8" ht="14">
      <c r="A4335">
        <v>4330</v>
      </c>
      <c r="B4335" s="7">
        <f>'EstRev 6-11'!C189</f>
        <v>0</v>
      </c>
      <c r="C4335" s="3">
        <f t="shared" si="117"/>
        <v>4330</v>
      </c>
      <c r="E4335" s="2" t="b">
        <f t="shared" ca="1" si="116"/>
        <v>1</v>
      </c>
      <c r="F4335" s="2" cm="1">
        <f t="array" aca="1" ref="F4335" ca="1">IF(G4335&lt;&gt;"",INDIRECT("'"&amp;G4335&amp;"'!"&amp;H4335),"")</f>
        <v>0</v>
      </c>
      <c r="G4335" s="1533" t="s">
        <v>6776</v>
      </c>
      <c r="H4335" s="2" t="s">
        <v>4947</v>
      </c>
    </row>
    <row r="4336" spans="1:8" ht="14">
      <c r="A4336">
        <v>4331</v>
      </c>
      <c r="B4336" s="7">
        <f>'EstRev 6-11'!D189</f>
        <v>0</v>
      </c>
      <c r="C4336" s="3">
        <f t="shared" si="117"/>
        <v>4331</v>
      </c>
      <c r="E4336" s="2" t="b">
        <f t="shared" ca="1" si="116"/>
        <v>1</v>
      </c>
      <c r="F4336" s="2" cm="1">
        <f t="array" aca="1" ref="F4336" ca="1">IF(G4336&lt;&gt;"",INDIRECT("'"&amp;G4336&amp;"'!"&amp;H4336),"")</f>
        <v>0</v>
      </c>
      <c r="G4336" s="1533" t="s">
        <v>6776</v>
      </c>
      <c r="H4336" s="2" t="s">
        <v>4948</v>
      </c>
    </row>
    <row r="4337" spans="1:8" ht="14">
      <c r="A4337">
        <v>4332</v>
      </c>
      <c r="B4337" s="7">
        <f>'EstRev 6-11'!F189</f>
        <v>0</v>
      </c>
      <c r="C4337" s="3">
        <f t="shared" si="117"/>
        <v>4332</v>
      </c>
      <c r="E4337" s="2" t="b">
        <f t="shared" ca="1" si="116"/>
        <v>1</v>
      </c>
      <c r="F4337" s="2" cm="1">
        <f t="array" aca="1" ref="F4337" ca="1">IF(G4337&lt;&gt;"",INDIRECT("'"&amp;G4337&amp;"'!"&amp;H4337),"")</f>
        <v>0</v>
      </c>
      <c r="G4337" s="1533" t="s">
        <v>6776</v>
      </c>
      <c r="H4337" s="2" t="s">
        <v>4952</v>
      </c>
    </row>
    <row r="4338" spans="1:8" ht="14">
      <c r="A4338">
        <v>4333</v>
      </c>
      <c r="B4338" s="7">
        <f>'EstRev 6-11'!G189</f>
        <v>0</v>
      </c>
      <c r="C4338" s="3">
        <f t="shared" si="117"/>
        <v>4333</v>
      </c>
      <c r="E4338" s="2" t="b">
        <f t="shared" ca="1" si="116"/>
        <v>1</v>
      </c>
      <c r="F4338" s="2" cm="1">
        <f t="array" aca="1" ref="F4338" ca="1">IF(G4338&lt;&gt;"",INDIRECT("'"&amp;G4338&amp;"'!"&amp;H4338),"")</f>
        <v>0</v>
      </c>
      <c r="G4338" s="1533" t="s">
        <v>6776</v>
      </c>
      <c r="H4338" s="2" t="s">
        <v>4953</v>
      </c>
    </row>
    <row r="4339" spans="1:8" ht="14">
      <c r="A4339">
        <v>4334</v>
      </c>
      <c r="B4339" s="7">
        <f>'EstRev 6-11'!C190</f>
        <v>0</v>
      </c>
      <c r="C4339" s="3">
        <f t="shared" si="117"/>
        <v>4334</v>
      </c>
      <c r="E4339" s="2" t="b">
        <f t="shared" ca="1" si="116"/>
        <v>1</v>
      </c>
      <c r="F4339" s="2" cm="1">
        <f t="array" aca="1" ref="F4339" ca="1">IF(G4339&lt;&gt;"",INDIRECT("'"&amp;G4339&amp;"'!"&amp;H4339),"")</f>
        <v>0</v>
      </c>
      <c r="G4339" s="1533" t="s">
        <v>6776</v>
      </c>
      <c r="H4339" s="2" t="s">
        <v>5222</v>
      </c>
    </row>
    <row r="4340" spans="1:8" ht="14">
      <c r="A4340">
        <v>4335</v>
      </c>
      <c r="B4340" s="7">
        <f>'EstRev 6-11'!D190</f>
        <v>0</v>
      </c>
      <c r="C4340" s="3">
        <f t="shared" si="117"/>
        <v>4335</v>
      </c>
      <c r="E4340" s="2" t="b">
        <f t="shared" ca="1" si="116"/>
        <v>1</v>
      </c>
      <c r="F4340" s="2" cm="1">
        <f t="array" aca="1" ref="F4340" ca="1">IF(G4340&lt;&gt;"",INDIRECT("'"&amp;G4340&amp;"'!"&amp;H4340),"")</f>
        <v>0</v>
      </c>
      <c r="G4340" s="1533" t="s">
        <v>6776</v>
      </c>
      <c r="H4340" s="2" t="s">
        <v>5223</v>
      </c>
    </row>
    <row r="4341" spans="1:8" ht="14">
      <c r="A4341">
        <v>4336</v>
      </c>
      <c r="B4341" s="7">
        <f>'EstRev 6-11'!F190</f>
        <v>0</v>
      </c>
      <c r="C4341" s="3">
        <f t="shared" si="117"/>
        <v>4336</v>
      </c>
      <c r="E4341" s="2" t="b">
        <f t="shared" ca="1" si="116"/>
        <v>1</v>
      </c>
      <c r="F4341" s="2" cm="1">
        <f t="array" aca="1" ref="F4341" ca="1">IF(G4341&lt;&gt;"",INDIRECT("'"&amp;G4341&amp;"'!"&amp;H4341),"")</f>
        <v>0</v>
      </c>
      <c r="G4341" s="1533" t="s">
        <v>6776</v>
      </c>
      <c r="H4341" s="2" t="s">
        <v>5224</v>
      </c>
    </row>
    <row r="4342" spans="1:8" ht="14">
      <c r="A4342">
        <v>4337</v>
      </c>
      <c r="B4342" s="7">
        <f>'EstRev 6-11'!G190</f>
        <v>0</v>
      </c>
      <c r="C4342" s="3">
        <f t="shared" si="117"/>
        <v>4337</v>
      </c>
      <c r="E4342" s="2" t="b">
        <f t="shared" ca="1" si="116"/>
        <v>1</v>
      </c>
      <c r="F4342" s="2" cm="1">
        <f t="array" aca="1" ref="F4342" ca="1">IF(G4342&lt;&gt;"",INDIRECT("'"&amp;G4342&amp;"'!"&amp;H4342),"")</f>
        <v>0</v>
      </c>
      <c r="G4342" s="1533" t="s">
        <v>6776</v>
      </c>
      <c r="H4342" s="2" t="s">
        <v>5225</v>
      </c>
    </row>
    <row r="4343" spans="1:8" ht="14">
      <c r="A4343" s="1">
        <v>4338</v>
      </c>
      <c r="D4343" s="3" t="s">
        <v>653</v>
      </c>
      <c r="E4343" s="2" t="b">
        <f t="shared" ca="1" si="116"/>
        <v>1</v>
      </c>
      <c r="F4343" s="2" t="str" cm="1">
        <f t="array" aca="1" ref="F4343" ca="1">IF(G4343&lt;&gt;"",INDIRECT("'"&amp;G4343&amp;"'!"&amp;H4343),"")</f>
        <v/>
      </c>
      <c r="G4343" s="1533"/>
    </row>
    <row r="4344" spans="1:8" ht="14">
      <c r="A4344" s="1">
        <v>4339</v>
      </c>
      <c r="D4344" s="3" t="s">
        <v>653</v>
      </c>
      <c r="E4344" s="2" t="b">
        <f t="shared" ca="1" si="116"/>
        <v>1</v>
      </c>
      <c r="F4344" s="2" t="str" cm="1">
        <f t="array" aca="1" ref="F4344" ca="1">IF(G4344&lt;&gt;"",INDIRECT("'"&amp;G4344&amp;"'!"&amp;H4344),"")</f>
        <v/>
      </c>
      <c r="G4344" s="1533"/>
    </row>
    <row r="4345" spans="1:8" ht="14">
      <c r="A4345" s="1">
        <v>4340</v>
      </c>
      <c r="D4345" s="3" t="s">
        <v>653</v>
      </c>
      <c r="E4345" s="2" t="b">
        <f t="shared" ca="1" si="116"/>
        <v>1</v>
      </c>
      <c r="F4345" s="2" t="str" cm="1">
        <f t="array" aca="1" ref="F4345" ca="1">IF(G4345&lt;&gt;"",INDIRECT("'"&amp;G4345&amp;"'!"&amp;H4345),"")</f>
        <v/>
      </c>
      <c r="G4345" s="1533"/>
    </row>
    <row r="4346" spans="1:8" ht="14">
      <c r="A4346" s="1">
        <v>4341</v>
      </c>
      <c r="D4346" s="3" t="s">
        <v>653</v>
      </c>
      <c r="E4346" s="2" t="b">
        <f t="shared" ca="1" si="116"/>
        <v>1</v>
      </c>
      <c r="F4346" s="2" t="str" cm="1">
        <f t="array" aca="1" ref="F4346" ca="1">IF(G4346&lt;&gt;"",INDIRECT("'"&amp;G4346&amp;"'!"&amp;H4346),"")</f>
        <v/>
      </c>
      <c r="G4346" s="1533"/>
    </row>
    <row r="4347" spans="1:8" ht="14">
      <c r="A4347" s="1">
        <v>4342</v>
      </c>
      <c r="D4347" s="3" t="s">
        <v>299</v>
      </c>
      <c r="E4347" s="2" t="b">
        <f t="shared" ca="1" si="116"/>
        <v>1</v>
      </c>
      <c r="F4347" s="2" t="str" cm="1">
        <f t="array" aca="1" ref="F4347" ca="1">IF(G4347&lt;&gt;"",INDIRECT("'"&amp;G4347&amp;"'!"&amp;H4347),"")</f>
        <v/>
      </c>
      <c r="G4347" s="1533"/>
    </row>
    <row r="4348" spans="1:8" ht="14">
      <c r="A4348" s="1">
        <v>4343</v>
      </c>
      <c r="D4348" s="3" t="s">
        <v>299</v>
      </c>
      <c r="E4348" s="2" t="b">
        <f t="shared" ca="1" si="116"/>
        <v>1</v>
      </c>
      <c r="F4348" s="2" t="str" cm="1">
        <f t="array" aca="1" ref="F4348" ca="1">IF(G4348&lt;&gt;"",INDIRECT("'"&amp;G4348&amp;"'!"&amp;H4348),"")</f>
        <v/>
      </c>
      <c r="G4348" s="1533"/>
    </row>
    <row r="4349" spans="1:8" ht="14">
      <c r="A4349" s="1">
        <v>4344</v>
      </c>
      <c r="D4349" s="3" t="s">
        <v>299</v>
      </c>
      <c r="E4349" s="2" t="b">
        <f t="shared" ca="1" si="116"/>
        <v>1</v>
      </c>
      <c r="F4349" s="2" t="str" cm="1">
        <f t="array" aca="1" ref="F4349" ca="1">IF(G4349&lt;&gt;"",INDIRECT("'"&amp;G4349&amp;"'!"&amp;H4349),"")</f>
        <v/>
      </c>
      <c r="G4349" s="1533"/>
    </row>
    <row r="4350" spans="1:8" ht="14">
      <c r="A4350" s="1">
        <v>4345</v>
      </c>
      <c r="D4350" s="3" t="s">
        <v>299</v>
      </c>
      <c r="E4350" s="2" t="b">
        <f t="shared" ca="1" si="116"/>
        <v>1</v>
      </c>
      <c r="F4350" s="2" t="str" cm="1">
        <f t="array" aca="1" ref="F4350" ca="1">IF(G4350&lt;&gt;"",INDIRECT("'"&amp;G4350&amp;"'!"&amp;H4350),"")</f>
        <v/>
      </c>
      <c r="G4350" s="1533"/>
    </row>
    <row r="4351" spans="1:8" ht="14">
      <c r="A4351">
        <v>4346</v>
      </c>
      <c r="B4351" s="7">
        <f>'EstRev 6-11'!C210</f>
        <v>0</v>
      </c>
      <c r="C4351" s="3">
        <f t="shared" si="117"/>
        <v>4346</v>
      </c>
      <c r="E4351" s="2" t="b">
        <f t="shared" ca="1" si="116"/>
        <v>1</v>
      </c>
      <c r="F4351" s="2" cm="1">
        <f t="array" aca="1" ref="F4351" ca="1">IF(G4351&lt;&gt;"",INDIRECT("'"&amp;G4351&amp;"'!"&amp;H4351),"")</f>
        <v>0</v>
      </c>
      <c r="G4351" s="1533" t="s">
        <v>6776</v>
      </c>
      <c r="H4351" s="2" t="s">
        <v>5226</v>
      </c>
    </row>
    <row r="4352" spans="1:8" ht="14">
      <c r="A4352">
        <v>4347</v>
      </c>
      <c r="B4352" s="7">
        <f>'EstRev 6-11'!D210</f>
        <v>0</v>
      </c>
      <c r="C4352" s="3">
        <f t="shared" si="117"/>
        <v>4347</v>
      </c>
      <c r="E4352" s="2" t="b">
        <f t="shared" ca="1" si="116"/>
        <v>1</v>
      </c>
      <c r="F4352" s="2" cm="1">
        <f t="array" aca="1" ref="F4352" ca="1">IF(G4352&lt;&gt;"",INDIRECT("'"&amp;G4352&amp;"'!"&amp;H4352),"")</f>
        <v>0</v>
      </c>
      <c r="G4352" s="1533" t="s">
        <v>6776</v>
      </c>
      <c r="H4352" s="2" t="s">
        <v>5227</v>
      </c>
    </row>
    <row r="4353" spans="1:8" ht="14">
      <c r="A4353">
        <v>4348</v>
      </c>
      <c r="B4353" s="7">
        <f>'EstRev 6-11'!F210</f>
        <v>0</v>
      </c>
      <c r="C4353" s="3">
        <f t="shared" si="117"/>
        <v>4348</v>
      </c>
      <c r="E4353" s="2" t="b">
        <f t="shared" ca="1" si="116"/>
        <v>1</v>
      </c>
      <c r="F4353" s="2" cm="1">
        <f t="array" aca="1" ref="F4353" ca="1">IF(G4353&lt;&gt;"",INDIRECT("'"&amp;G4353&amp;"'!"&amp;H4353),"")</f>
        <v>0</v>
      </c>
      <c r="G4353" s="1533" t="s">
        <v>6776</v>
      </c>
      <c r="H4353" s="2" t="s">
        <v>5228</v>
      </c>
    </row>
    <row r="4354" spans="1:8" ht="14">
      <c r="A4354">
        <v>4349</v>
      </c>
      <c r="B4354" s="7">
        <f>'EstRev 6-11'!G210</f>
        <v>0</v>
      </c>
      <c r="C4354" s="3">
        <f t="shared" si="117"/>
        <v>4349</v>
      </c>
      <c r="E4354" s="2" t="b">
        <f t="shared" ref="E4354:E4417" ca="1" si="118">F4354=B4354</f>
        <v>1</v>
      </c>
      <c r="F4354" s="2" cm="1">
        <f t="array" aca="1" ref="F4354" ca="1">IF(G4354&lt;&gt;"",INDIRECT("'"&amp;G4354&amp;"'!"&amp;H4354),"")</f>
        <v>0</v>
      </c>
      <c r="G4354" s="1533" t="s">
        <v>6776</v>
      </c>
      <c r="H4354" s="2" t="s">
        <v>5229</v>
      </c>
    </row>
    <row r="4355" spans="1:8" ht="14">
      <c r="A4355">
        <v>4350</v>
      </c>
      <c r="B4355" s="7">
        <f>'EstRev 6-11'!C212</f>
        <v>43100</v>
      </c>
      <c r="C4355" s="3">
        <f t="shared" si="117"/>
        <v>-38750</v>
      </c>
      <c r="E4355" s="2" t="b">
        <f t="shared" ca="1" si="118"/>
        <v>1</v>
      </c>
      <c r="F4355" s="2" cm="1">
        <f t="array" aca="1" ref="F4355" ca="1">IF(G4355&lt;&gt;"",INDIRECT("'"&amp;G4355&amp;"'!"&amp;H4355),"")</f>
        <v>43100</v>
      </c>
      <c r="G4355" s="1533" t="s">
        <v>6776</v>
      </c>
      <c r="H4355" s="2" t="s">
        <v>5230</v>
      </c>
    </row>
    <row r="4356" spans="1:8" ht="14">
      <c r="A4356">
        <v>4351</v>
      </c>
      <c r="B4356" s="7">
        <f>'EstRev 6-11'!D212</f>
        <v>0</v>
      </c>
      <c r="C4356" s="3">
        <f t="shared" si="117"/>
        <v>4351</v>
      </c>
      <c r="E4356" s="2" t="b">
        <f t="shared" ca="1" si="118"/>
        <v>1</v>
      </c>
      <c r="F4356" s="2" cm="1">
        <f t="array" aca="1" ref="F4356" ca="1">IF(G4356&lt;&gt;"",INDIRECT("'"&amp;G4356&amp;"'!"&amp;H4356),"")</f>
        <v>0</v>
      </c>
      <c r="G4356" s="1533" t="s">
        <v>6776</v>
      </c>
      <c r="H4356" s="2" t="s">
        <v>5231</v>
      </c>
    </row>
    <row r="4357" spans="1:8" ht="14">
      <c r="A4357">
        <v>4352</v>
      </c>
      <c r="B4357" s="7">
        <f>'EstRev 6-11'!F212</f>
        <v>0</v>
      </c>
      <c r="C4357" s="3">
        <f t="shared" si="117"/>
        <v>4352</v>
      </c>
      <c r="E4357" s="2" t="b">
        <f t="shared" ca="1" si="118"/>
        <v>1</v>
      </c>
      <c r="F4357" s="2" cm="1">
        <f t="array" aca="1" ref="F4357" ca="1">IF(G4357&lt;&gt;"",INDIRECT("'"&amp;G4357&amp;"'!"&amp;H4357),"")</f>
        <v>0</v>
      </c>
      <c r="G4357" s="1533" t="s">
        <v>6776</v>
      </c>
      <c r="H4357" s="2" t="s">
        <v>5232</v>
      </c>
    </row>
    <row r="4358" spans="1:8" ht="14">
      <c r="A4358">
        <v>4353</v>
      </c>
      <c r="B4358" s="7">
        <f>'EstRev 6-11'!G212</f>
        <v>0</v>
      </c>
      <c r="C4358" s="3">
        <f t="shared" si="117"/>
        <v>4353</v>
      </c>
      <c r="E4358" s="2" t="b">
        <f t="shared" ca="1" si="118"/>
        <v>1</v>
      </c>
      <c r="F4358" s="2" cm="1">
        <f t="array" aca="1" ref="F4358" ca="1">IF(G4358&lt;&gt;"",INDIRECT("'"&amp;G4358&amp;"'!"&amp;H4358),"")</f>
        <v>0</v>
      </c>
      <c r="G4358" s="1533" t="s">
        <v>6776</v>
      </c>
      <c r="H4358" s="2" t="s">
        <v>5233</v>
      </c>
    </row>
    <row r="4359" spans="1:8" ht="14">
      <c r="A4359">
        <v>4354</v>
      </c>
      <c r="B4359" s="7">
        <f>'EstRev 6-11'!C259</f>
        <v>80000</v>
      </c>
      <c r="C4359" s="3">
        <f t="shared" si="117"/>
        <v>-75646</v>
      </c>
      <c r="E4359" s="2" t="b">
        <f t="shared" ca="1" si="118"/>
        <v>1</v>
      </c>
      <c r="F4359" s="2" cm="1">
        <f t="array" aca="1" ref="F4359" ca="1">IF(G4359&lt;&gt;"",INDIRECT("'"&amp;G4359&amp;"'!"&amp;H4359),"")</f>
        <v>80000</v>
      </c>
      <c r="G4359" s="1533" t="s">
        <v>6776</v>
      </c>
      <c r="H4359" s="2" t="s">
        <v>5234</v>
      </c>
    </row>
    <row r="4360" spans="1:8" ht="14">
      <c r="A4360">
        <v>4355</v>
      </c>
      <c r="B4360" s="7">
        <f>'EstRev 6-11'!F259</f>
        <v>0</v>
      </c>
      <c r="C4360" s="3">
        <f t="shared" ref="C4360:C4392" si="119">A4360-B4360</f>
        <v>4355</v>
      </c>
      <c r="E4360" s="2" t="b">
        <f t="shared" ca="1" si="118"/>
        <v>1</v>
      </c>
      <c r="F4360" s="2" cm="1">
        <f t="array" aca="1" ref="F4360" ca="1">IF(G4360&lt;&gt;"",INDIRECT("'"&amp;G4360&amp;"'!"&amp;H4360),"")</f>
        <v>0</v>
      </c>
      <c r="G4360" s="1533" t="s">
        <v>6776</v>
      </c>
      <c r="H4360" s="2" t="s">
        <v>5235</v>
      </c>
    </row>
    <row r="4361" spans="1:8" ht="14">
      <c r="A4361">
        <v>4356</v>
      </c>
      <c r="B4361" s="7">
        <f>'EstRev 6-11'!G259</f>
        <v>0</v>
      </c>
      <c r="C4361" s="3">
        <f t="shared" si="119"/>
        <v>4356</v>
      </c>
      <c r="E4361" s="2" t="b">
        <f t="shared" ca="1" si="118"/>
        <v>1</v>
      </c>
      <c r="F4361" s="2" cm="1">
        <f t="array" aca="1" ref="F4361" ca="1">IF(G4361&lt;&gt;"",INDIRECT("'"&amp;G4361&amp;"'!"&amp;H4361),"")</f>
        <v>0</v>
      </c>
      <c r="G4361" s="1533" t="s">
        <v>6776</v>
      </c>
      <c r="H4361" s="2" t="s">
        <v>5236</v>
      </c>
    </row>
    <row r="4362" spans="1:8" ht="14">
      <c r="A4362">
        <v>4357</v>
      </c>
      <c r="B4362" s="7">
        <f>'EstRev 6-11'!C262</f>
        <v>90000</v>
      </c>
      <c r="C4362" s="3">
        <f t="shared" si="119"/>
        <v>-85643</v>
      </c>
      <c r="E4362" s="2" t="b">
        <f t="shared" ca="1" si="118"/>
        <v>1</v>
      </c>
      <c r="F4362" s="2" cm="1">
        <f t="array" aca="1" ref="F4362" ca="1">IF(G4362&lt;&gt;"",INDIRECT("'"&amp;G4362&amp;"'!"&amp;H4362),"")</f>
        <v>90000</v>
      </c>
      <c r="G4362" s="1533" t="s">
        <v>6776</v>
      </c>
      <c r="H4362" s="2" t="s">
        <v>5237</v>
      </c>
    </row>
    <row r="4363" spans="1:8" ht="14">
      <c r="A4363">
        <v>4358</v>
      </c>
      <c r="B4363" s="7">
        <f>'EstRev 6-11'!D262</f>
        <v>0</v>
      </c>
      <c r="C4363" s="3">
        <f t="shared" si="119"/>
        <v>4358</v>
      </c>
      <c r="E4363" s="2" t="b">
        <f t="shared" ca="1" si="118"/>
        <v>1</v>
      </c>
      <c r="F4363" s="2" cm="1">
        <f t="array" aca="1" ref="F4363" ca="1">IF(G4363&lt;&gt;"",INDIRECT("'"&amp;G4363&amp;"'!"&amp;H4363),"")</f>
        <v>0</v>
      </c>
      <c r="G4363" s="1533" t="s">
        <v>6776</v>
      </c>
      <c r="H4363" s="2" t="s">
        <v>4769</v>
      </c>
    </row>
    <row r="4364" spans="1:8" ht="14">
      <c r="A4364">
        <v>4359</v>
      </c>
      <c r="B4364" s="7">
        <f>'EstRev 6-11'!F262</f>
        <v>0</v>
      </c>
      <c r="C4364" s="3">
        <f t="shared" si="119"/>
        <v>4359</v>
      </c>
      <c r="E4364" s="2" t="b">
        <f t="shared" ca="1" si="118"/>
        <v>1</v>
      </c>
      <c r="F4364" s="2" cm="1">
        <f t="array" aca="1" ref="F4364" ca="1">IF(G4364&lt;&gt;"",INDIRECT("'"&amp;G4364&amp;"'!"&amp;H4364),"")</f>
        <v>0</v>
      </c>
      <c r="G4364" s="1533" t="s">
        <v>6776</v>
      </c>
      <c r="H4364" s="2" t="s">
        <v>5238</v>
      </c>
    </row>
    <row r="4365" spans="1:8" ht="14">
      <c r="A4365">
        <v>4360</v>
      </c>
      <c r="B4365" s="7">
        <f>'EstRev 6-11'!G262</f>
        <v>0</v>
      </c>
      <c r="C4365" s="3">
        <f t="shared" si="119"/>
        <v>4360</v>
      </c>
      <c r="E4365" s="2" t="b">
        <f t="shared" ca="1" si="118"/>
        <v>1</v>
      </c>
      <c r="F4365" s="2" cm="1">
        <f t="array" aca="1" ref="F4365" ca="1">IF(G4365&lt;&gt;"",INDIRECT("'"&amp;G4365&amp;"'!"&amp;H4365),"")</f>
        <v>0</v>
      </c>
      <c r="G4365" s="1533" t="s">
        <v>6776</v>
      </c>
      <c r="H4365" s="2" t="s">
        <v>5239</v>
      </c>
    </row>
    <row r="4366" spans="1:8" ht="14">
      <c r="A4366" s="1">
        <v>4361</v>
      </c>
      <c r="D4366" s="3" t="s">
        <v>299</v>
      </c>
      <c r="E4366" s="2" t="b">
        <f t="shared" ca="1" si="118"/>
        <v>1</v>
      </c>
      <c r="F4366" s="2" t="str" cm="1">
        <f t="array" aca="1" ref="F4366" ca="1">IF(G4366&lt;&gt;"",INDIRECT("'"&amp;G4366&amp;"'!"&amp;H4366),"")</f>
        <v/>
      </c>
      <c r="G4366" s="1533"/>
    </row>
    <row r="4367" spans="1:8" ht="14">
      <c r="A4367" s="1">
        <v>4362</v>
      </c>
      <c r="D4367" s="3" t="s">
        <v>299</v>
      </c>
      <c r="E4367" s="2" t="b">
        <f t="shared" ca="1" si="118"/>
        <v>1</v>
      </c>
      <c r="F4367" s="2" t="str" cm="1">
        <f t="array" aca="1" ref="F4367" ca="1">IF(G4367&lt;&gt;"",INDIRECT("'"&amp;G4367&amp;"'!"&amp;H4367),"")</f>
        <v/>
      </c>
      <c r="G4367" s="1533"/>
    </row>
    <row r="4368" spans="1:8" ht="14">
      <c r="A4368" s="1">
        <v>4363</v>
      </c>
      <c r="D4368" s="3" t="s">
        <v>299</v>
      </c>
      <c r="E4368" s="2" t="b">
        <f t="shared" ca="1" si="118"/>
        <v>1</v>
      </c>
      <c r="F4368" s="2" t="str" cm="1">
        <f t="array" aca="1" ref="F4368" ca="1">IF(G4368&lt;&gt;"",INDIRECT("'"&amp;G4368&amp;"'!"&amp;H4368),"")</f>
        <v/>
      </c>
      <c r="G4368" s="1533"/>
    </row>
    <row r="4369" spans="1:8" ht="14">
      <c r="A4369" s="1">
        <v>4364</v>
      </c>
      <c r="D4369" s="3" t="s">
        <v>299</v>
      </c>
      <c r="E4369" s="2" t="b">
        <f t="shared" ca="1" si="118"/>
        <v>1</v>
      </c>
      <c r="F4369" s="2" t="str" cm="1">
        <f t="array" aca="1" ref="F4369" ca="1">IF(G4369&lt;&gt;"",INDIRECT("'"&amp;G4369&amp;"'!"&amp;H4369),"")</f>
        <v/>
      </c>
      <c r="G4369" s="1533"/>
    </row>
    <row r="4370" spans="1:8" ht="14">
      <c r="A4370" s="1">
        <v>4365</v>
      </c>
      <c r="D4370" s="3" t="s">
        <v>299</v>
      </c>
      <c r="E4370" s="2" t="b">
        <f t="shared" ca="1" si="118"/>
        <v>1</v>
      </c>
      <c r="F4370" s="2" t="str" cm="1">
        <f t="array" aca="1" ref="F4370" ca="1">IF(G4370&lt;&gt;"",INDIRECT("'"&amp;G4370&amp;"'!"&amp;H4370),"")</f>
        <v/>
      </c>
      <c r="G4370" s="1533"/>
    </row>
    <row r="4371" spans="1:8" ht="14">
      <c r="A4371" s="1">
        <v>4366</v>
      </c>
      <c r="D4371" s="3" t="s">
        <v>299</v>
      </c>
      <c r="E4371" s="2" t="b">
        <f t="shared" ca="1" si="118"/>
        <v>1</v>
      </c>
      <c r="F4371" s="2" t="str" cm="1">
        <f t="array" aca="1" ref="F4371" ca="1">IF(G4371&lt;&gt;"",INDIRECT("'"&amp;G4371&amp;"'!"&amp;H4371),"")</f>
        <v/>
      </c>
      <c r="G4371" s="1533"/>
    </row>
    <row r="4372" spans="1:8" ht="14">
      <c r="A4372" s="1">
        <v>4367</v>
      </c>
      <c r="D4372" s="3" t="s">
        <v>299</v>
      </c>
      <c r="E4372" s="2" t="b">
        <f t="shared" ca="1" si="118"/>
        <v>1</v>
      </c>
      <c r="F4372" s="2" t="str" cm="1">
        <f t="array" aca="1" ref="F4372" ca="1">IF(G4372&lt;&gt;"",INDIRECT("'"&amp;G4372&amp;"'!"&amp;H4372),"")</f>
        <v/>
      </c>
      <c r="G4372" s="1533"/>
    </row>
    <row r="4373" spans="1:8" ht="14">
      <c r="A4373" s="1">
        <v>4368</v>
      </c>
      <c r="D4373" s="3" t="s">
        <v>299</v>
      </c>
      <c r="E4373" s="2" t="b">
        <f t="shared" ca="1" si="118"/>
        <v>1</v>
      </c>
      <c r="F4373" s="2" t="str" cm="1">
        <f t="array" aca="1" ref="F4373" ca="1">IF(G4373&lt;&gt;"",INDIRECT("'"&amp;G4373&amp;"'!"&amp;H4373),"")</f>
        <v/>
      </c>
      <c r="G4373" s="1533"/>
    </row>
    <row r="4374" spans="1:8" ht="14">
      <c r="A4374" s="1">
        <v>4369</v>
      </c>
      <c r="D4374" s="3" t="s">
        <v>299</v>
      </c>
      <c r="E4374" s="2" t="b">
        <f t="shared" ca="1" si="118"/>
        <v>1</v>
      </c>
      <c r="F4374" s="2" t="str" cm="1">
        <f t="array" aca="1" ref="F4374" ca="1">IF(G4374&lt;&gt;"",INDIRECT("'"&amp;G4374&amp;"'!"&amp;H4374),"")</f>
        <v/>
      </c>
      <c r="G4374" s="1533"/>
    </row>
    <row r="4375" spans="1:8" ht="14">
      <c r="A4375" s="1">
        <v>4370</v>
      </c>
      <c r="D4375" s="3" t="s">
        <v>299</v>
      </c>
      <c r="E4375" s="2" t="b">
        <f t="shared" ca="1" si="118"/>
        <v>1</v>
      </c>
      <c r="F4375" s="2" t="str" cm="1">
        <f t="array" aca="1" ref="F4375" ca="1">IF(G4375&lt;&gt;"",INDIRECT("'"&amp;G4375&amp;"'!"&amp;H4375),"")</f>
        <v/>
      </c>
      <c r="G4375" s="1533"/>
    </row>
    <row r="4376" spans="1:8" ht="14">
      <c r="A4376" s="1">
        <v>4371</v>
      </c>
      <c r="D4376" s="3" t="s">
        <v>299</v>
      </c>
      <c r="E4376" s="2" t="b">
        <f t="shared" ca="1" si="118"/>
        <v>1</v>
      </c>
      <c r="F4376" s="2" t="str" cm="1">
        <f t="array" aca="1" ref="F4376" ca="1">IF(G4376&lt;&gt;"",INDIRECT("'"&amp;G4376&amp;"'!"&amp;H4376),"")</f>
        <v/>
      </c>
      <c r="G4376" s="1533"/>
    </row>
    <row r="4377" spans="1:8" ht="14">
      <c r="A4377" s="1">
        <v>4372</v>
      </c>
      <c r="D4377" s="3" t="s">
        <v>299</v>
      </c>
      <c r="E4377" s="2" t="b">
        <f t="shared" ca="1" si="118"/>
        <v>1</v>
      </c>
      <c r="F4377" s="2" t="str" cm="1">
        <f t="array" aca="1" ref="F4377" ca="1">IF(G4377&lt;&gt;"",INDIRECT("'"&amp;G4377&amp;"'!"&amp;H4377),"")</f>
        <v/>
      </c>
      <c r="G4377" s="1533"/>
    </row>
    <row r="4378" spans="1:8" ht="14">
      <c r="A4378">
        <v>4373</v>
      </c>
      <c r="B4378" s="7">
        <f>'EstRev 6-11'!E271</f>
        <v>0</v>
      </c>
      <c r="C4378" s="3">
        <f t="shared" si="119"/>
        <v>4373</v>
      </c>
      <c r="E4378" s="2" t="b">
        <f t="shared" ca="1" si="118"/>
        <v>1</v>
      </c>
      <c r="F4378" s="2" cm="1">
        <f t="array" aca="1" ref="F4378" ca="1">IF(G4378&lt;&gt;"",INDIRECT("'"&amp;G4378&amp;"'!"&amp;H4378),"")</f>
        <v>0</v>
      </c>
      <c r="G4378" s="1533" t="s">
        <v>6776</v>
      </c>
      <c r="H4378" s="2" t="s">
        <v>5240</v>
      </c>
    </row>
    <row r="4379" spans="1:8" ht="14">
      <c r="A4379">
        <v>4374</v>
      </c>
      <c r="B4379" s="7">
        <f>'EstRev 6-11'!I271</f>
        <v>0</v>
      </c>
      <c r="C4379" s="3">
        <f t="shared" si="119"/>
        <v>4374</v>
      </c>
      <c r="E4379" s="2" t="b">
        <f t="shared" ca="1" si="118"/>
        <v>1</v>
      </c>
      <c r="F4379" s="2" cm="1">
        <f t="array" aca="1" ref="F4379" ca="1">IF(G4379&lt;&gt;"",INDIRECT("'"&amp;G4379&amp;"'!"&amp;H4379),"")</f>
        <v>0</v>
      </c>
      <c r="G4379" s="1533" t="s">
        <v>6776</v>
      </c>
      <c r="H4379" s="2" t="s">
        <v>5241</v>
      </c>
    </row>
    <row r="4380" spans="1:8" ht="14">
      <c r="A4380" s="1">
        <v>4375</v>
      </c>
      <c r="D4380" s="3" t="s">
        <v>299</v>
      </c>
      <c r="E4380" s="2" t="b">
        <f t="shared" ca="1" si="118"/>
        <v>1</v>
      </c>
      <c r="F4380" s="2" t="str" cm="1">
        <f t="array" aca="1" ref="F4380" ca="1">IF(G4380&lt;&gt;"",INDIRECT("'"&amp;G4380&amp;"'!"&amp;H4380),"")</f>
        <v/>
      </c>
      <c r="G4380" s="1533"/>
    </row>
    <row r="4381" spans="1:8" ht="14">
      <c r="A4381" s="1">
        <v>4376</v>
      </c>
      <c r="E4381" s="2" t="b">
        <f t="shared" ca="1" si="118"/>
        <v>1</v>
      </c>
      <c r="F4381" s="2" t="str" cm="1">
        <f t="array" aca="1" ref="F4381" ca="1">IF(G4381&lt;&gt;"",INDIRECT("'"&amp;G4381&amp;"'!"&amp;H4381),"")</f>
        <v/>
      </c>
      <c r="G4381" s="1533"/>
    </row>
    <row r="4382" spans="1:8" ht="14">
      <c r="A4382" s="1">
        <v>4377</v>
      </c>
      <c r="D4382" s="3" t="s">
        <v>299</v>
      </c>
      <c r="E4382" s="2" t="b">
        <f t="shared" ca="1" si="118"/>
        <v>1</v>
      </c>
      <c r="F4382" s="2" t="str" cm="1">
        <f t="array" aca="1" ref="F4382" ca="1">IF(G4382&lt;&gt;"",INDIRECT("'"&amp;G4382&amp;"'!"&amp;H4382),"")</f>
        <v/>
      </c>
      <c r="G4382" s="1533"/>
    </row>
    <row r="4383" spans="1:8" ht="14">
      <c r="A4383" s="1">
        <v>4378</v>
      </c>
      <c r="D4383" s="3" t="s">
        <v>299</v>
      </c>
      <c r="E4383" s="2" t="b">
        <f t="shared" ca="1" si="118"/>
        <v>1</v>
      </c>
      <c r="F4383" s="2" t="str" cm="1">
        <f t="array" aca="1" ref="F4383" ca="1">IF(G4383&lt;&gt;"",INDIRECT("'"&amp;G4383&amp;"'!"&amp;H4383),"")</f>
        <v/>
      </c>
      <c r="G4383" s="1533"/>
    </row>
    <row r="4384" spans="1:8" ht="14">
      <c r="A4384" s="1">
        <v>4379</v>
      </c>
      <c r="D4384" s="3" t="s">
        <v>299</v>
      </c>
      <c r="E4384" s="2" t="b">
        <f t="shared" ca="1" si="118"/>
        <v>1</v>
      </c>
      <c r="F4384" s="2" t="str" cm="1">
        <f t="array" aca="1" ref="F4384" ca="1">IF(G4384&lt;&gt;"",INDIRECT("'"&amp;G4384&amp;"'!"&amp;H4384),"")</f>
        <v/>
      </c>
      <c r="G4384" s="1533"/>
    </row>
    <row r="4385" spans="1:11" ht="14">
      <c r="A4385">
        <v>4380</v>
      </c>
      <c r="B4385" s="7">
        <f>'EstRev 6-11'!H270</f>
        <v>0</v>
      </c>
      <c r="C4385" s="3">
        <f t="shared" si="119"/>
        <v>4380</v>
      </c>
      <c r="E4385" s="2" t="b">
        <f t="shared" ca="1" si="118"/>
        <v>1</v>
      </c>
      <c r="F4385" s="2" cm="1">
        <f t="array" aca="1" ref="F4385" ca="1">IF(G4385&lt;&gt;"",INDIRECT("'"&amp;G4385&amp;"'!"&amp;H4385),"")</f>
        <v>0</v>
      </c>
      <c r="G4385" s="1533" t="s">
        <v>6776</v>
      </c>
      <c r="H4385" s="2" t="s">
        <v>5242</v>
      </c>
    </row>
    <row r="4386" spans="1:11" ht="14">
      <c r="A4386">
        <v>4381</v>
      </c>
      <c r="B4386" s="7">
        <f>'EstRev 6-11'!K270</f>
        <v>0</v>
      </c>
      <c r="C4386" s="3">
        <f t="shared" si="119"/>
        <v>4381</v>
      </c>
      <c r="E4386" s="2" t="b">
        <f t="shared" ca="1" si="118"/>
        <v>1</v>
      </c>
      <c r="F4386" s="2" cm="1">
        <f t="array" aca="1" ref="F4386" ca="1">IF(G4386&lt;&gt;"",INDIRECT("'"&amp;G4386&amp;"'!"&amp;H4386),"")</f>
        <v>0</v>
      </c>
      <c r="G4386" s="1533" t="s">
        <v>6776</v>
      </c>
      <c r="H4386" s="2" t="s">
        <v>4823</v>
      </c>
    </row>
    <row r="4387" spans="1:11" ht="14">
      <c r="A4387">
        <v>4382</v>
      </c>
      <c r="B4387" s="7">
        <f>'BudgetSum 2-4'!E8</f>
        <v>0</v>
      </c>
      <c r="C4387" s="3">
        <f t="shared" si="119"/>
        <v>4382</v>
      </c>
      <c r="E4387" s="2" t="b">
        <f t="shared" ca="1" si="118"/>
        <v>1</v>
      </c>
      <c r="F4387" s="2" cm="1">
        <f t="array" aca="1" ref="F4387" ca="1">IF(G4387&lt;&gt;"",INDIRECT("'"&amp;G4387&amp;"'!"&amp;H4387),"")</f>
        <v>0</v>
      </c>
      <c r="G4387" s="1533" t="s">
        <v>6773</v>
      </c>
      <c r="H4387" s="2" t="s">
        <v>5051</v>
      </c>
    </row>
    <row r="4388" spans="1:11" ht="14">
      <c r="A4388">
        <v>4383</v>
      </c>
      <c r="B4388" s="7">
        <f>'BudgetSum 2-4'!I8</f>
        <v>0</v>
      </c>
      <c r="C4388" s="3">
        <f t="shared" si="119"/>
        <v>4383</v>
      </c>
      <c r="E4388" s="2" t="b">
        <f t="shared" ca="1" si="118"/>
        <v>1</v>
      </c>
      <c r="F4388" s="2" cm="1">
        <f t="array" aca="1" ref="F4388" ca="1">IF(G4388&lt;&gt;"",INDIRECT("'"&amp;G4388&amp;"'!"&amp;H4388),"")</f>
        <v>0</v>
      </c>
      <c r="G4388" s="1533" t="s">
        <v>6773</v>
      </c>
      <c r="H4388" s="2" t="s">
        <v>5243</v>
      </c>
    </row>
    <row r="4389" spans="1:11" ht="14">
      <c r="A4389" s="1">
        <v>4384</v>
      </c>
      <c r="D4389" s="3" t="s">
        <v>299</v>
      </c>
      <c r="E4389" s="2" t="b">
        <f t="shared" ca="1" si="118"/>
        <v>1</v>
      </c>
      <c r="F4389" s="2" t="str" cm="1">
        <f t="array" aca="1" ref="F4389" ca="1">IF(G4389&lt;&gt;"",INDIRECT("'"&amp;G4389&amp;"'!"&amp;H4389),"")</f>
        <v/>
      </c>
      <c r="G4389" s="1533"/>
    </row>
    <row r="4390" spans="1:11" ht="14">
      <c r="A4390">
        <v>4385</v>
      </c>
      <c r="B4390" s="7">
        <f>'EstRev 6-11'!D268</f>
        <v>0</v>
      </c>
      <c r="C4390" s="3">
        <f t="shared" si="119"/>
        <v>4385</v>
      </c>
      <c r="E4390" s="2" t="b">
        <f t="shared" ca="1" si="118"/>
        <v>1</v>
      </c>
      <c r="F4390" s="2" cm="1">
        <f t="array" aca="1" ref="F4390" ca="1">IF(G4390&lt;&gt;"",INDIRECT("'"&amp;G4390&amp;"'!"&amp;H4390),"")</f>
        <v>0</v>
      </c>
      <c r="G4390" s="1533" t="s">
        <v>6776</v>
      </c>
      <c r="H4390" s="2" t="s">
        <v>5244</v>
      </c>
    </row>
    <row r="4391" spans="1:11" ht="14">
      <c r="A4391">
        <v>4386</v>
      </c>
      <c r="B4391" s="7">
        <f>'EstRev 6-11'!F268</f>
        <v>0</v>
      </c>
      <c r="C4391" s="3">
        <f t="shared" si="119"/>
        <v>4386</v>
      </c>
      <c r="E4391" s="2" t="b">
        <f t="shared" ca="1" si="118"/>
        <v>1</v>
      </c>
      <c r="F4391" s="2" cm="1">
        <f t="array" aca="1" ref="F4391" ca="1">IF(G4391&lt;&gt;"",INDIRECT("'"&amp;G4391&amp;"'!"&amp;H4391),"")</f>
        <v>0</v>
      </c>
      <c r="G4391" s="1533" t="s">
        <v>6776</v>
      </c>
      <c r="H4391" s="2" t="s">
        <v>5245</v>
      </c>
    </row>
    <row r="4392" spans="1:11" ht="14">
      <c r="A4392">
        <v>4387</v>
      </c>
      <c r="B4392" s="7">
        <f>'EstRev 6-11'!G268</f>
        <v>0</v>
      </c>
      <c r="C4392" s="3">
        <f t="shared" si="119"/>
        <v>4387</v>
      </c>
      <c r="E4392" s="2" t="b">
        <f t="shared" ca="1" si="118"/>
        <v>1</v>
      </c>
      <c r="F4392" s="2" cm="1">
        <f t="array" aca="1" ref="F4392" ca="1">IF(G4392&lt;&gt;"",INDIRECT("'"&amp;G4392&amp;"'!"&amp;H4392),"")</f>
        <v>0</v>
      </c>
      <c r="G4392" s="1533" t="s">
        <v>6776</v>
      </c>
      <c r="H4392" s="2" t="s">
        <v>5246</v>
      </c>
    </row>
    <row r="4393" spans="1:11" ht="14">
      <c r="A4393" s="1">
        <v>4388</v>
      </c>
      <c r="D4393" s="4"/>
      <c r="E4393" s="2" t="b">
        <f t="shared" ca="1" si="118"/>
        <v>1</v>
      </c>
      <c r="F4393" s="2" t="str" cm="1">
        <f t="array" aca="1" ref="F4393" ca="1">IF(G4393&lt;&gt;"",INDIRECT("'"&amp;G4393&amp;"'!"&amp;H4393),"")</f>
        <v/>
      </c>
      <c r="G4393" s="1533"/>
      <c r="I4393" s="4"/>
      <c r="J4393" s="4"/>
      <c r="K4393" s="4"/>
    </row>
    <row r="4394" spans="1:11" ht="14">
      <c r="A4394" s="1">
        <v>4389</v>
      </c>
      <c r="D4394" s="4"/>
      <c r="E4394" s="2" t="b">
        <f t="shared" ca="1" si="118"/>
        <v>1</v>
      </c>
      <c r="F4394" s="2" t="str" cm="1">
        <f t="array" aca="1" ref="F4394" ca="1">IF(G4394&lt;&gt;"",INDIRECT("'"&amp;G4394&amp;"'!"&amp;H4394),"")</f>
        <v/>
      </c>
      <c r="G4394" s="1533"/>
      <c r="I4394" s="4"/>
      <c r="J4394" s="4"/>
      <c r="K4394" s="4"/>
    </row>
    <row r="4395" spans="1:11" ht="14">
      <c r="A4395" s="1">
        <v>4390</v>
      </c>
      <c r="D4395" s="4"/>
      <c r="E4395" s="2" t="b">
        <f t="shared" ca="1" si="118"/>
        <v>1</v>
      </c>
      <c r="F4395" s="2" t="str" cm="1">
        <f t="array" aca="1" ref="F4395" ca="1">IF(G4395&lt;&gt;"",INDIRECT("'"&amp;G4395&amp;"'!"&amp;H4395),"")</f>
        <v/>
      </c>
      <c r="G4395" s="1533"/>
      <c r="I4395" s="4"/>
      <c r="J4395" s="4"/>
      <c r="K4395" s="4"/>
    </row>
    <row r="4396" spans="1:11" ht="14">
      <c r="A4396" s="1">
        <v>4391</v>
      </c>
      <c r="D4396" s="4"/>
      <c r="E4396" s="2" t="b">
        <f t="shared" ca="1" si="118"/>
        <v>1</v>
      </c>
      <c r="F4396" s="2" t="str" cm="1">
        <f t="array" aca="1" ref="F4396" ca="1">IF(G4396&lt;&gt;"",INDIRECT("'"&amp;G4396&amp;"'!"&amp;H4396),"")</f>
        <v/>
      </c>
      <c r="G4396" s="1533"/>
      <c r="I4396" s="4"/>
      <c r="J4396" s="4"/>
      <c r="K4396" s="4"/>
    </row>
    <row r="4397" spans="1:11" ht="14">
      <c r="A4397" s="1">
        <v>4392</v>
      </c>
      <c r="D4397" s="4"/>
      <c r="E4397" s="2" t="b">
        <f t="shared" ca="1" si="118"/>
        <v>1</v>
      </c>
      <c r="F4397" s="2" t="str" cm="1">
        <f t="array" aca="1" ref="F4397" ca="1">IF(G4397&lt;&gt;"",INDIRECT("'"&amp;G4397&amp;"'!"&amp;H4397),"")</f>
        <v/>
      </c>
      <c r="G4397" s="1533"/>
      <c r="I4397" s="4"/>
      <c r="J4397" s="4"/>
      <c r="K4397" s="4"/>
    </row>
    <row r="4398" spans="1:11" ht="14">
      <c r="A4398" s="1">
        <v>4393</v>
      </c>
      <c r="D4398" s="4"/>
      <c r="E4398" s="2" t="b">
        <f t="shared" ca="1" si="118"/>
        <v>1</v>
      </c>
      <c r="F4398" s="2" t="str" cm="1">
        <f t="array" aca="1" ref="F4398" ca="1">IF(G4398&lt;&gt;"",INDIRECT("'"&amp;G4398&amp;"'!"&amp;H4398),"")</f>
        <v/>
      </c>
      <c r="G4398" s="1533"/>
      <c r="I4398" s="4"/>
      <c r="J4398" s="4"/>
      <c r="K4398" s="4"/>
    </row>
    <row r="4399" spans="1:11" ht="14">
      <c r="A4399" s="1">
        <v>4394</v>
      </c>
      <c r="D4399" s="4"/>
      <c r="E4399" s="2" t="b">
        <f t="shared" ca="1" si="118"/>
        <v>1</v>
      </c>
      <c r="F4399" s="2" t="str" cm="1">
        <f t="array" aca="1" ref="F4399" ca="1">IF(G4399&lt;&gt;"",INDIRECT("'"&amp;G4399&amp;"'!"&amp;H4399),"")</f>
        <v/>
      </c>
      <c r="G4399" s="1533"/>
      <c r="I4399" s="4"/>
      <c r="J4399" s="4"/>
      <c r="K4399" s="4"/>
    </row>
    <row r="4400" spans="1:11" ht="14">
      <c r="A4400" s="1">
        <v>4395</v>
      </c>
      <c r="D4400" s="4"/>
      <c r="E4400" s="2" t="b">
        <f t="shared" ca="1" si="118"/>
        <v>1</v>
      </c>
      <c r="F4400" s="2" t="str" cm="1">
        <f t="array" aca="1" ref="F4400" ca="1">IF(G4400&lt;&gt;"",INDIRECT("'"&amp;G4400&amp;"'!"&amp;H4400),"")</f>
        <v/>
      </c>
      <c r="G4400" s="1533"/>
      <c r="I4400" s="4"/>
      <c r="J4400" s="4"/>
      <c r="K4400" s="4"/>
    </row>
    <row r="4401" spans="1:11" ht="14">
      <c r="A4401" s="1">
        <v>4396</v>
      </c>
      <c r="D4401" s="4"/>
      <c r="E4401" s="2" t="b">
        <f t="shared" ca="1" si="118"/>
        <v>1</v>
      </c>
      <c r="F4401" s="2" t="str" cm="1">
        <f t="array" aca="1" ref="F4401" ca="1">IF(G4401&lt;&gt;"",INDIRECT("'"&amp;G4401&amp;"'!"&amp;H4401),"")</f>
        <v/>
      </c>
      <c r="G4401" s="1533"/>
      <c r="I4401" s="4"/>
      <c r="J4401" s="4"/>
      <c r="K4401" s="4"/>
    </row>
    <row r="4402" spans="1:11" ht="14">
      <c r="A4402" s="1">
        <v>4397</v>
      </c>
      <c r="D4402" s="4"/>
      <c r="E4402" s="2" t="b">
        <f t="shared" ca="1" si="118"/>
        <v>1</v>
      </c>
      <c r="F4402" s="2" t="str" cm="1">
        <f t="array" aca="1" ref="F4402" ca="1">IF(G4402&lt;&gt;"",INDIRECT("'"&amp;G4402&amp;"'!"&amp;H4402),"")</f>
        <v/>
      </c>
      <c r="G4402" s="1533"/>
      <c r="I4402" s="4"/>
      <c r="J4402" s="4"/>
      <c r="K4402" s="4"/>
    </row>
    <row r="4403" spans="1:11" ht="14">
      <c r="A4403" s="1">
        <v>4398</v>
      </c>
      <c r="D4403" s="4"/>
      <c r="E4403" s="2" t="b">
        <f t="shared" ca="1" si="118"/>
        <v>1</v>
      </c>
      <c r="F4403" s="2" t="str" cm="1">
        <f t="array" aca="1" ref="F4403" ca="1">IF(G4403&lt;&gt;"",INDIRECT("'"&amp;G4403&amp;"'!"&amp;H4403),"")</f>
        <v/>
      </c>
      <c r="G4403" s="1533"/>
      <c r="I4403" s="4"/>
      <c r="J4403" s="4"/>
      <c r="K4403" s="4"/>
    </row>
    <row r="4404" spans="1:11" ht="14">
      <c r="A4404" s="1">
        <v>4399</v>
      </c>
      <c r="D4404" s="4"/>
      <c r="E4404" s="2" t="b">
        <f t="shared" ca="1" si="118"/>
        <v>1</v>
      </c>
      <c r="F4404" s="2" t="str" cm="1">
        <f t="array" aca="1" ref="F4404" ca="1">IF(G4404&lt;&gt;"",INDIRECT("'"&amp;G4404&amp;"'!"&amp;H4404),"")</f>
        <v/>
      </c>
      <c r="G4404" s="1533"/>
      <c r="I4404" s="4"/>
      <c r="J4404" s="4"/>
      <c r="K4404" s="4"/>
    </row>
    <row r="4405" spans="1:11" ht="14">
      <c r="A4405" s="1">
        <v>4400</v>
      </c>
      <c r="D4405" s="4"/>
      <c r="E4405" s="2" t="b">
        <f t="shared" ca="1" si="118"/>
        <v>1</v>
      </c>
      <c r="F4405" s="2" t="str" cm="1">
        <f t="array" aca="1" ref="F4405" ca="1">IF(G4405&lt;&gt;"",INDIRECT("'"&amp;G4405&amp;"'!"&amp;H4405),"")</f>
        <v/>
      </c>
      <c r="G4405" s="1533"/>
      <c r="I4405" s="4"/>
      <c r="J4405" s="4"/>
      <c r="K4405" s="4"/>
    </row>
    <row r="4406" spans="1:11" ht="14">
      <c r="A4406" s="1">
        <v>4401</v>
      </c>
      <c r="D4406" s="4"/>
      <c r="E4406" s="2" t="b">
        <f t="shared" ca="1" si="118"/>
        <v>1</v>
      </c>
      <c r="F4406" s="2" t="str" cm="1">
        <f t="array" aca="1" ref="F4406" ca="1">IF(G4406&lt;&gt;"",INDIRECT("'"&amp;G4406&amp;"'!"&amp;H4406),"")</f>
        <v/>
      </c>
      <c r="G4406" s="1533"/>
      <c r="I4406" s="4"/>
      <c r="J4406" s="4"/>
      <c r="K4406" s="4"/>
    </row>
    <row r="4407" spans="1:11" ht="14">
      <c r="A4407" s="1">
        <v>4402</v>
      </c>
      <c r="D4407" s="4"/>
      <c r="E4407" s="2" t="b">
        <f t="shared" ca="1" si="118"/>
        <v>1</v>
      </c>
      <c r="F4407" s="2" t="str" cm="1">
        <f t="array" aca="1" ref="F4407" ca="1">IF(G4407&lt;&gt;"",INDIRECT("'"&amp;G4407&amp;"'!"&amp;H4407),"")</f>
        <v/>
      </c>
      <c r="G4407" s="1533"/>
      <c r="I4407" s="4"/>
      <c r="J4407" s="4"/>
      <c r="K4407" s="4"/>
    </row>
    <row r="4408" spans="1:11" ht="14">
      <c r="A4408" s="1">
        <v>4403</v>
      </c>
      <c r="D4408" s="4"/>
      <c r="E4408" s="2" t="b">
        <f t="shared" ca="1" si="118"/>
        <v>1</v>
      </c>
      <c r="F4408" s="2" t="str" cm="1">
        <f t="array" aca="1" ref="F4408" ca="1">IF(G4408&lt;&gt;"",INDIRECT("'"&amp;G4408&amp;"'!"&amp;H4408),"")</f>
        <v/>
      </c>
      <c r="G4408" s="1533"/>
      <c r="I4408" s="4"/>
      <c r="J4408" s="4"/>
      <c r="K4408" s="4"/>
    </row>
    <row r="4409" spans="1:11" ht="14">
      <c r="A4409" s="1">
        <v>4404</v>
      </c>
      <c r="D4409" s="4"/>
      <c r="E4409" s="2" t="b">
        <f t="shared" ca="1" si="118"/>
        <v>1</v>
      </c>
      <c r="F4409" s="2" t="str" cm="1">
        <f t="array" aca="1" ref="F4409" ca="1">IF(G4409&lt;&gt;"",INDIRECT("'"&amp;G4409&amp;"'!"&amp;H4409),"")</f>
        <v/>
      </c>
      <c r="G4409" s="1533"/>
      <c r="I4409" s="4"/>
      <c r="J4409" s="4"/>
      <c r="K4409" s="4"/>
    </row>
    <row r="4410" spans="1:11" ht="14">
      <c r="A4410" s="1">
        <v>4405</v>
      </c>
      <c r="D4410" s="4"/>
      <c r="E4410" s="2" t="b">
        <f t="shared" ca="1" si="118"/>
        <v>1</v>
      </c>
      <c r="F4410" s="2" t="str" cm="1">
        <f t="array" aca="1" ref="F4410" ca="1">IF(G4410&lt;&gt;"",INDIRECT("'"&amp;G4410&amp;"'!"&amp;H4410),"")</f>
        <v/>
      </c>
      <c r="G4410" s="1533"/>
      <c r="I4410" s="4"/>
      <c r="J4410" s="4"/>
      <c r="K4410" s="4"/>
    </row>
    <row r="4411" spans="1:11" ht="14">
      <c r="A4411" s="1">
        <v>4406</v>
      </c>
      <c r="D4411" s="4"/>
      <c r="E4411" s="2" t="b">
        <f t="shared" ca="1" si="118"/>
        <v>1</v>
      </c>
      <c r="F4411" s="2" t="str" cm="1">
        <f t="array" aca="1" ref="F4411" ca="1">IF(G4411&lt;&gt;"",INDIRECT("'"&amp;G4411&amp;"'!"&amp;H4411),"")</f>
        <v/>
      </c>
      <c r="G4411" s="1533"/>
      <c r="I4411" s="4"/>
      <c r="J4411" s="4"/>
      <c r="K4411" s="4"/>
    </row>
    <row r="4412" spans="1:11" ht="14">
      <c r="A4412" s="1">
        <v>4407</v>
      </c>
      <c r="D4412" s="4"/>
      <c r="E4412" s="2" t="b">
        <f t="shared" ca="1" si="118"/>
        <v>1</v>
      </c>
      <c r="F4412" s="2" t="str" cm="1">
        <f t="array" aca="1" ref="F4412" ca="1">IF(G4412&lt;&gt;"",INDIRECT("'"&amp;G4412&amp;"'!"&amp;H4412),"")</f>
        <v/>
      </c>
      <c r="G4412" s="1533"/>
      <c r="I4412" s="4"/>
      <c r="J4412" s="4"/>
      <c r="K4412" s="4"/>
    </row>
    <row r="4413" spans="1:11" ht="14">
      <c r="A4413" s="1">
        <v>4408</v>
      </c>
      <c r="D4413" s="4"/>
      <c r="E4413" s="2" t="b">
        <f t="shared" ca="1" si="118"/>
        <v>1</v>
      </c>
      <c r="F4413" s="2" t="str" cm="1">
        <f t="array" aca="1" ref="F4413" ca="1">IF(G4413&lt;&gt;"",INDIRECT("'"&amp;G4413&amp;"'!"&amp;H4413),"")</f>
        <v/>
      </c>
      <c r="G4413" s="1533"/>
      <c r="I4413" s="4"/>
      <c r="J4413" s="4"/>
      <c r="K4413" s="4"/>
    </row>
    <row r="4414" spans="1:11" ht="14">
      <c r="A4414" s="1">
        <v>4409</v>
      </c>
      <c r="D4414" s="4"/>
      <c r="E4414" s="2" t="b">
        <f t="shared" ca="1" si="118"/>
        <v>1</v>
      </c>
      <c r="F4414" s="2" t="str" cm="1">
        <f t="array" aca="1" ref="F4414" ca="1">IF(G4414&lt;&gt;"",INDIRECT("'"&amp;G4414&amp;"'!"&amp;H4414),"")</f>
        <v/>
      </c>
      <c r="G4414" s="1533"/>
      <c r="I4414" s="4"/>
      <c r="J4414" s="4"/>
      <c r="K4414" s="4"/>
    </row>
    <row r="4415" spans="1:11" ht="14">
      <c r="A4415" s="1">
        <v>4410</v>
      </c>
      <c r="D4415" s="4"/>
      <c r="E4415" s="2" t="b">
        <f t="shared" ca="1" si="118"/>
        <v>1</v>
      </c>
      <c r="F4415" s="2" t="str" cm="1">
        <f t="array" aca="1" ref="F4415" ca="1">IF(G4415&lt;&gt;"",INDIRECT("'"&amp;G4415&amp;"'!"&amp;H4415),"")</f>
        <v/>
      </c>
      <c r="G4415" s="1533"/>
      <c r="I4415" s="4"/>
      <c r="J4415" s="4"/>
      <c r="K4415" s="4"/>
    </row>
    <row r="4416" spans="1:11" ht="14">
      <c r="A4416" s="1">
        <v>4411</v>
      </c>
      <c r="D4416" s="4"/>
      <c r="E4416" s="2" t="b">
        <f t="shared" ca="1" si="118"/>
        <v>1</v>
      </c>
      <c r="F4416" s="2" t="str" cm="1">
        <f t="array" aca="1" ref="F4416" ca="1">IF(G4416&lt;&gt;"",INDIRECT("'"&amp;G4416&amp;"'!"&amp;H4416),"")</f>
        <v/>
      </c>
      <c r="G4416" s="1533"/>
      <c r="I4416" s="4"/>
      <c r="J4416" s="4"/>
      <c r="K4416" s="4"/>
    </row>
    <row r="4417" spans="1:11" ht="14">
      <c r="A4417" s="1">
        <v>4412</v>
      </c>
      <c r="D4417" s="4"/>
      <c r="E4417" s="2" t="b">
        <f t="shared" ca="1" si="118"/>
        <v>1</v>
      </c>
      <c r="F4417" s="2" t="str" cm="1">
        <f t="array" aca="1" ref="F4417" ca="1">IF(G4417&lt;&gt;"",INDIRECT("'"&amp;G4417&amp;"'!"&amp;H4417),"")</f>
        <v/>
      </c>
      <c r="G4417" s="1533"/>
      <c r="I4417" s="4"/>
      <c r="J4417" s="4"/>
      <c r="K4417" s="4"/>
    </row>
    <row r="4418" spans="1:11" ht="14">
      <c r="A4418" s="1">
        <v>4413</v>
      </c>
      <c r="D4418" s="4"/>
      <c r="E4418" s="2" t="b">
        <f t="shared" ref="E4418:E4481" ca="1" si="120">F4418=B4418</f>
        <v>1</v>
      </c>
      <c r="F4418" s="2" t="str" cm="1">
        <f t="array" aca="1" ref="F4418" ca="1">IF(G4418&lt;&gt;"",INDIRECT("'"&amp;G4418&amp;"'!"&amp;H4418),"")</f>
        <v/>
      </c>
      <c r="G4418" s="1533"/>
      <c r="I4418" s="4"/>
      <c r="J4418" s="4"/>
      <c r="K4418" s="4"/>
    </row>
    <row r="4419" spans="1:11" ht="14">
      <c r="A4419" s="1">
        <v>4414</v>
      </c>
      <c r="D4419" s="4"/>
      <c r="E4419" s="2" t="b">
        <f t="shared" ca="1" si="120"/>
        <v>1</v>
      </c>
      <c r="F4419" s="2" t="str" cm="1">
        <f t="array" aca="1" ref="F4419" ca="1">IF(G4419&lt;&gt;"",INDIRECT("'"&amp;G4419&amp;"'!"&amp;H4419),"")</f>
        <v/>
      </c>
      <c r="G4419" s="1533"/>
      <c r="I4419" s="4"/>
      <c r="J4419" s="4"/>
      <c r="K4419" s="4"/>
    </row>
    <row r="4420" spans="1:11" ht="14">
      <c r="A4420" s="1">
        <v>4415</v>
      </c>
      <c r="D4420" s="4"/>
      <c r="E4420" s="2" t="b">
        <f t="shared" ca="1" si="120"/>
        <v>1</v>
      </c>
      <c r="F4420" s="2" t="str" cm="1">
        <f t="array" aca="1" ref="F4420" ca="1">IF(G4420&lt;&gt;"",INDIRECT("'"&amp;G4420&amp;"'!"&amp;H4420),"")</f>
        <v/>
      </c>
      <c r="G4420" s="1533"/>
      <c r="I4420" s="4"/>
      <c r="J4420" s="4"/>
      <c r="K4420" s="4"/>
    </row>
    <row r="4421" spans="1:11" ht="14">
      <c r="A4421" s="1">
        <v>4416</v>
      </c>
      <c r="D4421" s="4"/>
      <c r="E4421" s="2" t="b">
        <f t="shared" ca="1" si="120"/>
        <v>1</v>
      </c>
      <c r="F4421" s="2" t="str" cm="1">
        <f t="array" aca="1" ref="F4421" ca="1">IF(G4421&lt;&gt;"",INDIRECT("'"&amp;G4421&amp;"'!"&amp;H4421),"")</f>
        <v/>
      </c>
      <c r="G4421" s="1533"/>
      <c r="I4421" s="4"/>
      <c r="J4421" s="4"/>
      <c r="K4421" s="4"/>
    </row>
    <row r="4422" spans="1:11" ht="14">
      <c r="A4422" s="1">
        <v>4417</v>
      </c>
      <c r="D4422" s="4"/>
      <c r="E4422" s="2" t="b">
        <f t="shared" ca="1" si="120"/>
        <v>1</v>
      </c>
      <c r="F4422" s="2" t="str" cm="1">
        <f t="array" aca="1" ref="F4422" ca="1">IF(G4422&lt;&gt;"",INDIRECT("'"&amp;G4422&amp;"'!"&amp;H4422),"")</f>
        <v/>
      </c>
      <c r="G4422" s="1533"/>
      <c r="I4422" s="4"/>
      <c r="J4422" s="4"/>
      <c r="K4422" s="4"/>
    </row>
    <row r="4423" spans="1:11" ht="14">
      <c r="A4423" s="1">
        <v>4418</v>
      </c>
      <c r="D4423" s="4"/>
      <c r="E4423" s="2" t="b">
        <f t="shared" ca="1" si="120"/>
        <v>1</v>
      </c>
      <c r="F4423" s="2" t="str" cm="1">
        <f t="array" aca="1" ref="F4423" ca="1">IF(G4423&lt;&gt;"",INDIRECT("'"&amp;G4423&amp;"'!"&amp;H4423),"")</f>
        <v/>
      </c>
      <c r="G4423" s="1533"/>
      <c r="I4423" s="4"/>
      <c r="J4423" s="4"/>
      <c r="K4423" s="4"/>
    </row>
    <row r="4424" spans="1:11" ht="14">
      <c r="A4424" s="1">
        <v>4419</v>
      </c>
      <c r="D4424" s="4"/>
      <c r="E4424" s="2" t="b">
        <f t="shared" ca="1" si="120"/>
        <v>1</v>
      </c>
      <c r="F4424" s="2" t="str" cm="1">
        <f t="array" aca="1" ref="F4424" ca="1">IF(G4424&lt;&gt;"",INDIRECT("'"&amp;G4424&amp;"'!"&amp;H4424),"")</f>
        <v/>
      </c>
      <c r="G4424" s="1533"/>
      <c r="I4424" s="4"/>
      <c r="J4424" s="4"/>
      <c r="K4424" s="4"/>
    </row>
    <row r="4425" spans="1:11" ht="14">
      <c r="A4425" s="1">
        <v>4420</v>
      </c>
      <c r="D4425" s="4"/>
      <c r="E4425" s="2" t="b">
        <f t="shared" ca="1" si="120"/>
        <v>1</v>
      </c>
      <c r="F4425" s="2" t="str" cm="1">
        <f t="array" aca="1" ref="F4425" ca="1">IF(G4425&lt;&gt;"",INDIRECT("'"&amp;G4425&amp;"'!"&amp;H4425),"")</f>
        <v/>
      </c>
      <c r="G4425" s="1533"/>
      <c r="I4425" s="4"/>
      <c r="J4425" s="4"/>
      <c r="K4425" s="4"/>
    </row>
    <row r="4426" spans="1:11" ht="14">
      <c r="A4426" s="1">
        <v>4421</v>
      </c>
      <c r="D4426" s="4"/>
      <c r="E4426" s="2" t="b">
        <f t="shared" ca="1" si="120"/>
        <v>1</v>
      </c>
      <c r="F4426" s="2" t="str" cm="1">
        <f t="array" aca="1" ref="F4426" ca="1">IF(G4426&lt;&gt;"",INDIRECT("'"&amp;G4426&amp;"'!"&amp;H4426),"")</f>
        <v/>
      </c>
      <c r="G4426" s="1533"/>
      <c r="I4426" s="4"/>
      <c r="J4426" s="4"/>
      <c r="K4426" s="4"/>
    </row>
    <row r="4427" spans="1:11" ht="14">
      <c r="A4427" s="1">
        <v>4422</v>
      </c>
      <c r="D4427" s="4"/>
      <c r="E4427" s="2" t="b">
        <f t="shared" ca="1" si="120"/>
        <v>1</v>
      </c>
      <c r="F4427" s="2" t="str" cm="1">
        <f t="array" aca="1" ref="F4427" ca="1">IF(G4427&lt;&gt;"",INDIRECT("'"&amp;G4427&amp;"'!"&amp;H4427),"")</f>
        <v/>
      </c>
      <c r="G4427" s="1533"/>
      <c r="I4427" s="4"/>
      <c r="J4427" s="4"/>
      <c r="K4427" s="4"/>
    </row>
    <row r="4428" spans="1:11" ht="14">
      <c r="A4428" s="1">
        <v>4423</v>
      </c>
      <c r="D4428" s="4"/>
      <c r="E4428" s="2" t="b">
        <f t="shared" ca="1" si="120"/>
        <v>1</v>
      </c>
      <c r="F4428" s="2" t="str" cm="1">
        <f t="array" aca="1" ref="F4428" ca="1">IF(G4428&lt;&gt;"",INDIRECT("'"&amp;G4428&amp;"'!"&amp;H4428),"")</f>
        <v/>
      </c>
      <c r="G4428" s="1533"/>
      <c r="I4428" s="4"/>
      <c r="J4428" s="4"/>
      <c r="K4428" s="4"/>
    </row>
    <row r="4429" spans="1:11" ht="14">
      <c r="A4429" s="1">
        <v>4424</v>
      </c>
      <c r="D4429" s="4"/>
      <c r="E4429" s="2" t="b">
        <f t="shared" ca="1" si="120"/>
        <v>1</v>
      </c>
      <c r="F4429" s="2" t="str" cm="1">
        <f t="array" aca="1" ref="F4429" ca="1">IF(G4429&lt;&gt;"",INDIRECT("'"&amp;G4429&amp;"'!"&amp;H4429),"")</f>
        <v/>
      </c>
      <c r="G4429" s="1533"/>
      <c r="I4429" s="4"/>
      <c r="J4429" s="4"/>
      <c r="K4429" s="4"/>
    </row>
    <row r="4430" spans="1:11" ht="14">
      <c r="A4430" s="1">
        <v>4425</v>
      </c>
      <c r="D4430" s="4"/>
      <c r="E4430" s="2" t="b">
        <f t="shared" ca="1" si="120"/>
        <v>1</v>
      </c>
      <c r="F4430" s="2" t="str" cm="1">
        <f t="array" aca="1" ref="F4430" ca="1">IF(G4430&lt;&gt;"",INDIRECT("'"&amp;G4430&amp;"'!"&amp;H4430),"")</f>
        <v/>
      </c>
      <c r="G4430" s="1533"/>
      <c r="I4430" s="4"/>
      <c r="J4430" s="4"/>
      <c r="K4430" s="4"/>
    </row>
    <row r="4431" spans="1:11" ht="14">
      <c r="A4431" s="1">
        <v>4426</v>
      </c>
      <c r="D4431" s="4"/>
      <c r="E4431" s="2" t="b">
        <f t="shared" ca="1" si="120"/>
        <v>1</v>
      </c>
      <c r="F4431" s="2" t="str" cm="1">
        <f t="array" aca="1" ref="F4431" ca="1">IF(G4431&lt;&gt;"",INDIRECT("'"&amp;G4431&amp;"'!"&amp;H4431),"")</f>
        <v/>
      </c>
      <c r="G4431" s="1533"/>
      <c r="I4431" s="4"/>
      <c r="J4431" s="4"/>
      <c r="K4431" s="4"/>
    </row>
    <row r="4432" spans="1:11" ht="14">
      <c r="A4432" s="1">
        <v>4427</v>
      </c>
      <c r="D4432" s="4"/>
      <c r="E4432" s="2" t="b">
        <f t="shared" ca="1" si="120"/>
        <v>1</v>
      </c>
      <c r="F4432" s="2" t="str" cm="1">
        <f t="array" aca="1" ref="F4432" ca="1">IF(G4432&lt;&gt;"",INDIRECT("'"&amp;G4432&amp;"'!"&amp;H4432),"")</f>
        <v/>
      </c>
      <c r="G4432" s="1533"/>
      <c r="I4432" s="4"/>
      <c r="J4432" s="4"/>
      <c r="K4432" s="4"/>
    </row>
    <row r="4433" spans="1:11" ht="14">
      <c r="A4433" s="1">
        <v>4428</v>
      </c>
      <c r="D4433" s="4"/>
      <c r="E4433" s="2" t="b">
        <f t="shared" ca="1" si="120"/>
        <v>1</v>
      </c>
      <c r="F4433" s="2" t="str" cm="1">
        <f t="array" aca="1" ref="F4433" ca="1">IF(G4433&lt;&gt;"",INDIRECT("'"&amp;G4433&amp;"'!"&amp;H4433),"")</f>
        <v/>
      </c>
      <c r="G4433" s="1533"/>
      <c r="I4433" s="4"/>
      <c r="J4433" s="4"/>
      <c r="K4433" s="4"/>
    </row>
    <row r="4434" spans="1:11" ht="14">
      <c r="A4434" s="1">
        <v>4429</v>
      </c>
      <c r="D4434" s="4"/>
      <c r="E4434" s="2" t="b">
        <f t="shared" ca="1" si="120"/>
        <v>1</v>
      </c>
      <c r="F4434" s="2" t="str" cm="1">
        <f t="array" aca="1" ref="F4434" ca="1">IF(G4434&lt;&gt;"",INDIRECT("'"&amp;G4434&amp;"'!"&amp;H4434),"")</f>
        <v/>
      </c>
      <c r="G4434" s="1533"/>
      <c r="I4434" s="4"/>
      <c r="J4434" s="4"/>
      <c r="K4434" s="4"/>
    </row>
    <row r="4435" spans="1:11" ht="14">
      <c r="A4435" s="1">
        <v>4430</v>
      </c>
      <c r="D4435" s="4"/>
      <c r="E4435" s="2" t="b">
        <f t="shared" ca="1" si="120"/>
        <v>1</v>
      </c>
      <c r="F4435" s="2" t="str" cm="1">
        <f t="array" aca="1" ref="F4435" ca="1">IF(G4435&lt;&gt;"",INDIRECT("'"&amp;G4435&amp;"'!"&amp;H4435),"")</f>
        <v/>
      </c>
      <c r="G4435" s="1533"/>
      <c r="I4435" s="4"/>
      <c r="J4435" s="4"/>
      <c r="K4435" s="4"/>
    </row>
    <row r="4436" spans="1:11" ht="14">
      <c r="A4436" s="1">
        <v>4431</v>
      </c>
      <c r="D4436" s="4"/>
      <c r="E4436" s="2" t="b">
        <f t="shared" ca="1" si="120"/>
        <v>1</v>
      </c>
      <c r="F4436" s="2" t="str" cm="1">
        <f t="array" aca="1" ref="F4436" ca="1">IF(G4436&lt;&gt;"",INDIRECT("'"&amp;G4436&amp;"'!"&amp;H4436),"")</f>
        <v/>
      </c>
      <c r="G4436" s="1533"/>
      <c r="I4436" s="4"/>
      <c r="J4436" s="4"/>
      <c r="K4436" s="4"/>
    </row>
    <row r="4437" spans="1:11" ht="14">
      <c r="A4437" s="1">
        <v>4432</v>
      </c>
      <c r="D4437" s="4"/>
      <c r="E4437" s="2" t="b">
        <f t="shared" ca="1" si="120"/>
        <v>1</v>
      </c>
      <c r="F4437" s="2" t="str" cm="1">
        <f t="array" aca="1" ref="F4437" ca="1">IF(G4437&lt;&gt;"",INDIRECT("'"&amp;G4437&amp;"'!"&amp;H4437),"")</f>
        <v/>
      </c>
      <c r="G4437" s="1533"/>
      <c r="I4437" s="4"/>
      <c r="J4437" s="4"/>
      <c r="K4437" s="4"/>
    </row>
    <row r="4438" spans="1:11" ht="14">
      <c r="A4438" s="1">
        <v>4433</v>
      </c>
      <c r="D4438" s="4"/>
      <c r="E4438" s="2" t="b">
        <f t="shared" ca="1" si="120"/>
        <v>1</v>
      </c>
      <c r="F4438" s="2" t="str" cm="1">
        <f t="array" aca="1" ref="F4438" ca="1">IF(G4438&lt;&gt;"",INDIRECT("'"&amp;G4438&amp;"'!"&amp;H4438),"")</f>
        <v/>
      </c>
      <c r="G4438" s="1533"/>
      <c r="I4438" s="4"/>
      <c r="J4438" s="4"/>
      <c r="K4438" s="4"/>
    </row>
    <row r="4439" spans="1:11" ht="14">
      <c r="A4439" s="1">
        <v>4434</v>
      </c>
      <c r="D4439" s="4"/>
      <c r="E4439" s="2" t="b">
        <f t="shared" ca="1" si="120"/>
        <v>1</v>
      </c>
      <c r="F4439" s="2" t="str" cm="1">
        <f t="array" aca="1" ref="F4439" ca="1">IF(G4439&lt;&gt;"",INDIRECT("'"&amp;G4439&amp;"'!"&amp;H4439),"")</f>
        <v/>
      </c>
      <c r="G4439" s="1533"/>
      <c r="I4439" s="4"/>
      <c r="J4439" s="4"/>
      <c r="K4439" s="4"/>
    </row>
    <row r="4440" spans="1:11" ht="14">
      <c r="A4440" s="1">
        <v>4435</v>
      </c>
      <c r="D4440" s="4"/>
      <c r="E4440" s="2" t="b">
        <f t="shared" ca="1" si="120"/>
        <v>1</v>
      </c>
      <c r="F4440" s="2" t="str" cm="1">
        <f t="array" aca="1" ref="F4440" ca="1">IF(G4440&lt;&gt;"",INDIRECT("'"&amp;G4440&amp;"'!"&amp;H4440),"")</f>
        <v/>
      </c>
      <c r="G4440" s="1533"/>
      <c r="I4440" s="4"/>
      <c r="J4440" s="4"/>
      <c r="K4440" s="4"/>
    </row>
    <row r="4441" spans="1:11" ht="14">
      <c r="A4441" s="1">
        <v>4436</v>
      </c>
      <c r="D4441" s="4"/>
      <c r="E4441" s="2" t="b">
        <f t="shared" ca="1" si="120"/>
        <v>1</v>
      </c>
      <c r="F4441" s="2" t="str" cm="1">
        <f t="array" aca="1" ref="F4441" ca="1">IF(G4441&lt;&gt;"",INDIRECT("'"&amp;G4441&amp;"'!"&amp;H4441),"")</f>
        <v/>
      </c>
      <c r="G4441" s="1533"/>
      <c r="I4441" s="4"/>
      <c r="J4441" s="4"/>
      <c r="K4441" s="4"/>
    </row>
    <row r="4442" spans="1:11" ht="14">
      <c r="A4442" s="1">
        <v>4437</v>
      </c>
      <c r="D4442" s="4"/>
      <c r="E4442" s="2" t="b">
        <f t="shared" ca="1" si="120"/>
        <v>1</v>
      </c>
      <c r="F4442" s="2" t="str" cm="1">
        <f t="array" aca="1" ref="F4442" ca="1">IF(G4442&lt;&gt;"",INDIRECT("'"&amp;G4442&amp;"'!"&amp;H4442),"")</f>
        <v/>
      </c>
      <c r="G4442" s="1533"/>
      <c r="I4442" s="4"/>
      <c r="J4442" s="4"/>
      <c r="K4442" s="4"/>
    </row>
    <row r="4443" spans="1:11" ht="14">
      <c r="A4443" s="1">
        <v>4438</v>
      </c>
      <c r="D4443" s="4"/>
      <c r="E4443" s="2" t="b">
        <f t="shared" ca="1" si="120"/>
        <v>1</v>
      </c>
      <c r="F4443" s="2" t="str" cm="1">
        <f t="array" aca="1" ref="F4443" ca="1">IF(G4443&lt;&gt;"",INDIRECT("'"&amp;G4443&amp;"'!"&amp;H4443),"")</f>
        <v/>
      </c>
      <c r="G4443" s="1533"/>
      <c r="I4443" s="4"/>
      <c r="J4443" s="4"/>
      <c r="K4443" s="4"/>
    </row>
    <row r="4444" spans="1:11" ht="14">
      <c r="A4444" s="1">
        <v>4439</v>
      </c>
      <c r="D4444" s="4"/>
      <c r="E4444" s="2" t="b">
        <f t="shared" ca="1" si="120"/>
        <v>1</v>
      </c>
      <c r="F4444" s="2" t="str" cm="1">
        <f t="array" aca="1" ref="F4444" ca="1">IF(G4444&lt;&gt;"",INDIRECT("'"&amp;G4444&amp;"'!"&amp;H4444),"")</f>
        <v/>
      </c>
      <c r="G4444" s="1533"/>
      <c r="I4444" s="4"/>
      <c r="J4444" s="4"/>
      <c r="K4444" s="4"/>
    </row>
    <row r="4445" spans="1:11" ht="14">
      <c r="A4445" s="1">
        <v>4440</v>
      </c>
      <c r="D4445" s="4"/>
      <c r="E4445" s="2" t="b">
        <f t="shared" ca="1" si="120"/>
        <v>1</v>
      </c>
      <c r="F4445" s="2" t="str" cm="1">
        <f t="array" aca="1" ref="F4445" ca="1">IF(G4445&lt;&gt;"",INDIRECT("'"&amp;G4445&amp;"'!"&amp;H4445),"")</f>
        <v/>
      </c>
      <c r="G4445" s="1533"/>
      <c r="I4445" s="4"/>
      <c r="J4445" s="4"/>
      <c r="K4445" s="4"/>
    </row>
    <row r="4446" spans="1:11" ht="14">
      <c r="A4446" s="1">
        <v>4441</v>
      </c>
      <c r="D4446" s="4"/>
      <c r="E4446" s="2" t="b">
        <f t="shared" ca="1" si="120"/>
        <v>1</v>
      </c>
      <c r="F4446" s="2" t="str" cm="1">
        <f t="array" aca="1" ref="F4446" ca="1">IF(G4446&lt;&gt;"",INDIRECT("'"&amp;G4446&amp;"'!"&amp;H4446),"")</f>
        <v/>
      </c>
      <c r="G4446" s="1533"/>
      <c r="I4446" s="4"/>
      <c r="J4446" s="4"/>
      <c r="K4446" s="4"/>
    </row>
    <row r="4447" spans="1:11" ht="14">
      <c r="A4447" s="1">
        <v>4442</v>
      </c>
      <c r="D4447" s="4"/>
      <c r="E4447" s="2" t="b">
        <f t="shared" ca="1" si="120"/>
        <v>1</v>
      </c>
      <c r="F4447" s="2" t="str" cm="1">
        <f t="array" aca="1" ref="F4447" ca="1">IF(G4447&lt;&gt;"",INDIRECT("'"&amp;G4447&amp;"'!"&amp;H4447),"")</f>
        <v/>
      </c>
      <c r="G4447" s="1533"/>
      <c r="I4447" s="4"/>
      <c r="J4447" s="4"/>
      <c r="K4447" s="4"/>
    </row>
    <row r="4448" spans="1:11" ht="14">
      <c r="A4448" s="1">
        <v>4443</v>
      </c>
      <c r="D4448" s="4"/>
      <c r="E4448" s="2" t="b">
        <f t="shared" ca="1" si="120"/>
        <v>1</v>
      </c>
      <c r="F4448" s="2" t="str" cm="1">
        <f t="array" aca="1" ref="F4448" ca="1">IF(G4448&lt;&gt;"",INDIRECT("'"&amp;G4448&amp;"'!"&amp;H4448),"")</f>
        <v/>
      </c>
      <c r="G4448" s="1533"/>
      <c r="I4448" s="4"/>
      <c r="J4448" s="4"/>
      <c r="K4448" s="4"/>
    </row>
    <row r="4449" spans="1:11" ht="14">
      <c r="A4449" s="1">
        <v>4444</v>
      </c>
      <c r="D4449" s="4"/>
      <c r="E4449" s="2" t="b">
        <f t="shared" ca="1" si="120"/>
        <v>1</v>
      </c>
      <c r="F4449" s="2" t="str" cm="1">
        <f t="array" aca="1" ref="F4449" ca="1">IF(G4449&lt;&gt;"",INDIRECT("'"&amp;G4449&amp;"'!"&amp;H4449),"")</f>
        <v/>
      </c>
      <c r="G4449" s="1533"/>
      <c r="I4449" s="4"/>
      <c r="J4449" s="4"/>
      <c r="K4449" s="4"/>
    </row>
    <row r="4450" spans="1:11" ht="14">
      <c r="A4450" s="1">
        <v>4445</v>
      </c>
      <c r="D4450" s="4"/>
      <c r="E4450" s="2" t="b">
        <f t="shared" ca="1" si="120"/>
        <v>1</v>
      </c>
      <c r="F4450" s="2" t="str" cm="1">
        <f t="array" aca="1" ref="F4450" ca="1">IF(G4450&lt;&gt;"",INDIRECT("'"&amp;G4450&amp;"'!"&amp;H4450),"")</f>
        <v/>
      </c>
      <c r="G4450" s="1533"/>
      <c r="I4450" s="4"/>
      <c r="J4450" s="4"/>
      <c r="K4450" s="4"/>
    </row>
    <row r="4451" spans="1:11" ht="14">
      <c r="A4451" s="1">
        <v>4446</v>
      </c>
      <c r="D4451" s="4"/>
      <c r="E4451" s="2" t="b">
        <f t="shared" ca="1" si="120"/>
        <v>1</v>
      </c>
      <c r="F4451" s="2" t="str" cm="1">
        <f t="array" aca="1" ref="F4451" ca="1">IF(G4451&lt;&gt;"",INDIRECT("'"&amp;G4451&amp;"'!"&amp;H4451),"")</f>
        <v/>
      </c>
      <c r="G4451" s="1533"/>
      <c r="I4451" s="4"/>
      <c r="J4451" s="4"/>
      <c r="K4451" s="4"/>
    </row>
    <row r="4452" spans="1:11" ht="14">
      <c r="A4452" s="1">
        <v>4447</v>
      </c>
      <c r="D4452" s="4"/>
      <c r="E4452" s="2" t="b">
        <f t="shared" ca="1" si="120"/>
        <v>1</v>
      </c>
      <c r="F4452" s="2" t="str" cm="1">
        <f t="array" aca="1" ref="F4452" ca="1">IF(G4452&lt;&gt;"",INDIRECT("'"&amp;G4452&amp;"'!"&amp;H4452),"")</f>
        <v/>
      </c>
      <c r="G4452" s="1533"/>
      <c r="I4452" s="4"/>
      <c r="J4452" s="4"/>
      <c r="K4452" s="4"/>
    </row>
    <row r="4453" spans="1:11" ht="14">
      <c r="A4453" s="1">
        <v>4448</v>
      </c>
      <c r="D4453" s="4"/>
      <c r="E4453" s="2" t="b">
        <f t="shared" ca="1" si="120"/>
        <v>1</v>
      </c>
      <c r="F4453" s="2" t="str" cm="1">
        <f t="array" aca="1" ref="F4453" ca="1">IF(G4453&lt;&gt;"",INDIRECT("'"&amp;G4453&amp;"'!"&amp;H4453),"")</f>
        <v/>
      </c>
      <c r="G4453" s="1533"/>
      <c r="I4453" s="4"/>
      <c r="J4453" s="4"/>
      <c r="K4453" s="4"/>
    </row>
    <row r="4454" spans="1:11" ht="14">
      <c r="A4454" s="1">
        <v>4449</v>
      </c>
      <c r="D4454" s="4"/>
      <c r="E4454" s="2" t="b">
        <f t="shared" ca="1" si="120"/>
        <v>1</v>
      </c>
      <c r="F4454" s="2" t="str" cm="1">
        <f t="array" aca="1" ref="F4454" ca="1">IF(G4454&lt;&gt;"",INDIRECT("'"&amp;G4454&amp;"'!"&amp;H4454),"")</f>
        <v/>
      </c>
      <c r="G4454" s="1533"/>
      <c r="I4454" s="4"/>
      <c r="J4454" s="4"/>
      <c r="K4454" s="4"/>
    </row>
    <row r="4455" spans="1:11" ht="14">
      <c r="A4455" s="1">
        <v>4450</v>
      </c>
      <c r="D4455" s="4"/>
      <c r="E4455" s="2" t="b">
        <f t="shared" ca="1" si="120"/>
        <v>1</v>
      </c>
      <c r="F4455" s="2" t="str" cm="1">
        <f t="array" aca="1" ref="F4455" ca="1">IF(G4455&lt;&gt;"",INDIRECT("'"&amp;G4455&amp;"'!"&amp;H4455),"")</f>
        <v/>
      </c>
      <c r="G4455" s="1533"/>
      <c r="I4455" s="4"/>
      <c r="J4455" s="4"/>
      <c r="K4455" s="4"/>
    </row>
    <row r="4456" spans="1:11" ht="14">
      <c r="A4456" s="1">
        <v>4451</v>
      </c>
      <c r="D4456" s="4"/>
      <c r="E4456" s="2" t="b">
        <f t="shared" ca="1" si="120"/>
        <v>1</v>
      </c>
      <c r="F4456" s="2" t="str" cm="1">
        <f t="array" aca="1" ref="F4456" ca="1">IF(G4456&lt;&gt;"",INDIRECT("'"&amp;G4456&amp;"'!"&amp;H4456),"")</f>
        <v/>
      </c>
      <c r="G4456" s="1533"/>
      <c r="I4456" s="4"/>
      <c r="J4456" s="4"/>
      <c r="K4456" s="4"/>
    </row>
    <row r="4457" spans="1:11" ht="14">
      <c r="A4457" s="1">
        <v>4452</v>
      </c>
      <c r="D4457" s="4"/>
      <c r="E4457" s="2" t="b">
        <f t="shared" ca="1" si="120"/>
        <v>1</v>
      </c>
      <c r="F4457" s="2" t="str" cm="1">
        <f t="array" aca="1" ref="F4457" ca="1">IF(G4457&lt;&gt;"",INDIRECT("'"&amp;G4457&amp;"'!"&amp;H4457),"")</f>
        <v/>
      </c>
      <c r="G4457" s="1533"/>
      <c r="I4457" s="4"/>
      <c r="J4457" s="4"/>
      <c r="K4457" s="4"/>
    </row>
    <row r="4458" spans="1:11" ht="14">
      <c r="A4458" s="1">
        <v>4453</v>
      </c>
      <c r="D4458" s="4"/>
      <c r="E4458" s="2" t="b">
        <f t="shared" ca="1" si="120"/>
        <v>1</v>
      </c>
      <c r="F4458" s="2" t="str" cm="1">
        <f t="array" aca="1" ref="F4458" ca="1">IF(G4458&lt;&gt;"",INDIRECT("'"&amp;G4458&amp;"'!"&amp;H4458),"")</f>
        <v/>
      </c>
      <c r="G4458" s="1533"/>
      <c r="I4458" s="4"/>
      <c r="J4458" s="4"/>
      <c r="K4458" s="4"/>
    </row>
    <row r="4459" spans="1:11" ht="14">
      <c r="A4459" s="1">
        <v>4454</v>
      </c>
      <c r="D4459" s="4"/>
      <c r="E4459" s="2" t="b">
        <f t="shared" ca="1" si="120"/>
        <v>1</v>
      </c>
      <c r="F4459" s="2" t="str" cm="1">
        <f t="array" aca="1" ref="F4459" ca="1">IF(G4459&lt;&gt;"",INDIRECT("'"&amp;G4459&amp;"'!"&amp;H4459),"")</f>
        <v/>
      </c>
      <c r="G4459" s="1533"/>
      <c r="I4459" s="4"/>
      <c r="J4459" s="4"/>
      <c r="K4459" s="4"/>
    </row>
    <row r="4460" spans="1:11" ht="14">
      <c r="A4460" s="1">
        <v>4455</v>
      </c>
      <c r="D4460" s="4"/>
      <c r="E4460" s="2" t="b">
        <f t="shared" ca="1" si="120"/>
        <v>1</v>
      </c>
      <c r="F4460" s="2" t="str" cm="1">
        <f t="array" aca="1" ref="F4460" ca="1">IF(G4460&lt;&gt;"",INDIRECT("'"&amp;G4460&amp;"'!"&amp;H4460),"")</f>
        <v/>
      </c>
      <c r="G4460" s="1533"/>
      <c r="I4460" s="4"/>
      <c r="J4460" s="4"/>
      <c r="K4460" s="4"/>
    </row>
    <row r="4461" spans="1:11" ht="14">
      <c r="A4461" s="1">
        <v>4456</v>
      </c>
      <c r="D4461" s="4"/>
      <c r="E4461" s="2" t="b">
        <f t="shared" ca="1" si="120"/>
        <v>1</v>
      </c>
      <c r="F4461" s="2" t="str" cm="1">
        <f t="array" aca="1" ref="F4461" ca="1">IF(G4461&lt;&gt;"",INDIRECT("'"&amp;G4461&amp;"'!"&amp;H4461),"")</f>
        <v/>
      </c>
      <c r="G4461" s="1533"/>
      <c r="I4461" s="4"/>
      <c r="J4461" s="4"/>
      <c r="K4461" s="4"/>
    </row>
    <row r="4462" spans="1:11" ht="14">
      <c r="A4462" s="1">
        <v>4457</v>
      </c>
      <c r="D4462" s="4"/>
      <c r="E4462" s="2" t="b">
        <f t="shared" ca="1" si="120"/>
        <v>1</v>
      </c>
      <c r="F4462" s="2" t="str" cm="1">
        <f t="array" aca="1" ref="F4462" ca="1">IF(G4462&lt;&gt;"",INDIRECT("'"&amp;G4462&amp;"'!"&amp;H4462),"")</f>
        <v/>
      </c>
      <c r="G4462" s="1533"/>
      <c r="I4462" s="4"/>
      <c r="J4462" s="4"/>
      <c r="K4462" s="4"/>
    </row>
    <row r="4463" spans="1:11" ht="14">
      <c r="A4463" s="1">
        <v>4458</v>
      </c>
      <c r="D4463" s="4"/>
      <c r="E4463" s="2" t="b">
        <f t="shared" ca="1" si="120"/>
        <v>1</v>
      </c>
      <c r="F4463" s="2" t="str" cm="1">
        <f t="array" aca="1" ref="F4463" ca="1">IF(G4463&lt;&gt;"",INDIRECT("'"&amp;G4463&amp;"'!"&amp;H4463),"")</f>
        <v/>
      </c>
      <c r="G4463" s="1533"/>
      <c r="I4463" s="4"/>
      <c r="J4463" s="4"/>
      <c r="K4463" s="4"/>
    </row>
    <row r="4464" spans="1:11" ht="14">
      <c r="A4464" s="1">
        <v>4459</v>
      </c>
      <c r="D4464" s="4"/>
      <c r="E4464" s="2" t="b">
        <f t="shared" ca="1" si="120"/>
        <v>1</v>
      </c>
      <c r="F4464" s="2" t="str" cm="1">
        <f t="array" aca="1" ref="F4464" ca="1">IF(G4464&lt;&gt;"",INDIRECT("'"&amp;G4464&amp;"'!"&amp;H4464),"")</f>
        <v/>
      </c>
      <c r="G4464" s="1533"/>
      <c r="I4464" s="4"/>
      <c r="J4464" s="4"/>
      <c r="K4464" s="4"/>
    </row>
    <row r="4465" spans="1:11" ht="14">
      <c r="A4465" s="1">
        <v>4460</v>
      </c>
      <c r="D4465" s="4"/>
      <c r="E4465" s="2" t="b">
        <f t="shared" ca="1" si="120"/>
        <v>1</v>
      </c>
      <c r="F4465" s="2" t="str" cm="1">
        <f t="array" aca="1" ref="F4465" ca="1">IF(G4465&lt;&gt;"",INDIRECT("'"&amp;G4465&amp;"'!"&amp;H4465),"")</f>
        <v/>
      </c>
      <c r="G4465" s="1533"/>
      <c r="I4465" s="4"/>
      <c r="J4465" s="4"/>
      <c r="K4465" s="4"/>
    </row>
    <row r="4466" spans="1:11" ht="14">
      <c r="A4466" s="1">
        <v>4461</v>
      </c>
      <c r="D4466" s="4"/>
      <c r="E4466" s="2" t="b">
        <f t="shared" ca="1" si="120"/>
        <v>1</v>
      </c>
      <c r="F4466" s="2" t="str" cm="1">
        <f t="array" aca="1" ref="F4466" ca="1">IF(G4466&lt;&gt;"",INDIRECT("'"&amp;G4466&amp;"'!"&amp;H4466),"")</f>
        <v/>
      </c>
      <c r="G4466" s="1533"/>
      <c r="I4466" s="4"/>
      <c r="J4466" s="4"/>
      <c r="K4466" s="4"/>
    </row>
    <row r="4467" spans="1:11" ht="14">
      <c r="A4467" s="1">
        <v>4462</v>
      </c>
      <c r="D4467" s="4"/>
      <c r="E4467" s="2" t="b">
        <f t="shared" ca="1" si="120"/>
        <v>1</v>
      </c>
      <c r="F4467" s="2" t="str" cm="1">
        <f t="array" aca="1" ref="F4467" ca="1">IF(G4467&lt;&gt;"",INDIRECT("'"&amp;G4467&amp;"'!"&amp;H4467),"")</f>
        <v/>
      </c>
      <c r="G4467" s="1533"/>
      <c r="I4467" s="4"/>
      <c r="J4467" s="4"/>
      <c r="K4467" s="4"/>
    </row>
    <row r="4468" spans="1:11" ht="14">
      <c r="A4468" s="1">
        <v>4463</v>
      </c>
      <c r="D4468" s="4"/>
      <c r="E4468" s="2" t="b">
        <f t="shared" ca="1" si="120"/>
        <v>1</v>
      </c>
      <c r="F4468" s="2" t="str" cm="1">
        <f t="array" aca="1" ref="F4468" ca="1">IF(G4468&lt;&gt;"",INDIRECT("'"&amp;G4468&amp;"'!"&amp;H4468),"")</f>
        <v/>
      </c>
      <c r="G4468" s="1533"/>
      <c r="I4468" s="4"/>
      <c r="J4468" s="4"/>
      <c r="K4468" s="4"/>
    </row>
    <row r="4469" spans="1:11" ht="14">
      <c r="A4469" s="1">
        <v>4464</v>
      </c>
      <c r="D4469" s="4"/>
      <c r="E4469" s="2" t="b">
        <f t="shared" ca="1" si="120"/>
        <v>1</v>
      </c>
      <c r="F4469" s="2" t="str" cm="1">
        <f t="array" aca="1" ref="F4469" ca="1">IF(G4469&lt;&gt;"",INDIRECT("'"&amp;G4469&amp;"'!"&amp;H4469),"")</f>
        <v/>
      </c>
      <c r="G4469" s="1533"/>
      <c r="I4469" s="4"/>
      <c r="J4469" s="4"/>
      <c r="K4469" s="4"/>
    </row>
    <row r="4470" spans="1:11" ht="14">
      <c r="A4470" s="1">
        <v>4465</v>
      </c>
      <c r="D4470" s="4"/>
      <c r="E4470" s="2" t="b">
        <f t="shared" ca="1" si="120"/>
        <v>1</v>
      </c>
      <c r="F4470" s="2" t="str" cm="1">
        <f t="array" aca="1" ref="F4470" ca="1">IF(G4470&lt;&gt;"",INDIRECT("'"&amp;G4470&amp;"'!"&amp;H4470),"")</f>
        <v/>
      </c>
      <c r="G4470" s="1533"/>
      <c r="I4470" s="4"/>
      <c r="J4470" s="4"/>
      <c r="K4470" s="4"/>
    </row>
    <row r="4471" spans="1:11" ht="14">
      <c r="A4471" s="1">
        <v>4466</v>
      </c>
      <c r="D4471" s="4"/>
      <c r="E4471" s="2" t="b">
        <f t="shared" ca="1" si="120"/>
        <v>1</v>
      </c>
      <c r="F4471" s="2" t="str" cm="1">
        <f t="array" aca="1" ref="F4471" ca="1">IF(G4471&lt;&gt;"",INDIRECT("'"&amp;G4471&amp;"'!"&amp;H4471),"")</f>
        <v/>
      </c>
      <c r="G4471" s="1533"/>
      <c r="I4471" s="4"/>
      <c r="J4471" s="4"/>
      <c r="K4471" s="4"/>
    </row>
    <row r="4472" spans="1:11" ht="14">
      <c r="A4472" s="1">
        <v>4467</v>
      </c>
      <c r="D4472" s="4"/>
      <c r="E4472" s="2" t="b">
        <f t="shared" ca="1" si="120"/>
        <v>1</v>
      </c>
      <c r="F4472" s="2" t="str" cm="1">
        <f t="array" aca="1" ref="F4472" ca="1">IF(G4472&lt;&gt;"",INDIRECT("'"&amp;G4472&amp;"'!"&amp;H4472),"")</f>
        <v/>
      </c>
      <c r="G4472" s="1533"/>
      <c r="I4472" s="4"/>
      <c r="J4472" s="4"/>
      <c r="K4472" s="4"/>
    </row>
    <row r="4473" spans="1:11" ht="14">
      <c r="A4473" s="1">
        <v>4468</v>
      </c>
      <c r="D4473" s="4"/>
      <c r="E4473" s="2" t="b">
        <f t="shared" ca="1" si="120"/>
        <v>1</v>
      </c>
      <c r="F4473" s="2" t="str" cm="1">
        <f t="array" aca="1" ref="F4473" ca="1">IF(G4473&lt;&gt;"",INDIRECT("'"&amp;G4473&amp;"'!"&amp;H4473),"")</f>
        <v/>
      </c>
      <c r="G4473" s="1533"/>
      <c r="I4473" s="4"/>
      <c r="J4473" s="4"/>
      <c r="K4473" s="4"/>
    </row>
    <row r="4474" spans="1:11" ht="14">
      <c r="A4474" s="1">
        <v>4469</v>
      </c>
      <c r="D4474" s="4"/>
      <c r="E4474" s="2" t="b">
        <f t="shared" ca="1" si="120"/>
        <v>1</v>
      </c>
      <c r="F4474" s="2" t="str" cm="1">
        <f t="array" aca="1" ref="F4474" ca="1">IF(G4474&lt;&gt;"",INDIRECT("'"&amp;G4474&amp;"'!"&amp;H4474),"")</f>
        <v/>
      </c>
      <c r="G4474" s="1533"/>
      <c r="I4474" s="4"/>
      <c r="J4474" s="4"/>
      <c r="K4474" s="4"/>
    </row>
    <row r="4475" spans="1:11" ht="14">
      <c r="A4475" s="1">
        <v>4470</v>
      </c>
      <c r="D4475" s="4"/>
      <c r="E4475" s="2" t="b">
        <f t="shared" ca="1" si="120"/>
        <v>1</v>
      </c>
      <c r="F4475" s="2" t="str" cm="1">
        <f t="array" aca="1" ref="F4475" ca="1">IF(G4475&lt;&gt;"",INDIRECT("'"&amp;G4475&amp;"'!"&amp;H4475),"")</f>
        <v/>
      </c>
      <c r="G4475" s="1533"/>
      <c r="I4475" s="4"/>
      <c r="J4475" s="4"/>
      <c r="K4475" s="4"/>
    </row>
    <row r="4476" spans="1:11" ht="14">
      <c r="A4476" s="1">
        <v>4471</v>
      </c>
      <c r="D4476" s="4"/>
      <c r="E4476" s="2" t="b">
        <f t="shared" ca="1" si="120"/>
        <v>1</v>
      </c>
      <c r="F4476" s="2" t="str" cm="1">
        <f t="array" aca="1" ref="F4476" ca="1">IF(G4476&lt;&gt;"",INDIRECT("'"&amp;G4476&amp;"'!"&amp;H4476),"")</f>
        <v/>
      </c>
      <c r="G4476" s="1533"/>
      <c r="I4476" s="4"/>
      <c r="J4476" s="4"/>
      <c r="K4476" s="4"/>
    </row>
    <row r="4477" spans="1:11" ht="14">
      <c r="A4477" s="1">
        <v>4472</v>
      </c>
      <c r="D4477" s="4"/>
      <c r="E4477" s="2" t="b">
        <f t="shared" ca="1" si="120"/>
        <v>1</v>
      </c>
      <c r="F4477" s="2" t="str" cm="1">
        <f t="array" aca="1" ref="F4477" ca="1">IF(G4477&lt;&gt;"",INDIRECT("'"&amp;G4477&amp;"'!"&amp;H4477),"")</f>
        <v/>
      </c>
      <c r="G4477" s="1533"/>
      <c r="I4477" s="4"/>
      <c r="J4477" s="4"/>
      <c r="K4477" s="4"/>
    </row>
    <row r="4478" spans="1:11" ht="14">
      <c r="A4478" s="1">
        <v>4473</v>
      </c>
      <c r="D4478" s="4"/>
      <c r="E4478" s="2" t="b">
        <f t="shared" ca="1" si="120"/>
        <v>1</v>
      </c>
      <c r="F4478" s="2" t="str" cm="1">
        <f t="array" aca="1" ref="F4478" ca="1">IF(G4478&lt;&gt;"",INDIRECT("'"&amp;G4478&amp;"'!"&amp;H4478),"")</f>
        <v/>
      </c>
      <c r="G4478" s="1533"/>
      <c r="I4478" s="4"/>
      <c r="J4478" s="4"/>
      <c r="K4478" s="4"/>
    </row>
    <row r="4479" spans="1:11" ht="14">
      <c r="A4479" s="1">
        <v>4474</v>
      </c>
      <c r="D4479" s="4"/>
      <c r="E4479" s="2" t="b">
        <f t="shared" ca="1" si="120"/>
        <v>1</v>
      </c>
      <c r="F4479" s="2" t="str" cm="1">
        <f t="array" aca="1" ref="F4479" ca="1">IF(G4479&lt;&gt;"",INDIRECT("'"&amp;G4479&amp;"'!"&amp;H4479),"")</f>
        <v/>
      </c>
      <c r="G4479" s="1533"/>
      <c r="I4479" s="4"/>
      <c r="J4479" s="4"/>
      <c r="K4479" s="4"/>
    </row>
    <row r="4480" spans="1:11" ht="14">
      <c r="A4480" s="1">
        <v>4475</v>
      </c>
      <c r="D4480" s="4"/>
      <c r="E4480" s="2" t="b">
        <f t="shared" ca="1" si="120"/>
        <v>1</v>
      </c>
      <c r="F4480" s="2" t="str" cm="1">
        <f t="array" aca="1" ref="F4480" ca="1">IF(G4480&lt;&gt;"",INDIRECT("'"&amp;G4480&amp;"'!"&amp;H4480),"")</f>
        <v/>
      </c>
      <c r="G4480" s="1533"/>
      <c r="I4480" s="4"/>
      <c r="J4480" s="4"/>
      <c r="K4480" s="4"/>
    </row>
    <row r="4481" spans="1:11" ht="14">
      <c r="A4481" s="1">
        <v>4476</v>
      </c>
      <c r="D4481" s="4"/>
      <c r="E4481" s="2" t="b">
        <f t="shared" ca="1" si="120"/>
        <v>1</v>
      </c>
      <c r="F4481" s="2" t="str" cm="1">
        <f t="array" aca="1" ref="F4481" ca="1">IF(G4481&lt;&gt;"",INDIRECT("'"&amp;G4481&amp;"'!"&amp;H4481),"")</f>
        <v/>
      </c>
      <c r="G4481" s="1533"/>
      <c r="I4481" s="4"/>
      <c r="J4481" s="4"/>
      <c r="K4481" s="4"/>
    </row>
    <row r="4482" spans="1:11" ht="14">
      <c r="A4482" s="1">
        <v>4477</v>
      </c>
      <c r="D4482" s="4"/>
      <c r="E4482" s="2" t="b">
        <f t="shared" ref="E4482:E4545" ca="1" si="121">F4482=B4482</f>
        <v>1</v>
      </c>
      <c r="F4482" s="2" t="str" cm="1">
        <f t="array" aca="1" ref="F4482" ca="1">IF(G4482&lt;&gt;"",INDIRECT("'"&amp;G4482&amp;"'!"&amp;H4482),"")</f>
        <v/>
      </c>
      <c r="G4482" s="1533"/>
      <c r="I4482" s="4"/>
      <c r="J4482" s="4"/>
      <c r="K4482" s="4"/>
    </row>
    <row r="4483" spans="1:11" ht="14">
      <c r="A4483" s="1">
        <v>4478</v>
      </c>
      <c r="D4483" s="4"/>
      <c r="E4483" s="2" t="b">
        <f t="shared" ca="1" si="121"/>
        <v>1</v>
      </c>
      <c r="F4483" s="2" t="str" cm="1">
        <f t="array" aca="1" ref="F4483" ca="1">IF(G4483&lt;&gt;"",INDIRECT("'"&amp;G4483&amp;"'!"&amp;H4483),"")</f>
        <v/>
      </c>
      <c r="G4483" s="1533"/>
      <c r="I4483" s="4"/>
      <c r="J4483" s="4"/>
      <c r="K4483" s="4"/>
    </row>
    <row r="4484" spans="1:11" ht="14">
      <c r="A4484" s="1">
        <v>4479</v>
      </c>
      <c r="D4484" s="4"/>
      <c r="E4484" s="2" t="b">
        <f t="shared" ca="1" si="121"/>
        <v>1</v>
      </c>
      <c r="F4484" s="2" t="str" cm="1">
        <f t="array" aca="1" ref="F4484" ca="1">IF(G4484&lt;&gt;"",INDIRECT("'"&amp;G4484&amp;"'!"&amp;H4484),"")</f>
        <v/>
      </c>
      <c r="G4484" s="1533"/>
      <c r="I4484" s="4"/>
      <c r="J4484" s="4"/>
      <c r="K4484" s="4"/>
    </row>
    <row r="4485" spans="1:11" ht="14">
      <c r="A4485" s="1">
        <v>4480</v>
      </c>
      <c r="D4485" s="4"/>
      <c r="E4485" s="2" t="b">
        <f t="shared" ca="1" si="121"/>
        <v>1</v>
      </c>
      <c r="F4485" s="2" t="str" cm="1">
        <f t="array" aca="1" ref="F4485" ca="1">IF(G4485&lt;&gt;"",INDIRECT("'"&amp;G4485&amp;"'!"&amp;H4485),"")</f>
        <v/>
      </c>
      <c r="G4485" s="1533"/>
      <c r="I4485" s="4"/>
      <c r="J4485" s="4"/>
      <c r="K4485" s="4"/>
    </row>
    <row r="4486" spans="1:11" ht="14">
      <c r="A4486" s="1">
        <v>4481</v>
      </c>
      <c r="D4486" s="4"/>
      <c r="E4486" s="2" t="b">
        <f t="shared" ca="1" si="121"/>
        <v>1</v>
      </c>
      <c r="F4486" s="2" t="str" cm="1">
        <f t="array" aca="1" ref="F4486" ca="1">IF(G4486&lt;&gt;"",INDIRECT("'"&amp;G4486&amp;"'!"&amp;H4486),"")</f>
        <v/>
      </c>
      <c r="G4486" s="1533"/>
      <c r="I4486" s="4"/>
      <c r="J4486" s="4"/>
      <c r="K4486" s="4"/>
    </row>
    <row r="4487" spans="1:11" ht="14">
      <c r="A4487" s="1">
        <v>4482</v>
      </c>
      <c r="D4487" s="4"/>
      <c r="E4487" s="2" t="b">
        <f t="shared" ca="1" si="121"/>
        <v>1</v>
      </c>
      <c r="F4487" s="2" t="str" cm="1">
        <f t="array" aca="1" ref="F4487" ca="1">IF(G4487&lt;&gt;"",INDIRECT("'"&amp;G4487&amp;"'!"&amp;H4487),"")</f>
        <v/>
      </c>
      <c r="G4487" s="1533"/>
      <c r="I4487" s="4"/>
      <c r="J4487" s="4"/>
      <c r="K4487" s="4"/>
    </row>
    <row r="4488" spans="1:11" ht="14">
      <c r="A4488" s="1">
        <v>4483</v>
      </c>
      <c r="D4488" s="4"/>
      <c r="E4488" s="2" t="b">
        <f t="shared" ca="1" si="121"/>
        <v>1</v>
      </c>
      <c r="F4488" s="2" t="str" cm="1">
        <f t="array" aca="1" ref="F4488" ca="1">IF(G4488&lt;&gt;"",INDIRECT("'"&amp;G4488&amp;"'!"&amp;H4488),"")</f>
        <v/>
      </c>
      <c r="G4488" s="1533"/>
      <c r="I4488" s="4"/>
      <c r="J4488" s="4"/>
      <c r="K4488" s="4"/>
    </row>
    <row r="4489" spans="1:11" ht="14">
      <c r="A4489" s="1">
        <v>4484</v>
      </c>
      <c r="D4489" s="4"/>
      <c r="E4489" s="2" t="b">
        <f t="shared" ca="1" si="121"/>
        <v>1</v>
      </c>
      <c r="F4489" s="2" t="str" cm="1">
        <f t="array" aca="1" ref="F4489" ca="1">IF(G4489&lt;&gt;"",INDIRECT("'"&amp;G4489&amp;"'!"&amp;H4489),"")</f>
        <v/>
      </c>
      <c r="G4489" s="1533"/>
      <c r="I4489" s="4"/>
      <c r="J4489" s="4"/>
      <c r="K4489" s="4"/>
    </row>
    <row r="4490" spans="1:11" ht="14">
      <c r="A4490" s="1">
        <v>4485</v>
      </c>
      <c r="D4490" s="4"/>
      <c r="E4490" s="2" t="b">
        <f t="shared" ca="1" si="121"/>
        <v>1</v>
      </c>
      <c r="F4490" s="2" t="str" cm="1">
        <f t="array" aca="1" ref="F4490" ca="1">IF(G4490&lt;&gt;"",INDIRECT("'"&amp;G4490&amp;"'!"&amp;H4490),"")</f>
        <v/>
      </c>
      <c r="G4490" s="1533"/>
      <c r="I4490" s="4"/>
      <c r="J4490" s="4"/>
      <c r="K4490" s="4"/>
    </row>
    <row r="4491" spans="1:11" ht="14">
      <c r="A4491" s="1">
        <v>4486</v>
      </c>
      <c r="D4491" s="4"/>
      <c r="E4491" s="2" t="b">
        <f t="shared" ca="1" si="121"/>
        <v>1</v>
      </c>
      <c r="F4491" s="2" t="str" cm="1">
        <f t="array" aca="1" ref="F4491" ca="1">IF(G4491&lt;&gt;"",INDIRECT("'"&amp;G4491&amp;"'!"&amp;H4491),"")</f>
        <v/>
      </c>
      <c r="G4491" s="1533"/>
      <c r="I4491" s="4"/>
      <c r="J4491" s="4"/>
      <c r="K4491" s="4"/>
    </row>
    <row r="4492" spans="1:11" ht="14">
      <c r="A4492" s="1">
        <v>4487</v>
      </c>
      <c r="D4492" s="4"/>
      <c r="E4492" s="2" t="b">
        <f t="shared" ca="1" si="121"/>
        <v>1</v>
      </c>
      <c r="F4492" s="2" t="str" cm="1">
        <f t="array" aca="1" ref="F4492" ca="1">IF(G4492&lt;&gt;"",INDIRECT("'"&amp;G4492&amp;"'!"&amp;H4492),"")</f>
        <v/>
      </c>
      <c r="G4492" s="1533"/>
      <c r="I4492" s="4"/>
      <c r="J4492" s="4"/>
      <c r="K4492" s="4"/>
    </row>
    <row r="4493" spans="1:11" ht="14">
      <c r="A4493" s="1">
        <v>4488</v>
      </c>
      <c r="D4493" s="4"/>
      <c r="E4493" s="2" t="b">
        <f t="shared" ca="1" si="121"/>
        <v>1</v>
      </c>
      <c r="F4493" s="2" t="str" cm="1">
        <f t="array" aca="1" ref="F4493" ca="1">IF(G4493&lt;&gt;"",INDIRECT("'"&amp;G4493&amp;"'!"&amp;H4493),"")</f>
        <v/>
      </c>
      <c r="G4493" s="1533"/>
      <c r="I4493" s="4"/>
      <c r="J4493" s="4"/>
      <c r="K4493" s="4"/>
    </row>
    <row r="4494" spans="1:11" ht="14">
      <c r="A4494" s="1">
        <v>4489</v>
      </c>
      <c r="D4494" s="4"/>
      <c r="E4494" s="2" t="b">
        <f t="shared" ca="1" si="121"/>
        <v>1</v>
      </c>
      <c r="F4494" s="2" t="str" cm="1">
        <f t="array" aca="1" ref="F4494" ca="1">IF(G4494&lt;&gt;"",INDIRECT("'"&amp;G4494&amp;"'!"&amp;H4494),"")</f>
        <v/>
      </c>
      <c r="G4494" s="1533"/>
      <c r="I4494" s="4"/>
      <c r="J4494" s="4"/>
      <c r="K4494" s="4"/>
    </row>
    <row r="4495" spans="1:11" ht="14">
      <c r="A4495" s="1">
        <v>4490</v>
      </c>
      <c r="D4495" s="4"/>
      <c r="E4495" s="2" t="b">
        <f t="shared" ca="1" si="121"/>
        <v>1</v>
      </c>
      <c r="F4495" s="2" t="str" cm="1">
        <f t="array" aca="1" ref="F4495" ca="1">IF(G4495&lt;&gt;"",INDIRECT("'"&amp;G4495&amp;"'!"&amp;H4495),"")</f>
        <v/>
      </c>
      <c r="G4495" s="1533"/>
      <c r="I4495" s="4"/>
      <c r="J4495" s="4"/>
      <c r="K4495" s="4"/>
    </row>
    <row r="4496" spans="1:11" ht="14">
      <c r="A4496" s="1">
        <v>4491</v>
      </c>
      <c r="D4496" s="4"/>
      <c r="E4496" s="2" t="b">
        <f t="shared" ca="1" si="121"/>
        <v>1</v>
      </c>
      <c r="F4496" s="2" t="str" cm="1">
        <f t="array" aca="1" ref="F4496" ca="1">IF(G4496&lt;&gt;"",INDIRECT("'"&amp;G4496&amp;"'!"&amp;H4496),"")</f>
        <v/>
      </c>
      <c r="G4496" s="1533"/>
      <c r="I4496" s="4"/>
      <c r="J4496" s="4"/>
      <c r="K4496" s="4"/>
    </row>
    <row r="4497" spans="1:11" ht="14">
      <c r="A4497" s="1">
        <v>4492</v>
      </c>
      <c r="D4497" s="4"/>
      <c r="E4497" s="2" t="b">
        <f t="shared" ca="1" si="121"/>
        <v>1</v>
      </c>
      <c r="F4497" s="2" t="str" cm="1">
        <f t="array" aca="1" ref="F4497" ca="1">IF(G4497&lt;&gt;"",INDIRECT("'"&amp;G4497&amp;"'!"&amp;H4497),"")</f>
        <v/>
      </c>
      <c r="G4497" s="1533"/>
      <c r="I4497" s="4"/>
      <c r="J4497" s="4"/>
      <c r="K4497" s="4"/>
    </row>
    <row r="4498" spans="1:11" ht="14">
      <c r="A4498" s="1">
        <v>4493</v>
      </c>
      <c r="D4498" s="4"/>
      <c r="E4498" s="2" t="b">
        <f t="shared" ca="1" si="121"/>
        <v>1</v>
      </c>
      <c r="F4498" s="2" t="str" cm="1">
        <f t="array" aca="1" ref="F4498" ca="1">IF(G4498&lt;&gt;"",INDIRECT("'"&amp;G4498&amp;"'!"&amp;H4498),"")</f>
        <v/>
      </c>
      <c r="G4498" s="1533"/>
      <c r="I4498" s="4"/>
      <c r="J4498" s="4"/>
      <c r="K4498" s="4"/>
    </row>
    <row r="4499" spans="1:11" ht="14">
      <c r="A4499" s="1">
        <v>4494</v>
      </c>
      <c r="D4499" s="4"/>
      <c r="E4499" s="2" t="b">
        <f t="shared" ca="1" si="121"/>
        <v>1</v>
      </c>
      <c r="F4499" s="2" t="str" cm="1">
        <f t="array" aca="1" ref="F4499" ca="1">IF(G4499&lt;&gt;"",INDIRECT("'"&amp;G4499&amp;"'!"&amp;H4499),"")</f>
        <v/>
      </c>
      <c r="G4499" s="1533"/>
      <c r="I4499" s="4"/>
      <c r="J4499" s="4"/>
      <c r="K4499" s="4"/>
    </row>
    <row r="4500" spans="1:11" ht="14">
      <c r="A4500" s="1">
        <v>4495</v>
      </c>
      <c r="D4500" s="4"/>
      <c r="E4500" s="2" t="b">
        <f t="shared" ca="1" si="121"/>
        <v>1</v>
      </c>
      <c r="F4500" s="2" t="str" cm="1">
        <f t="array" aca="1" ref="F4500" ca="1">IF(G4500&lt;&gt;"",INDIRECT("'"&amp;G4500&amp;"'!"&amp;H4500),"")</f>
        <v/>
      </c>
      <c r="G4500" s="1533"/>
      <c r="I4500" s="4"/>
      <c r="J4500" s="4"/>
      <c r="K4500" s="4"/>
    </row>
    <row r="4501" spans="1:11" ht="14">
      <c r="A4501" s="1">
        <v>4496</v>
      </c>
      <c r="D4501" s="4"/>
      <c r="E4501" s="2" t="b">
        <f t="shared" ca="1" si="121"/>
        <v>1</v>
      </c>
      <c r="F4501" s="2" t="str" cm="1">
        <f t="array" aca="1" ref="F4501" ca="1">IF(G4501&lt;&gt;"",INDIRECT("'"&amp;G4501&amp;"'!"&amp;H4501),"")</f>
        <v/>
      </c>
      <c r="G4501" s="1533"/>
      <c r="I4501" s="4"/>
      <c r="J4501" s="4"/>
      <c r="K4501" s="4"/>
    </row>
    <row r="4502" spans="1:11" ht="14">
      <c r="A4502" s="1">
        <v>4497</v>
      </c>
      <c r="D4502" s="4"/>
      <c r="E4502" s="2" t="b">
        <f t="shared" ca="1" si="121"/>
        <v>1</v>
      </c>
      <c r="F4502" s="2" t="str" cm="1">
        <f t="array" aca="1" ref="F4502" ca="1">IF(G4502&lt;&gt;"",INDIRECT("'"&amp;G4502&amp;"'!"&amp;H4502),"")</f>
        <v/>
      </c>
      <c r="G4502" s="1533"/>
      <c r="I4502" s="4"/>
      <c r="J4502" s="4"/>
      <c r="K4502" s="4"/>
    </row>
    <row r="4503" spans="1:11" ht="14">
      <c r="A4503" s="1">
        <v>4498</v>
      </c>
      <c r="D4503" s="4"/>
      <c r="E4503" s="2" t="b">
        <f t="shared" ca="1" si="121"/>
        <v>1</v>
      </c>
      <c r="F4503" s="2" t="str" cm="1">
        <f t="array" aca="1" ref="F4503" ca="1">IF(G4503&lt;&gt;"",INDIRECT("'"&amp;G4503&amp;"'!"&amp;H4503),"")</f>
        <v/>
      </c>
      <c r="G4503" s="1533"/>
      <c r="I4503" s="4"/>
      <c r="J4503" s="4"/>
      <c r="K4503" s="4"/>
    </row>
    <row r="4504" spans="1:11" ht="14">
      <c r="A4504" s="1">
        <v>4499</v>
      </c>
      <c r="D4504" s="4"/>
      <c r="E4504" s="2" t="b">
        <f t="shared" ca="1" si="121"/>
        <v>1</v>
      </c>
      <c r="F4504" s="2" t="str" cm="1">
        <f t="array" aca="1" ref="F4504" ca="1">IF(G4504&lt;&gt;"",INDIRECT("'"&amp;G4504&amp;"'!"&amp;H4504),"")</f>
        <v/>
      </c>
      <c r="G4504" s="1533"/>
      <c r="I4504" s="4"/>
      <c r="J4504" s="4"/>
      <c r="K4504" s="4"/>
    </row>
    <row r="4505" spans="1:11" ht="14">
      <c r="A4505" s="1">
        <v>4500</v>
      </c>
      <c r="D4505" s="4"/>
      <c r="E4505" s="2" t="b">
        <f t="shared" ca="1" si="121"/>
        <v>1</v>
      </c>
      <c r="F4505" s="2" t="str" cm="1">
        <f t="array" aca="1" ref="F4505" ca="1">IF(G4505&lt;&gt;"",INDIRECT("'"&amp;G4505&amp;"'!"&amp;H4505),"")</f>
        <v/>
      </c>
      <c r="G4505" s="1533"/>
      <c r="I4505" s="4"/>
      <c r="J4505" s="4"/>
      <c r="K4505" s="4"/>
    </row>
    <row r="4506" spans="1:11" ht="14">
      <c r="A4506" s="1">
        <v>4501</v>
      </c>
      <c r="D4506" s="4"/>
      <c r="E4506" s="2" t="b">
        <f t="shared" ca="1" si="121"/>
        <v>1</v>
      </c>
      <c r="F4506" s="2" t="str" cm="1">
        <f t="array" aca="1" ref="F4506" ca="1">IF(G4506&lt;&gt;"",INDIRECT("'"&amp;G4506&amp;"'!"&amp;H4506),"")</f>
        <v/>
      </c>
      <c r="G4506" s="1533"/>
      <c r="I4506" s="4"/>
      <c r="J4506" s="4"/>
      <c r="K4506" s="4"/>
    </row>
    <row r="4507" spans="1:11" ht="14">
      <c r="A4507" s="1">
        <v>4502</v>
      </c>
      <c r="D4507" s="4"/>
      <c r="E4507" s="2" t="b">
        <f t="shared" ca="1" si="121"/>
        <v>1</v>
      </c>
      <c r="F4507" s="2" t="str" cm="1">
        <f t="array" aca="1" ref="F4507" ca="1">IF(G4507&lt;&gt;"",INDIRECT("'"&amp;G4507&amp;"'!"&amp;H4507),"")</f>
        <v/>
      </c>
      <c r="G4507" s="1533"/>
      <c r="I4507" s="4"/>
      <c r="J4507" s="4"/>
      <c r="K4507" s="4"/>
    </row>
    <row r="4508" spans="1:11" ht="14">
      <c r="A4508" s="1">
        <v>4503</v>
      </c>
      <c r="D4508" s="4"/>
      <c r="E4508" s="2" t="b">
        <f t="shared" ca="1" si="121"/>
        <v>1</v>
      </c>
      <c r="F4508" s="2" t="str" cm="1">
        <f t="array" aca="1" ref="F4508" ca="1">IF(G4508&lt;&gt;"",INDIRECT("'"&amp;G4508&amp;"'!"&amp;H4508),"")</f>
        <v/>
      </c>
      <c r="G4508" s="1533"/>
      <c r="I4508" s="4"/>
      <c r="J4508" s="4"/>
      <c r="K4508" s="4"/>
    </row>
    <row r="4509" spans="1:11" ht="14">
      <c r="A4509" s="1">
        <v>4504</v>
      </c>
      <c r="D4509" s="4"/>
      <c r="E4509" s="2" t="b">
        <f t="shared" ca="1" si="121"/>
        <v>1</v>
      </c>
      <c r="F4509" s="2" t="str" cm="1">
        <f t="array" aca="1" ref="F4509" ca="1">IF(G4509&lt;&gt;"",INDIRECT("'"&amp;G4509&amp;"'!"&amp;H4509),"")</f>
        <v/>
      </c>
      <c r="G4509" s="1533"/>
      <c r="I4509" s="4"/>
      <c r="J4509" s="4"/>
      <c r="K4509" s="4"/>
    </row>
    <row r="4510" spans="1:11" ht="14">
      <c r="A4510" s="1">
        <v>4505</v>
      </c>
      <c r="D4510" s="4"/>
      <c r="E4510" s="2" t="b">
        <f t="shared" ca="1" si="121"/>
        <v>1</v>
      </c>
      <c r="F4510" s="2" t="str" cm="1">
        <f t="array" aca="1" ref="F4510" ca="1">IF(G4510&lt;&gt;"",INDIRECT("'"&amp;G4510&amp;"'!"&amp;H4510),"")</f>
        <v/>
      </c>
      <c r="G4510" s="1533"/>
      <c r="I4510" s="4"/>
      <c r="J4510" s="4"/>
      <c r="K4510" s="4"/>
    </row>
    <row r="4511" spans="1:11" ht="14">
      <c r="A4511" s="1">
        <v>4506</v>
      </c>
      <c r="D4511" s="4"/>
      <c r="E4511" s="2" t="b">
        <f t="shared" ca="1" si="121"/>
        <v>1</v>
      </c>
      <c r="F4511" s="2" t="str" cm="1">
        <f t="array" aca="1" ref="F4511" ca="1">IF(G4511&lt;&gt;"",INDIRECT("'"&amp;G4511&amp;"'!"&amp;H4511),"")</f>
        <v/>
      </c>
      <c r="G4511" s="1533"/>
      <c r="I4511" s="4"/>
      <c r="J4511" s="4"/>
      <c r="K4511" s="4"/>
    </row>
    <row r="4512" spans="1:11" ht="14">
      <c r="A4512" s="1">
        <v>4507</v>
      </c>
      <c r="D4512" s="4"/>
      <c r="E4512" s="2" t="b">
        <f t="shared" ca="1" si="121"/>
        <v>1</v>
      </c>
      <c r="F4512" s="2" t="str" cm="1">
        <f t="array" aca="1" ref="F4512" ca="1">IF(G4512&lt;&gt;"",INDIRECT("'"&amp;G4512&amp;"'!"&amp;H4512),"")</f>
        <v/>
      </c>
      <c r="G4512" s="1533"/>
      <c r="I4512" s="4"/>
      <c r="J4512" s="4"/>
      <c r="K4512" s="4"/>
    </row>
    <row r="4513" spans="1:11" ht="14">
      <c r="A4513" s="1">
        <v>4508</v>
      </c>
      <c r="D4513" s="4"/>
      <c r="E4513" s="2" t="b">
        <f t="shared" ca="1" si="121"/>
        <v>1</v>
      </c>
      <c r="F4513" s="2" t="str" cm="1">
        <f t="array" aca="1" ref="F4513" ca="1">IF(G4513&lt;&gt;"",INDIRECT("'"&amp;G4513&amp;"'!"&amp;H4513),"")</f>
        <v/>
      </c>
      <c r="G4513" s="1533"/>
      <c r="I4513" s="4"/>
      <c r="J4513" s="4"/>
      <c r="K4513" s="4"/>
    </row>
    <row r="4514" spans="1:11" ht="14">
      <c r="A4514" s="1">
        <v>4509</v>
      </c>
      <c r="D4514" s="4"/>
      <c r="E4514" s="2" t="b">
        <f t="shared" ca="1" si="121"/>
        <v>1</v>
      </c>
      <c r="F4514" s="2" t="str" cm="1">
        <f t="array" aca="1" ref="F4514" ca="1">IF(G4514&lt;&gt;"",INDIRECT("'"&amp;G4514&amp;"'!"&amp;H4514),"")</f>
        <v/>
      </c>
      <c r="G4514" s="1533"/>
      <c r="I4514" s="4"/>
      <c r="J4514" s="4"/>
      <c r="K4514" s="4"/>
    </row>
    <row r="4515" spans="1:11" ht="14">
      <c r="A4515" s="1">
        <v>4510</v>
      </c>
      <c r="D4515" s="4"/>
      <c r="E4515" s="2" t="b">
        <f t="shared" ca="1" si="121"/>
        <v>1</v>
      </c>
      <c r="F4515" s="2" t="str" cm="1">
        <f t="array" aca="1" ref="F4515" ca="1">IF(G4515&lt;&gt;"",INDIRECT("'"&amp;G4515&amp;"'!"&amp;H4515),"")</f>
        <v/>
      </c>
      <c r="G4515" s="1533"/>
      <c r="I4515" s="4"/>
      <c r="J4515" s="4"/>
      <c r="K4515" s="4"/>
    </row>
    <row r="4516" spans="1:11" ht="14">
      <c r="A4516" s="1">
        <v>4511</v>
      </c>
      <c r="D4516" s="4"/>
      <c r="E4516" s="2" t="b">
        <f t="shared" ca="1" si="121"/>
        <v>1</v>
      </c>
      <c r="F4516" s="2" t="str" cm="1">
        <f t="array" aca="1" ref="F4516" ca="1">IF(G4516&lt;&gt;"",INDIRECT("'"&amp;G4516&amp;"'!"&amp;H4516),"")</f>
        <v/>
      </c>
      <c r="G4516" s="1533"/>
      <c r="I4516" s="4"/>
      <c r="J4516" s="4"/>
      <c r="K4516" s="4"/>
    </row>
    <row r="4517" spans="1:11" ht="14">
      <c r="A4517" s="1">
        <v>4512</v>
      </c>
      <c r="D4517" s="4"/>
      <c r="E4517" s="2" t="b">
        <f t="shared" ca="1" si="121"/>
        <v>1</v>
      </c>
      <c r="F4517" s="2" t="str" cm="1">
        <f t="array" aca="1" ref="F4517" ca="1">IF(G4517&lt;&gt;"",INDIRECT("'"&amp;G4517&amp;"'!"&amp;H4517),"")</f>
        <v/>
      </c>
      <c r="G4517" s="1533"/>
      <c r="I4517" s="4"/>
      <c r="J4517" s="4"/>
      <c r="K4517" s="4"/>
    </row>
    <row r="4518" spans="1:11" ht="14">
      <c r="A4518" s="1">
        <v>4513</v>
      </c>
      <c r="D4518" s="4"/>
      <c r="E4518" s="2" t="b">
        <f t="shared" ca="1" si="121"/>
        <v>1</v>
      </c>
      <c r="F4518" s="2" t="str" cm="1">
        <f t="array" aca="1" ref="F4518" ca="1">IF(G4518&lt;&gt;"",INDIRECT("'"&amp;G4518&amp;"'!"&amp;H4518),"")</f>
        <v/>
      </c>
      <c r="G4518" s="1533"/>
      <c r="I4518" s="4"/>
      <c r="J4518" s="4"/>
      <c r="K4518" s="4"/>
    </row>
    <row r="4519" spans="1:11" ht="14">
      <c r="A4519" s="1">
        <v>4514</v>
      </c>
      <c r="D4519" s="4"/>
      <c r="E4519" s="2" t="b">
        <f t="shared" ca="1" si="121"/>
        <v>1</v>
      </c>
      <c r="F4519" s="2" t="str" cm="1">
        <f t="array" aca="1" ref="F4519" ca="1">IF(G4519&lt;&gt;"",INDIRECT("'"&amp;G4519&amp;"'!"&amp;H4519),"")</f>
        <v/>
      </c>
      <c r="G4519" s="1533"/>
      <c r="I4519" s="4"/>
      <c r="J4519" s="4"/>
      <c r="K4519" s="4"/>
    </row>
    <row r="4520" spans="1:11" ht="14">
      <c r="A4520" s="1">
        <v>4515</v>
      </c>
      <c r="D4520" s="4"/>
      <c r="E4520" s="2" t="b">
        <f t="shared" ca="1" si="121"/>
        <v>1</v>
      </c>
      <c r="F4520" s="2" t="str" cm="1">
        <f t="array" aca="1" ref="F4520" ca="1">IF(G4520&lt;&gt;"",INDIRECT("'"&amp;G4520&amp;"'!"&amp;H4520),"")</f>
        <v/>
      </c>
      <c r="G4520" s="1533"/>
      <c r="I4520" s="4"/>
      <c r="J4520" s="4"/>
      <c r="K4520" s="4"/>
    </row>
    <row r="4521" spans="1:11" ht="14">
      <c r="A4521" s="1">
        <v>4516</v>
      </c>
      <c r="D4521" s="4"/>
      <c r="E4521" s="2" t="b">
        <f t="shared" ca="1" si="121"/>
        <v>1</v>
      </c>
      <c r="F4521" s="2" t="str" cm="1">
        <f t="array" aca="1" ref="F4521" ca="1">IF(G4521&lt;&gt;"",INDIRECT("'"&amp;G4521&amp;"'!"&amp;H4521),"")</f>
        <v/>
      </c>
      <c r="G4521" s="1533"/>
      <c r="I4521" s="4"/>
      <c r="J4521" s="4"/>
      <c r="K4521" s="4"/>
    </row>
    <row r="4522" spans="1:11" ht="14">
      <c r="A4522" s="1">
        <v>4517</v>
      </c>
      <c r="D4522" s="4"/>
      <c r="E4522" s="2" t="b">
        <f t="shared" ca="1" si="121"/>
        <v>1</v>
      </c>
      <c r="F4522" s="2" t="str" cm="1">
        <f t="array" aca="1" ref="F4522" ca="1">IF(G4522&lt;&gt;"",INDIRECT("'"&amp;G4522&amp;"'!"&amp;H4522),"")</f>
        <v/>
      </c>
      <c r="G4522" s="1533"/>
      <c r="I4522" s="4"/>
      <c r="J4522" s="4"/>
      <c r="K4522" s="4"/>
    </row>
    <row r="4523" spans="1:11" ht="14">
      <c r="A4523" s="1">
        <v>4518</v>
      </c>
      <c r="D4523" s="4"/>
      <c r="E4523" s="2" t="b">
        <f t="shared" ca="1" si="121"/>
        <v>1</v>
      </c>
      <c r="F4523" s="2" t="str" cm="1">
        <f t="array" aca="1" ref="F4523" ca="1">IF(G4523&lt;&gt;"",INDIRECT("'"&amp;G4523&amp;"'!"&amp;H4523),"")</f>
        <v/>
      </c>
      <c r="G4523" s="1533"/>
      <c r="I4523" s="4"/>
      <c r="J4523" s="4"/>
      <c r="K4523" s="4"/>
    </row>
    <row r="4524" spans="1:11" ht="14">
      <c r="A4524" s="1">
        <v>4519</v>
      </c>
      <c r="D4524" s="4"/>
      <c r="E4524" s="2" t="b">
        <f t="shared" ca="1" si="121"/>
        <v>1</v>
      </c>
      <c r="F4524" s="2" t="str" cm="1">
        <f t="array" aca="1" ref="F4524" ca="1">IF(G4524&lt;&gt;"",INDIRECT("'"&amp;G4524&amp;"'!"&amp;H4524),"")</f>
        <v/>
      </c>
      <c r="G4524" s="1533"/>
      <c r="I4524" s="4"/>
      <c r="J4524" s="4"/>
      <c r="K4524" s="4"/>
    </row>
    <row r="4525" spans="1:11" ht="14">
      <c r="A4525" s="1">
        <v>4520</v>
      </c>
      <c r="D4525" s="4"/>
      <c r="E4525" s="2" t="b">
        <f t="shared" ca="1" si="121"/>
        <v>1</v>
      </c>
      <c r="F4525" s="2" t="str" cm="1">
        <f t="array" aca="1" ref="F4525" ca="1">IF(G4525&lt;&gt;"",INDIRECT("'"&amp;G4525&amp;"'!"&amp;H4525),"")</f>
        <v/>
      </c>
      <c r="G4525" s="1533"/>
      <c r="I4525" s="4"/>
      <c r="J4525" s="4"/>
      <c r="K4525" s="4"/>
    </row>
    <row r="4526" spans="1:11" ht="14">
      <c r="A4526" s="1">
        <v>4521</v>
      </c>
      <c r="D4526" s="4"/>
      <c r="E4526" s="2" t="b">
        <f t="shared" ca="1" si="121"/>
        <v>1</v>
      </c>
      <c r="F4526" s="2" t="str" cm="1">
        <f t="array" aca="1" ref="F4526" ca="1">IF(G4526&lt;&gt;"",INDIRECT("'"&amp;G4526&amp;"'!"&amp;H4526),"")</f>
        <v/>
      </c>
      <c r="G4526" s="1533"/>
      <c r="I4526" s="4"/>
      <c r="J4526" s="4"/>
      <c r="K4526" s="4"/>
    </row>
    <row r="4527" spans="1:11" ht="14">
      <c r="A4527" s="1">
        <v>4522</v>
      </c>
      <c r="D4527" s="4"/>
      <c r="E4527" s="2" t="b">
        <f t="shared" ca="1" si="121"/>
        <v>1</v>
      </c>
      <c r="F4527" s="2" t="str" cm="1">
        <f t="array" aca="1" ref="F4527" ca="1">IF(G4527&lt;&gt;"",INDIRECT("'"&amp;G4527&amp;"'!"&amp;H4527),"")</f>
        <v/>
      </c>
      <c r="G4527" s="1533"/>
      <c r="I4527" s="4"/>
      <c r="J4527" s="4"/>
      <c r="K4527" s="4"/>
    </row>
    <row r="4528" spans="1:11" ht="14">
      <c r="A4528" s="1">
        <v>4523</v>
      </c>
      <c r="D4528" s="4"/>
      <c r="E4528" s="2" t="b">
        <f t="shared" ca="1" si="121"/>
        <v>1</v>
      </c>
      <c r="F4528" s="2" t="str" cm="1">
        <f t="array" aca="1" ref="F4528" ca="1">IF(G4528&lt;&gt;"",INDIRECT("'"&amp;G4528&amp;"'!"&amp;H4528),"")</f>
        <v/>
      </c>
      <c r="G4528" s="1533"/>
      <c r="I4528" s="4"/>
      <c r="J4528" s="4"/>
      <c r="K4528" s="4"/>
    </row>
    <row r="4529" spans="1:11" ht="14">
      <c r="A4529" s="1">
        <v>4524</v>
      </c>
      <c r="D4529" s="4"/>
      <c r="E4529" s="2" t="b">
        <f t="shared" ca="1" si="121"/>
        <v>1</v>
      </c>
      <c r="F4529" s="2" t="str" cm="1">
        <f t="array" aca="1" ref="F4529" ca="1">IF(G4529&lt;&gt;"",INDIRECT("'"&amp;G4529&amp;"'!"&amp;H4529),"")</f>
        <v/>
      </c>
      <c r="G4529" s="1533"/>
      <c r="I4529" s="4"/>
      <c r="J4529" s="4"/>
      <c r="K4529" s="4"/>
    </row>
    <row r="4530" spans="1:11" ht="14">
      <c r="A4530" s="1">
        <v>4525</v>
      </c>
      <c r="D4530" s="4"/>
      <c r="E4530" s="2" t="b">
        <f t="shared" ca="1" si="121"/>
        <v>1</v>
      </c>
      <c r="F4530" s="2" t="str" cm="1">
        <f t="array" aca="1" ref="F4530" ca="1">IF(G4530&lt;&gt;"",INDIRECT("'"&amp;G4530&amp;"'!"&amp;H4530),"")</f>
        <v/>
      </c>
      <c r="G4530" s="1533"/>
      <c r="I4530" s="4"/>
      <c r="J4530" s="4"/>
      <c r="K4530" s="4"/>
    </row>
    <row r="4531" spans="1:11" ht="14">
      <c r="A4531" s="1">
        <v>4526</v>
      </c>
      <c r="D4531" s="4"/>
      <c r="E4531" s="2" t="b">
        <f t="shared" ca="1" si="121"/>
        <v>1</v>
      </c>
      <c r="F4531" s="2" t="str" cm="1">
        <f t="array" aca="1" ref="F4531" ca="1">IF(G4531&lt;&gt;"",INDIRECT("'"&amp;G4531&amp;"'!"&amp;H4531),"")</f>
        <v/>
      </c>
      <c r="G4531" s="1533"/>
      <c r="I4531" s="4"/>
      <c r="J4531" s="4"/>
      <c r="K4531" s="4"/>
    </row>
    <row r="4532" spans="1:11" ht="14">
      <c r="A4532" s="1">
        <v>4527</v>
      </c>
      <c r="D4532" s="4"/>
      <c r="E4532" s="2" t="b">
        <f t="shared" ca="1" si="121"/>
        <v>1</v>
      </c>
      <c r="F4532" s="2" t="str" cm="1">
        <f t="array" aca="1" ref="F4532" ca="1">IF(G4532&lt;&gt;"",INDIRECT("'"&amp;G4532&amp;"'!"&amp;H4532),"")</f>
        <v/>
      </c>
      <c r="G4532" s="1533"/>
      <c r="I4532" s="4"/>
      <c r="J4532" s="4"/>
      <c r="K4532" s="4"/>
    </row>
    <row r="4533" spans="1:11" ht="14">
      <c r="A4533" s="1">
        <v>4528</v>
      </c>
      <c r="D4533" s="4"/>
      <c r="E4533" s="2" t="b">
        <f t="shared" ca="1" si="121"/>
        <v>1</v>
      </c>
      <c r="F4533" s="2" t="str" cm="1">
        <f t="array" aca="1" ref="F4533" ca="1">IF(G4533&lt;&gt;"",INDIRECT("'"&amp;G4533&amp;"'!"&amp;H4533),"")</f>
        <v/>
      </c>
      <c r="G4533" s="1533"/>
      <c r="I4533" s="4"/>
      <c r="J4533" s="4"/>
      <c r="K4533" s="4"/>
    </row>
    <row r="4534" spans="1:11" ht="14">
      <c r="A4534" s="1">
        <v>4529</v>
      </c>
      <c r="D4534" s="4"/>
      <c r="E4534" s="2" t="b">
        <f t="shared" ca="1" si="121"/>
        <v>1</v>
      </c>
      <c r="F4534" s="2" t="str" cm="1">
        <f t="array" aca="1" ref="F4534" ca="1">IF(G4534&lt;&gt;"",INDIRECT("'"&amp;G4534&amp;"'!"&amp;H4534),"")</f>
        <v/>
      </c>
      <c r="G4534" s="1533"/>
      <c r="I4534" s="4"/>
      <c r="J4534" s="4"/>
      <c r="K4534" s="4"/>
    </row>
    <row r="4535" spans="1:11" ht="14">
      <c r="A4535" s="1">
        <v>4530</v>
      </c>
      <c r="D4535" s="4"/>
      <c r="E4535" s="2" t="b">
        <f t="shared" ca="1" si="121"/>
        <v>1</v>
      </c>
      <c r="F4535" s="2" t="str" cm="1">
        <f t="array" aca="1" ref="F4535" ca="1">IF(G4535&lt;&gt;"",INDIRECT("'"&amp;G4535&amp;"'!"&amp;H4535),"")</f>
        <v/>
      </c>
      <c r="G4535" s="1533"/>
      <c r="I4535" s="4"/>
      <c r="J4535" s="4"/>
      <c r="K4535" s="4"/>
    </row>
    <row r="4536" spans="1:11" ht="14">
      <c r="A4536" s="1">
        <v>4531</v>
      </c>
      <c r="D4536" s="4"/>
      <c r="E4536" s="2" t="b">
        <f t="shared" ca="1" si="121"/>
        <v>1</v>
      </c>
      <c r="F4536" s="2" t="str" cm="1">
        <f t="array" aca="1" ref="F4536" ca="1">IF(G4536&lt;&gt;"",INDIRECT("'"&amp;G4536&amp;"'!"&amp;H4536),"")</f>
        <v/>
      </c>
      <c r="G4536" s="1533"/>
      <c r="I4536" s="4"/>
      <c r="J4536" s="4"/>
      <c r="K4536" s="4"/>
    </row>
    <row r="4537" spans="1:11" ht="14">
      <c r="A4537" s="1">
        <v>4532</v>
      </c>
      <c r="D4537" s="4"/>
      <c r="E4537" s="2" t="b">
        <f t="shared" ca="1" si="121"/>
        <v>1</v>
      </c>
      <c r="F4537" s="2" t="str" cm="1">
        <f t="array" aca="1" ref="F4537" ca="1">IF(G4537&lt;&gt;"",INDIRECT("'"&amp;G4537&amp;"'!"&amp;H4537),"")</f>
        <v/>
      </c>
      <c r="G4537" s="1533"/>
      <c r="I4537" s="4"/>
      <c r="J4537" s="4"/>
      <c r="K4537" s="4"/>
    </row>
    <row r="4538" spans="1:11" ht="14">
      <c r="A4538" s="1">
        <v>4533</v>
      </c>
      <c r="D4538" s="4"/>
      <c r="E4538" s="2" t="b">
        <f t="shared" ca="1" si="121"/>
        <v>1</v>
      </c>
      <c r="F4538" s="2" t="str" cm="1">
        <f t="array" aca="1" ref="F4538" ca="1">IF(G4538&lt;&gt;"",INDIRECT("'"&amp;G4538&amp;"'!"&amp;H4538),"")</f>
        <v/>
      </c>
      <c r="G4538" s="1533"/>
      <c r="I4538" s="4"/>
      <c r="J4538" s="4"/>
      <c r="K4538" s="4"/>
    </row>
    <row r="4539" spans="1:11" ht="14">
      <c r="A4539" s="1">
        <v>4534</v>
      </c>
      <c r="D4539" s="4"/>
      <c r="E4539" s="2" t="b">
        <f t="shared" ca="1" si="121"/>
        <v>1</v>
      </c>
      <c r="F4539" s="2" t="str" cm="1">
        <f t="array" aca="1" ref="F4539" ca="1">IF(G4539&lt;&gt;"",INDIRECT("'"&amp;G4539&amp;"'!"&amp;H4539),"")</f>
        <v/>
      </c>
      <c r="G4539" s="1533"/>
      <c r="I4539" s="4"/>
      <c r="J4539" s="4"/>
      <c r="K4539" s="4"/>
    </row>
    <row r="4540" spans="1:11" ht="14">
      <c r="A4540" s="1">
        <v>4535</v>
      </c>
      <c r="D4540" s="4"/>
      <c r="E4540" s="2" t="b">
        <f t="shared" ca="1" si="121"/>
        <v>1</v>
      </c>
      <c r="F4540" s="2" t="str" cm="1">
        <f t="array" aca="1" ref="F4540" ca="1">IF(G4540&lt;&gt;"",INDIRECT("'"&amp;G4540&amp;"'!"&amp;H4540),"")</f>
        <v/>
      </c>
      <c r="G4540" s="1533"/>
      <c r="I4540" s="4"/>
      <c r="J4540" s="4"/>
      <c r="K4540" s="4"/>
    </row>
    <row r="4541" spans="1:11" ht="14">
      <c r="A4541" s="1">
        <v>4536</v>
      </c>
      <c r="D4541" s="4"/>
      <c r="E4541" s="2" t="b">
        <f t="shared" ca="1" si="121"/>
        <v>1</v>
      </c>
      <c r="F4541" s="2" t="str" cm="1">
        <f t="array" aca="1" ref="F4541" ca="1">IF(G4541&lt;&gt;"",INDIRECT("'"&amp;G4541&amp;"'!"&amp;H4541),"")</f>
        <v/>
      </c>
      <c r="G4541" s="1533"/>
      <c r="I4541" s="4"/>
      <c r="J4541" s="4"/>
      <c r="K4541" s="4"/>
    </row>
    <row r="4542" spans="1:11" ht="14">
      <c r="A4542" s="1">
        <v>4537</v>
      </c>
      <c r="D4542" s="4"/>
      <c r="E4542" s="2" t="b">
        <f t="shared" ca="1" si="121"/>
        <v>1</v>
      </c>
      <c r="F4542" s="2" t="str" cm="1">
        <f t="array" aca="1" ref="F4542" ca="1">IF(G4542&lt;&gt;"",INDIRECT("'"&amp;G4542&amp;"'!"&amp;H4542),"")</f>
        <v/>
      </c>
      <c r="G4542" s="1533"/>
      <c r="I4542" s="4"/>
      <c r="J4542" s="4"/>
      <c r="K4542" s="4"/>
    </row>
    <row r="4543" spans="1:11" ht="14">
      <c r="A4543" s="1">
        <v>4538</v>
      </c>
      <c r="D4543" s="4"/>
      <c r="E4543" s="2" t="b">
        <f t="shared" ca="1" si="121"/>
        <v>1</v>
      </c>
      <c r="F4543" s="2" t="str" cm="1">
        <f t="array" aca="1" ref="F4543" ca="1">IF(G4543&lt;&gt;"",INDIRECT("'"&amp;G4543&amp;"'!"&amp;H4543),"")</f>
        <v/>
      </c>
      <c r="G4543" s="1533"/>
      <c r="I4543" s="4"/>
      <c r="J4543" s="4"/>
      <c r="K4543" s="4"/>
    </row>
    <row r="4544" spans="1:11" ht="14">
      <c r="A4544" s="1">
        <v>4539</v>
      </c>
      <c r="D4544" s="4"/>
      <c r="E4544" s="2" t="b">
        <f t="shared" ca="1" si="121"/>
        <v>1</v>
      </c>
      <c r="F4544" s="2" t="str" cm="1">
        <f t="array" aca="1" ref="F4544" ca="1">IF(G4544&lt;&gt;"",INDIRECT("'"&amp;G4544&amp;"'!"&amp;H4544),"")</f>
        <v/>
      </c>
      <c r="G4544" s="1533"/>
      <c r="I4544" s="4"/>
      <c r="J4544" s="4"/>
      <c r="K4544" s="4"/>
    </row>
    <row r="4545" spans="1:11" ht="14">
      <c r="A4545" s="1">
        <v>4540</v>
      </c>
      <c r="D4545" s="4"/>
      <c r="E4545" s="2" t="b">
        <f t="shared" ca="1" si="121"/>
        <v>1</v>
      </c>
      <c r="F4545" s="2" t="str" cm="1">
        <f t="array" aca="1" ref="F4545" ca="1">IF(G4545&lt;&gt;"",INDIRECT("'"&amp;G4545&amp;"'!"&amp;H4545),"")</f>
        <v/>
      </c>
      <c r="G4545" s="1533"/>
      <c r="I4545" s="4"/>
      <c r="J4545" s="4"/>
      <c r="K4545" s="4"/>
    </row>
    <row r="4546" spans="1:11" ht="14">
      <c r="A4546" s="1">
        <v>4541</v>
      </c>
      <c r="D4546" s="4"/>
      <c r="E4546" s="2" t="b">
        <f t="shared" ref="E4546:E4609" ca="1" si="122">F4546=B4546</f>
        <v>1</v>
      </c>
      <c r="F4546" s="2" t="str" cm="1">
        <f t="array" aca="1" ref="F4546" ca="1">IF(G4546&lt;&gt;"",INDIRECT("'"&amp;G4546&amp;"'!"&amp;H4546),"")</f>
        <v/>
      </c>
      <c r="G4546" s="1533"/>
      <c r="I4546" s="4"/>
      <c r="J4546" s="4"/>
      <c r="K4546" s="4"/>
    </row>
    <row r="4547" spans="1:11" ht="14">
      <c r="A4547" s="1">
        <v>4542</v>
      </c>
      <c r="D4547" s="4"/>
      <c r="E4547" s="2" t="b">
        <f t="shared" ca="1" si="122"/>
        <v>1</v>
      </c>
      <c r="F4547" s="2" t="str" cm="1">
        <f t="array" aca="1" ref="F4547" ca="1">IF(G4547&lt;&gt;"",INDIRECT("'"&amp;G4547&amp;"'!"&amp;H4547),"")</f>
        <v/>
      </c>
      <c r="G4547" s="1533"/>
      <c r="I4547" s="4"/>
      <c r="J4547" s="4"/>
      <c r="K4547" s="4"/>
    </row>
    <row r="4548" spans="1:11" ht="14">
      <c r="A4548" s="1">
        <v>4543</v>
      </c>
      <c r="D4548" s="4"/>
      <c r="E4548" s="2" t="b">
        <f t="shared" ca="1" si="122"/>
        <v>1</v>
      </c>
      <c r="F4548" s="2" t="str" cm="1">
        <f t="array" aca="1" ref="F4548" ca="1">IF(G4548&lt;&gt;"",INDIRECT("'"&amp;G4548&amp;"'!"&amp;H4548),"")</f>
        <v/>
      </c>
      <c r="G4548" s="1533"/>
      <c r="I4548" s="4"/>
      <c r="J4548" s="4"/>
      <c r="K4548" s="4"/>
    </row>
    <row r="4549" spans="1:11" ht="14">
      <c r="A4549" s="1">
        <v>4544</v>
      </c>
      <c r="D4549" s="4"/>
      <c r="E4549" s="2" t="b">
        <f t="shared" ca="1" si="122"/>
        <v>1</v>
      </c>
      <c r="F4549" s="2" t="str" cm="1">
        <f t="array" aca="1" ref="F4549" ca="1">IF(G4549&lt;&gt;"",INDIRECT("'"&amp;G4549&amp;"'!"&amp;H4549),"")</f>
        <v/>
      </c>
      <c r="G4549" s="1533"/>
      <c r="I4549" s="4"/>
      <c r="J4549" s="4"/>
      <c r="K4549" s="4"/>
    </row>
    <row r="4550" spans="1:11" ht="14">
      <c r="A4550" s="1">
        <v>4545</v>
      </c>
      <c r="D4550" s="4"/>
      <c r="E4550" s="2" t="b">
        <f t="shared" ca="1" si="122"/>
        <v>1</v>
      </c>
      <c r="F4550" s="2" t="str" cm="1">
        <f t="array" aca="1" ref="F4550" ca="1">IF(G4550&lt;&gt;"",INDIRECT("'"&amp;G4550&amp;"'!"&amp;H4550),"")</f>
        <v/>
      </c>
      <c r="G4550" s="1533"/>
      <c r="I4550" s="4"/>
      <c r="J4550" s="4"/>
      <c r="K4550" s="4"/>
    </row>
    <row r="4551" spans="1:11" ht="14">
      <c r="A4551" s="1">
        <v>4546</v>
      </c>
      <c r="D4551" s="4"/>
      <c r="E4551" s="2" t="b">
        <f t="shared" ca="1" si="122"/>
        <v>1</v>
      </c>
      <c r="F4551" s="2" t="str" cm="1">
        <f t="array" aca="1" ref="F4551" ca="1">IF(G4551&lt;&gt;"",INDIRECT("'"&amp;G4551&amp;"'!"&amp;H4551),"")</f>
        <v/>
      </c>
      <c r="G4551" s="1533"/>
      <c r="I4551" s="4"/>
      <c r="J4551" s="4"/>
      <c r="K4551" s="4"/>
    </row>
    <row r="4552" spans="1:11" ht="14">
      <c r="A4552" s="1">
        <v>4547</v>
      </c>
      <c r="D4552" s="4"/>
      <c r="E4552" s="2" t="b">
        <f t="shared" ca="1" si="122"/>
        <v>1</v>
      </c>
      <c r="F4552" s="2" t="str" cm="1">
        <f t="array" aca="1" ref="F4552" ca="1">IF(G4552&lt;&gt;"",INDIRECT("'"&amp;G4552&amp;"'!"&amp;H4552),"")</f>
        <v/>
      </c>
      <c r="G4552" s="1533"/>
      <c r="I4552" s="4"/>
      <c r="J4552" s="4"/>
      <c r="K4552" s="4"/>
    </row>
    <row r="4553" spans="1:11" ht="14">
      <c r="A4553" s="1">
        <v>4548</v>
      </c>
      <c r="D4553" s="4"/>
      <c r="E4553" s="2" t="b">
        <f t="shared" ca="1" si="122"/>
        <v>1</v>
      </c>
      <c r="F4553" s="2" t="str" cm="1">
        <f t="array" aca="1" ref="F4553" ca="1">IF(G4553&lt;&gt;"",INDIRECT("'"&amp;G4553&amp;"'!"&amp;H4553),"")</f>
        <v/>
      </c>
      <c r="G4553" s="1533"/>
      <c r="I4553" s="4"/>
      <c r="J4553" s="4"/>
      <c r="K4553" s="4"/>
    </row>
    <row r="4554" spans="1:11" ht="14">
      <c r="A4554" s="1">
        <v>4549</v>
      </c>
      <c r="D4554" s="4"/>
      <c r="E4554" s="2" t="b">
        <f t="shared" ca="1" si="122"/>
        <v>1</v>
      </c>
      <c r="F4554" s="2" t="str" cm="1">
        <f t="array" aca="1" ref="F4554" ca="1">IF(G4554&lt;&gt;"",INDIRECT("'"&amp;G4554&amp;"'!"&amp;H4554),"")</f>
        <v/>
      </c>
      <c r="G4554" s="1533"/>
      <c r="I4554" s="4"/>
      <c r="J4554" s="4"/>
      <c r="K4554" s="4"/>
    </row>
    <row r="4555" spans="1:11" ht="14">
      <c r="A4555" s="1">
        <v>4550</v>
      </c>
      <c r="D4555" s="4"/>
      <c r="E4555" s="2" t="b">
        <f t="shared" ca="1" si="122"/>
        <v>1</v>
      </c>
      <c r="F4555" s="2" t="str" cm="1">
        <f t="array" aca="1" ref="F4555" ca="1">IF(G4555&lt;&gt;"",INDIRECT("'"&amp;G4555&amp;"'!"&amp;H4555),"")</f>
        <v/>
      </c>
      <c r="G4555" s="1533"/>
      <c r="I4555" s="4"/>
      <c r="J4555" s="4"/>
      <c r="K4555" s="4"/>
    </row>
    <row r="4556" spans="1:11" ht="14">
      <c r="A4556" s="1">
        <v>4551</v>
      </c>
      <c r="D4556" s="4"/>
      <c r="E4556" s="2" t="b">
        <f t="shared" ca="1" si="122"/>
        <v>1</v>
      </c>
      <c r="F4556" s="2" t="str" cm="1">
        <f t="array" aca="1" ref="F4556" ca="1">IF(G4556&lt;&gt;"",INDIRECT("'"&amp;G4556&amp;"'!"&amp;H4556),"")</f>
        <v/>
      </c>
      <c r="G4556" s="1533"/>
      <c r="I4556" s="4"/>
      <c r="J4556" s="4"/>
      <c r="K4556" s="4"/>
    </row>
    <row r="4557" spans="1:11" ht="14">
      <c r="A4557" s="1">
        <v>4552</v>
      </c>
      <c r="D4557" s="4"/>
      <c r="E4557" s="2" t="b">
        <f t="shared" ca="1" si="122"/>
        <v>1</v>
      </c>
      <c r="F4557" s="2" t="str" cm="1">
        <f t="array" aca="1" ref="F4557" ca="1">IF(G4557&lt;&gt;"",INDIRECT("'"&amp;G4557&amp;"'!"&amp;H4557),"")</f>
        <v/>
      </c>
      <c r="G4557" s="1533"/>
      <c r="I4557" s="4"/>
      <c r="J4557" s="4"/>
      <c r="K4557" s="4"/>
    </row>
    <row r="4558" spans="1:11" ht="14">
      <c r="A4558" s="1">
        <v>4553</v>
      </c>
      <c r="D4558" s="4"/>
      <c r="E4558" s="2" t="b">
        <f t="shared" ca="1" si="122"/>
        <v>1</v>
      </c>
      <c r="F4558" s="2" t="str" cm="1">
        <f t="array" aca="1" ref="F4558" ca="1">IF(G4558&lt;&gt;"",INDIRECT("'"&amp;G4558&amp;"'!"&amp;H4558),"")</f>
        <v/>
      </c>
      <c r="G4558" s="1533"/>
      <c r="I4558" s="4"/>
      <c r="J4558" s="4"/>
      <c r="K4558" s="4"/>
    </row>
    <row r="4559" spans="1:11" ht="14">
      <c r="A4559" s="1">
        <v>4554</v>
      </c>
      <c r="D4559" s="4"/>
      <c r="E4559" s="2" t="b">
        <f t="shared" ca="1" si="122"/>
        <v>1</v>
      </c>
      <c r="F4559" s="2" t="str" cm="1">
        <f t="array" aca="1" ref="F4559" ca="1">IF(G4559&lt;&gt;"",INDIRECT("'"&amp;G4559&amp;"'!"&amp;H4559),"")</f>
        <v/>
      </c>
      <c r="G4559" s="1533"/>
      <c r="I4559" s="4"/>
      <c r="J4559" s="4"/>
      <c r="K4559" s="4"/>
    </row>
    <row r="4560" spans="1:11" ht="14">
      <c r="A4560" s="1">
        <v>4555</v>
      </c>
      <c r="D4560" s="4"/>
      <c r="E4560" s="2" t="b">
        <f t="shared" ca="1" si="122"/>
        <v>1</v>
      </c>
      <c r="F4560" s="2" t="str" cm="1">
        <f t="array" aca="1" ref="F4560" ca="1">IF(G4560&lt;&gt;"",INDIRECT("'"&amp;G4560&amp;"'!"&amp;H4560),"")</f>
        <v/>
      </c>
      <c r="G4560" s="1533"/>
      <c r="I4560" s="4"/>
      <c r="J4560" s="4"/>
      <c r="K4560" s="4"/>
    </row>
    <row r="4561" spans="1:11" ht="14">
      <c r="A4561" s="1">
        <v>4556</v>
      </c>
      <c r="D4561" s="4"/>
      <c r="E4561" s="2" t="b">
        <f t="shared" ca="1" si="122"/>
        <v>1</v>
      </c>
      <c r="F4561" s="2" t="str" cm="1">
        <f t="array" aca="1" ref="F4561" ca="1">IF(G4561&lt;&gt;"",INDIRECT("'"&amp;G4561&amp;"'!"&amp;H4561),"")</f>
        <v/>
      </c>
      <c r="G4561" s="1533"/>
      <c r="I4561" s="4"/>
      <c r="J4561" s="4"/>
      <c r="K4561" s="4"/>
    </row>
    <row r="4562" spans="1:11" ht="14">
      <c r="A4562" s="1">
        <v>4557</v>
      </c>
      <c r="D4562" s="4"/>
      <c r="E4562" s="2" t="b">
        <f t="shared" ca="1" si="122"/>
        <v>1</v>
      </c>
      <c r="F4562" s="2" t="str" cm="1">
        <f t="array" aca="1" ref="F4562" ca="1">IF(G4562&lt;&gt;"",INDIRECT("'"&amp;G4562&amp;"'!"&amp;H4562),"")</f>
        <v/>
      </c>
      <c r="G4562" s="1533"/>
      <c r="I4562" s="4"/>
      <c r="J4562" s="4"/>
      <c r="K4562" s="4"/>
    </row>
    <row r="4563" spans="1:11" ht="14">
      <c r="A4563" s="1">
        <v>4558</v>
      </c>
      <c r="D4563" s="4"/>
      <c r="E4563" s="2" t="b">
        <f t="shared" ca="1" si="122"/>
        <v>1</v>
      </c>
      <c r="F4563" s="2" t="str" cm="1">
        <f t="array" aca="1" ref="F4563" ca="1">IF(G4563&lt;&gt;"",INDIRECT("'"&amp;G4563&amp;"'!"&amp;H4563),"")</f>
        <v/>
      </c>
      <c r="G4563" s="1533"/>
      <c r="I4563" s="4"/>
      <c r="J4563" s="4"/>
      <c r="K4563" s="4"/>
    </row>
    <row r="4564" spans="1:11" ht="14">
      <c r="A4564" s="1">
        <v>4559</v>
      </c>
      <c r="D4564" s="4"/>
      <c r="E4564" s="2" t="b">
        <f t="shared" ca="1" si="122"/>
        <v>1</v>
      </c>
      <c r="F4564" s="2" t="str" cm="1">
        <f t="array" aca="1" ref="F4564" ca="1">IF(G4564&lt;&gt;"",INDIRECT("'"&amp;G4564&amp;"'!"&amp;H4564),"")</f>
        <v/>
      </c>
      <c r="G4564" s="1533"/>
      <c r="I4564" s="4"/>
      <c r="J4564" s="4"/>
      <c r="K4564" s="4"/>
    </row>
    <row r="4565" spans="1:11" ht="14">
      <c r="A4565" s="1">
        <v>4560</v>
      </c>
      <c r="D4565" s="4"/>
      <c r="E4565" s="2" t="b">
        <f t="shared" ca="1" si="122"/>
        <v>1</v>
      </c>
      <c r="F4565" s="2" t="str" cm="1">
        <f t="array" aca="1" ref="F4565" ca="1">IF(G4565&lt;&gt;"",INDIRECT("'"&amp;G4565&amp;"'!"&amp;H4565),"")</f>
        <v/>
      </c>
      <c r="G4565" s="1533"/>
      <c r="I4565" s="4"/>
      <c r="J4565" s="4"/>
      <c r="K4565" s="4"/>
    </row>
    <row r="4566" spans="1:11" ht="14">
      <c r="A4566" s="1">
        <v>4561</v>
      </c>
      <c r="D4566" s="4"/>
      <c r="E4566" s="2" t="b">
        <f t="shared" ca="1" si="122"/>
        <v>1</v>
      </c>
      <c r="F4566" s="2" t="str" cm="1">
        <f t="array" aca="1" ref="F4566" ca="1">IF(G4566&lt;&gt;"",INDIRECT("'"&amp;G4566&amp;"'!"&amp;H4566),"")</f>
        <v/>
      </c>
      <c r="G4566" s="1533"/>
      <c r="I4566" s="4"/>
      <c r="J4566" s="4"/>
      <c r="K4566" s="4"/>
    </row>
    <row r="4567" spans="1:11" ht="14">
      <c r="A4567" s="1">
        <v>4562</v>
      </c>
      <c r="D4567" s="4"/>
      <c r="E4567" s="2" t="b">
        <f t="shared" ca="1" si="122"/>
        <v>1</v>
      </c>
      <c r="F4567" s="2" t="str" cm="1">
        <f t="array" aca="1" ref="F4567" ca="1">IF(G4567&lt;&gt;"",INDIRECT("'"&amp;G4567&amp;"'!"&amp;H4567),"")</f>
        <v/>
      </c>
      <c r="G4567" s="1533"/>
      <c r="I4567" s="4"/>
      <c r="J4567" s="4"/>
      <c r="K4567" s="4"/>
    </row>
    <row r="4568" spans="1:11" ht="14">
      <c r="A4568" s="1">
        <v>4563</v>
      </c>
      <c r="D4568" s="4"/>
      <c r="E4568" s="2" t="b">
        <f t="shared" ca="1" si="122"/>
        <v>1</v>
      </c>
      <c r="F4568" s="2" t="str" cm="1">
        <f t="array" aca="1" ref="F4568" ca="1">IF(G4568&lt;&gt;"",INDIRECT("'"&amp;G4568&amp;"'!"&amp;H4568),"")</f>
        <v/>
      </c>
      <c r="G4568" s="1533"/>
      <c r="I4568" s="4"/>
      <c r="J4568" s="4"/>
      <c r="K4568" s="4"/>
    </row>
    <row r="4569" spans="1:11" ht="14">
      <c r="A4569" s="1">
        <v>4564</v>
      </c>
      <c r="D4569" s="4"/>
      <c r="E4569" s="2" t="b">
        <f t="shared" ca="1" si="122"/>
        <v>1</v>
      </c>
      <c r="F4569" s="2" t="str" cm="1">
        <f t="array" aca="1" ref="F4569" ca="1">IF(G4569&lt;&gt;"",INDIRECT("'"&amp;G4569&amp;"'!"&amp;H4569),"")</f>
        <v/>
      </c>
      <c r="G4569" s="1533"/>
      <c r="I4569" s="4"/>
      <c r="J4569" s="4"/>
      <c r="K4569" s="4"/>
    </row>
    <row r="4570" spans="1:11" ht="14">
      <c r="A4570" s="1">
        <v>4565</v>
      </c>
      <c r="D4570" s="4"/>
      <c r="E4570" s="2" t="b">
        <f t="shared" ca="1" si="122"/>
        <v>1</v>
      </c>
      <c r="F4570" s="2" t="str" cm="1">
        <f t="array" aca="1" ref="F4570" ca="1">IF(G4570&lt;&gt;"",INDIRECT("'"&amp;G4570&amp;"'!"&amp;H4570),"")</f>
        <v/>
      </c>
      <c r="G4570" s="1533"/>
      <c r="I4570" s="4"/>
      <c r="J4570" s="4"/>
      <c r="K4570" s="4"/>
    </row>
    <row r="4571" spans="1:11" ht="14">
      <c r="A4571" s="1">
        <v>4566</v>
      </c>
      <c r="D4571" s="4"/>
      <c r="E4571" s="2" t="b">
        <f t="shared" ca="1" si="122"/>
        <v>1</v>
      </c>
      <c r="F4571" s="2" t="str" cm="1">
        <f t="array" aca="1" ref="F4571" ca="1">IF(G4571&lt;&gt;"",INDIRECT("'"&amp;G4571&amp;"'!"&amp;H4571),"")</f>
        <v/>
      </c>
      <c r="G4571" s="1533"/>
      <c r="I4571" s="4"/>
      <c r="J4571" s="4"/>
      <c r="K4571" s="4"/>
    </row>
    <row r="4572" spans="1:11" ht="14">
      <c r="A4572" s="1">
        <v>4567</v>
      </c>
      <c r="D4572" s="4"/>
      <c r="E4572" s="2" t="b">
        <f t="shared" ca="1" si="122"/>
        <v>1</v>
      </c>
      <c r="F4572" s="2" t="str" cm="1">
        <f t="array" aca="1" ref="F4572" ca="1">IF(G4572&lt;&gt;"",INDIRECT("'"&amp;G4572&amp;"'!"&amp;H4572),"")</f>
        <v/>
      </c>
      <c r="G4572" s="1533"/>
      <c r="I4572" s="4"/>
      <c r="J4572" s="4"/>
      <c r="K4572" s="4"/>
    </row>
    <row r="4573" spans="1:11" ht="14">
      <c r="A4573" s="1">
        <v>4568</v>
      </c>
      <c r="D4573" s="4"/>
      <c r="E4573" s="2" t="b">
        <f t="shared" ca="1" si="122"/>
        <v>1</v>
      </c>
      <c r="F4573" s="2" t="str" cm="1">
        <f t="array" aca="1" ref="F4573" ca="1">IF(G4573&lt;&gt;"",INDIRECT("'"&amp;G4573&amp;"'!"&amp;H4573),"")</f>
        <v/>
      </c>
      <c r="G4573" s="1533"/>
      <c r="I4573" s="4"/>
      <c r="J4573" s="4"/>
      <c r="K4573" s="4"/>
    </row>
    <row r="4574" spans="1:11" ht="14">
      <c r="A4574" s="1">
        <v>4569</v>
      </c>
      <c r="D4574" s="4"/>
      <c r="E4574" s="2" t="b">
        <f t="shared" ca="1" si="122"/>
        <v>1</v>
      </c>
      <c r="F4574" s="2" t="str" cm="1">
        <f t="array" aca="1" ref="F4574" ca="1">IF(G4574&lt;&gt;"",INDIRECT("'"&amp;G4574&amp;"'!"&amp;H4574),"")</f>
        <v/>
      </c>
      <c r="G4574" s="1533"/>
      <c r="I4574" s="4"/>
      <c r="J4574" s="4"/>
      <c r="K4574" s="4"/>
    </row>
    <row r="4575" spans="1:11" ht="14">
      <c r="A4575" s="1">
        <v>4570</v>
      </c>
      <c r="D4575" s="4"/>
      <c r="E4575" s="2" t="b">
        <f t="shared" ca="1" si="122"/>
        <v>1</v>
      </c>
      <c r="F4575" s="2" t="str" cm="1">
        <f t="array" aca="1" ref="F4575" ca="1">IF(G4575&lt;&gt;"",INDIRECT("'"&amp;G4575&amp;"'!"&amp;H4575),"")</f>
        <v/>
      </c>
      <c r="G4575" s="1533"/>
      <c r="I4575" s="4"/>
      <c r="J4575" s="4"/>
      <c r="K4575" s="4"/>
    </row>
    <row r="4576" spans="1:11" ht="14">
      <c r="A4576" s="1">
        <v>4571</v>
      </c>
      <c r="D4576" s="4"/>
      <c r="E4576" s="2" t="b">
        <f t="shared" ca="1" si="122"/>
        <v>1</v>
      </c>
      <c r="F4576" s="2" t="str" cm="1">
        <f t="array" aca="1" ref="F4576" ca="1">IF(G4576&lt;&gt;"",INDIRECT("'"&amp;G4576&amp;"'!"&amp;H4576),"")</f>
        <v/>
      </c>
      <c r="G4576" s="1533"/>
      <c r="I4576" s="4"/>
      <c r="J4576" s="4"/>
      <c r="K4576" s="4"/>
    </row>
    <row r="4577" spans="1:11" ht="14">
      <c r="A4577" s="1">
        <v>4572</v>
      </c>
      <c r="D4577" s="4"/>
      <c r="E4577" s="2" t="b">
        <f t="shared" ca="1" si="122"/>
        <v>1</v>
      </c>
      <c r="F4577" s="2" t="str" cm="1">
        <f t="array" aca="1" ref="F4577" ca="1">IF(G4577&lt;&gt;"",INDIRECT("'"&amp;G4577&amp;"'!"&amp;H4577),"")</f>
        <v/>
      </c>
      <c r="G4577" s="1533"/>
      <c r="I4577" s="4"/>
      <c r="J4577" s="4"/>
      <c r="K4577" s="4"/>
    </row>
    <row r="4578" spans="1:11" ht="14">
      <c r="A4578" s="1">
        <v>4573</v>
      </c>
      <c r="D4578" s="4"/>
      <c r="E4578" s="2" t="b">
        <f t="shared" ca="1" si="122"/>
        <v>1</v>
      </c>
      <c r="F4578" s="2" t="str" cm="1">
        <f t="array" aca="1" ref="F4578" ca="1">IF(G4578&lt;&gt;"",INDIRECT("'"&amp;G4578&amp;"'!"&amp;H4578),"")</f>
        <v/>
      </c>
      <c r="G4578" s="1533"/>
      <c r="I4578" s="4"/>
      <c r="J4578" s="4"/>
      <c r="K4578" s="4"/>
    </row>
    <row r="4579" spans="1:11" ht="14">
      <c r="A4579" s="1">
        <v>4574</v>
      </c>
      <c r="D4579" s="4"/>
      <c r="E4579" s="2" t="b">
        <f t="shared" ca="1" si="122"/>
        <v>1</v>
      </c>
      <c r="F4579" s="2" t="str" cm="1">
        <f t="array" aca="1" ref="F4579" ca="1">IF(G4579&lt;&gt;"",INDIRECT("'"&amp;G4579&amp;"'!"&amp;H4579),"")</f>
        <v/>
      </c>
      <c r="G4579" s="1533"/>
      <c r="I4579" s="4"/>
      <c r="J4579" s="4"/>
      <c r="K4579" s="4"/>
    </row>
    <row r="4580" spans="1:11" ht="14">
      <c r="A4580" s="1">
        <v>4575</v>
      </c>
      <c r="D4580" s="4"/>
      <c r="E4580" s="2" t="b">
        <f t="shared" ca="1" si="122"/>
        <v>1</v>
      </c>
      <c r="F4580" s="2" t="str" cm="1">
        <f t="array" aca="1" ref="F4580" ca="1">IF(G4580&lt;&gt;"",INDIRECT("'"&amp;G4580&amp;"'!"&amp;H4580),"")</f>
        <v/>
      </c>
      <c r="G4580" s="1533"/>
      <c r="I4580" s="4"/>
      <c r="J4580" s="4"/>
      <c r="K4580" s="4"/>
    </row>
    <row r="4581" spans="1:11" ht="14">
      <c r="A4581" s="1">
        <v>4576</v>
      </c>
      <c r="D4581" s="4"/>
      <c r="E4581" s="2" t="b">
        <f t="shared" ca="1" si="122"/>
        <v>1</v>
      </c>
      <c r="F4581" s="2" t="str" cm="1">
        <f t="array" aca="1" ref="F4581" ca="1">IF(G4581&lt;&gt;"",INDIRECT("'"&amp;G4581&amp;"'!"&amp;H4581),"")</f>
        <v/>
      </c>
      <c r="G4581" s="1533"/>
      <c r="I4581" s="4"/>
      <c r="J4581" s="4"/>
      <c r="K4581" s="4"/>
    </row>
    <row r="4582" spans="1:11" ht="14">
      <c r="A4582" s="1">
        <v>4577</v>
      </c>
      <c r="D4582" s="4"/>
      <c r="E4582" s="2" t="b">
        <f t="shared" ca="1" si="122"/>
        <v>1</v>
      </c>
      <c r="F4582" s="2" t="str" cm="1">
        <f t="array" aca="1" ref="F4582" ca="1">IF(G4582&lt;&gt;"",INDIRECT("'"&amp;G4582&amp;"'!"&amp;H4582),"")</f>
        <v/>
      </c>
      <c r="G4582" s="1533"/>
      <c r="I4582" s="4"/>
      <c r="J4582" s="4"/>
      <c r="K4582" s="4"/>
    </row>
    <row r="4583" spans="1:11" ht="14">
      <c r="A4583" s="1">
        <v>4578</v>
      </c>
      <c r="D4583" s="4"/>
      <c r="E4583" s="2" t="b">
        <f t="shared" ca="1" si="122"/>
        <v>1</v>
      </c>
      <c r="F4583" s="2" t="str" cm="1">
        <f t="array" aca="1" ref="F4583" ca="1">IF(G4583&lt;&gt;"",INDIRECT("'"&amp;G4583&amp;"'!"&amp;H4583),"")</f>
        <v/>
      </c>
      <c r="G4583" s="1533"/>
      <c r="I4583" s="4"/>
      <c r="J4583" s="4"/>
      <c r="K4583" s="4"/>
    </row>
    <row r="4584" spans="1:11" ht="14">
      <c r="A4584" s="1">
        <v>4579</v>
      </c>
      <c r="D4584" s="4"/>
      <c r="E4584" s="2" t="b">
        <f t="shared" ca="1" si="122"/>
        <v>1</v>
      </c>
      <c r="F4584" s="2" t="str" cm="1">
        <f t="array" aca="1" ref="F4584" ca="1">IF(G4584&lt;&gt;"",INDIRECT("'"&amp;G4584&amp;"'!"&amp;H4584),"")</f>
        <v/>
      </c>
      <c r="G4584" s="1533"/>
      <c r="I4584" s="4"/>
      <c r="J4584" s="4"/>
      <c r="K4584" s="4"/>
    </row>
    <row r="4585" spans="1:11" ht="14">
      <c r="A4585" s="1">
        <v>4580</v>
      </c>
      <c r="D4585" s="4"/>
      <c r="E4585" s="2" t="b">
        <f t="shared" ca="1" si="122"/>
        <v>1</v>
      </c>
      <c r="F4585" s="2" t="str" cm="1">
        <f t="array" aca="1" ref="F4585" ca="1">IF(G4585&lt;&gt;"",INDIRECT("'"&amp;G4585&amp;"'!"&amp;H4585),"")</f>
        <v/>
      </c>
      <c r="G4585" s="1533"/>
      <c r="I4585" s="4"/>
      <c r="J4585" s="4"/>
      <c r="K4585" s="4"/>
    </row>
    <row r="4586" spans="1:11" ht="14">
      <c r="A4586" s="1">
        <v>4581</v>
      </c>
      <c r="D4586" s="4"/>
      <c r="E4586" s="2" t="b">
        <f t="shared" ca="1" si="122"/>
        <v>1</v>
      </c>
      <c r="F4586" s="2" t="str" cm="1">
        <f t="array" aca="1" ref="F4586" ca="1">IF(G4586&lt;&gt;"",INDIRECT("'"&amp;G4586&amp;"'!"&amp;H4586),"")</f>
        <v/>
      </c>
      <c r="G4586" s="1533"/>
      <c r="I4586" s="4"/>
      <c r="J4586" s="4"/>
      <c r="K4586" s="4"/>
    </row>
    <row r="4587" spans="1:11" ht="14">
      <c r="A4587" s="1">
        <v>4582</v>
      </c>
      <c r="D4587" s="4"/>
      <c r="E4587" s="2" t="b">
        <f t="shared" ca="1" si="122"/>
        <v>1</v>
      </c>
      <c r="F4587" s="2" t="str" cm="1">
        <f t="array" aca="1" ref="F4587" ca="1">IF(G4587&lt;&gt;"",INDIRECT("'"&amp;G4587&amp;"'!"&amp;H4587),"")</f>
        <v/>
      </c>
      <c r="G4587" s="1533"/>
      <c r="I4587" s="4"/>
      <c r="J4587" s="4"/>
      <c r="K4587" s="4"/>
    </row>
    <row r="4588" spans="1:11" ht="14">
      <c r="A4588" s="1">
        <v>4583</v>
      </c>
      <c r="D4588" s="4"/>
      <c r="E4588" s="2" t="b">
        <f t="shared" ca="1" si="122"/>
        <v>1</v>
      </c>
      <c r="F4588" s="2" t="str" cm="1">
        <f t="array" aca="1" ref="F4588" ca="1">IF(G4588&lt;&gt;"",INDIRECT("'"&amp;G4588&amp;"'!"&amp;H4588),"")</f>
        <v/>
      </c>
      <c r="G4588" s="1533"/>
      <c r="I4588" s="4"/>
      <c r="J4588" s="4"/>
      <c r="K4588" s="4"/>
    </row>
    <row r="4589" spans="1:11" ht="14">
      <c r="A4589" s="1">
        <v>4584</v>
      </c>
      <c r="D4589" s="4"/>
      <c r="E4589" s="2" t="b">
        <f t="shared" ca="1" si="122"/>
        <v>1</v>
      </c>
      <c r="F4589" s="2" t="str" cm="1">
        <f t="array" aca="1" ref="F4589" ca="1">IF(G4589&lt;&gt;"",INDIRECT("'"&amp;G4589&amp;"'!"&amp;H4589),"")</f>
        <v/>
      </c>
      <c r="G4589" s="1533"/>
      <c r="I4589" s="4"/>
      <c r="J4589" s="4"/>
      <c r="K4589" s="4"/>
    </row>
    <row r="4590" spans="1:11" ht="14">
      <c r="A4590" s="1">
        <v>4585</v>
      </c>
      <c r="D4590" s="4"/>
      <c r="E4590" s="2" t="b">
        <f t="shared" ca="1" si="122"/>
        <v>1</v>
      </c>
      <c r="F4590" s="2" t="str" cm="1">
        <f t="array" aca="1" ref="F4590" ca="1">IF(G4590&lt;&gt;"",INDIRECT("'"&amp;G4590&amp;"'!"&amp;H4590),"")</f>
        <v/>
      </c>
      <c r="G4590" s="1533"/>
      <c r="I4590" s="4"/>
      <c r="J4590" s="4"/>
      <c r="K4590" s="4"/>
    </row>
    <row r="4591" spans="1:11" ht="14">
      <c r="A4591" s="1">
        <v>4586</v>
      </c>
      <c r="D4591" s="4"/>
      <c r="E4591" s="2" t="b">
        <f t="shared" ca="1" si="122"/>
        <v>1</v>
      </c>
      <c r="F4591" s="2" t="str" cm="1">
        <f t="array" aca="1" ref="F4591" ca="1">IF(G4591&lt;&gt;"",INDIRECT("'"&amp;G4591&amp;"'!"&amp;H4591),"")</f>
        <v/>
      </c>
      <c r="G4591" s="1533"/>
      <c r="I4591" s="4"/>
      <c r="J4591" s="4"/>
      <c r="K4591" s="4"/>
    </row>
    <row r="4592" spans="1:11" ht="14">
      <c r="A4592" s="1">
        <v>4587</v>
      </c>
      <c r="D4592" s="4"/>
      <c r="E4592" s="2" t="b">
        <f t="shared" ca="1" si="122"/>
        <v>1</v>
      </c>
      <c r="F4592" s="2" t="str" cm="1">
        <f t="array" aca="1" ref="F4592" ca="1">IF(G4592&lt;&gt;"",INDIRECT("'"&amp;G4592&amp;"'!"&amp;H4592),"")</f>
        <v/>
      </c>
      <c r="G4592" s="1533"/>
      <c r="I4592" s="4"/>
      <c r="J4592" s="4"/>
      <c r="K4592" s="4"/>
    </row>
    <row r="4593" spans="1:11" ht="14">
      <c r="A4593" s="1">
        <v>4588</v>
      </c>
      <c r="D4593" s="4"/>
      <c r="E4593" s="2" t="b">
        <f t="shared" ca="1" si="122"/>
        <v>1</v>
      </c>
      <c r="F4593" s="2" t="str" cm="1">
        <f t="array" aca="1" ref="F4593" ca="1">IF(G4593&lt;&gt;"",INDIRECT("'"&amp;G4593&amp;"'!"&amp;H4593),"")</f>
        <v/>
      </c>
      <c r="G4593" s="1533"/>
      <c r="I4593" s="4"/>
      <c r="J4593" s="4"/>
      <c r="K4593" s="4"/>
    </row>
    <row r="4594" spans="1:11" ht="14">
      <c r="A4594" s="1">
        <v>4589</v>
      </c>
      <c r="D4594" s="4"/>
      <c r="E4594" s="2" t="b">
        <f t="shared" ca="1" si="122"/>
        <v>1</v>
      </c>
      <c r="F4594" s="2" t="str" cm="1">
        <f t="array" aca="1" ref="F4594" ca="1">IF(G4594&lt;&gt;"",INDIRECT("'"&amp;G4594&amp;"'!"&amp;H4594),"")</f>
        <v/>
      </c>
      <c r="G4594" s="1533"/>
      <c r="I4594" s="4"/>
      <c r="J4594" s="4"/>
      <c r="K4594" s="4"/>
    </row>
    <row r="4595" spans="1:11" ht="14">
      <c r="A4595" s="1">
        <v>4590</v>
      </c>
      <c r="D4595" s="4"/>
      <c r="E4595" s="2" t="b">
        <f t="shared" ca="1" si="122"/>
        <v>1</v>
      </c>
      <c r="F4595" s="2" t="str" cm="1">
        <f t="array" aca="1" ref="F4595" ca="1">IF(G4595&lt;&gt;"",INDIRECT("'"&amp;G4595&amp;"'!"&amp;H4595),"")</f>
        <v/>
      </c>
      <c r="G4595" s="1533"/>
      <c r="I4595" s="4"/>
      <c r="J4595" s="4"/>
      <c r="K4595" s="4"/>
    </row>
    <row r="4596" spans="1:11" ht="14">
      <c r="A4596" s="1">
        <v>4591</v>
      </c>
      <c r="D4596" s="4"/>
      <c r="E4596" s="2" t="b">
        <f t="shared" ca="1" si="122"/>
        <v>1</v>
      </c>
      <c r="F4596" s="2" t="str" cm="1">
        <f t="array" aca="1" ref="F4596" ca="1">IF(G4596&lt;&gt;"",INDIRECT("'"&amp;G4596&amp;"'!"&amp;H4596),"")</f>
        <v/>
      </c>
      <c r="G4596" s="1533"/>
      <c r="I4596" s="4"/>
      <c r="J4596" s="4"/>
      <c r="K4596" s="4"/>
    </row>
    <row r="4597" spans="1:11" ht="14">
      <c r="A4597" s="1">
        <v>4592</v>
      </c>
      <c r="D4597" s="4"/>
      <c r="E4597" s="2" t="b">
        <f t="shared" ca="1" si="122"/>
        <v>1</v>
      </c>
      <c r="F4597" s="2" t="str" cm="1">
        <f t="array" aca="1" ref="F4597" ca="1">IF(G4597&lt;&gt;"",INDIRECT("'"&amp;G4597&amp;"'!"&amp;H4597),"")</f>
        <v/>
      </c>
      <c r="G4597" s="1533"/>
      <c r="I4597" s="4"/>
      <c r="J4597" s="4"/>
      <c r="K4597" s="4"/>
    </row>
    <row r="4598" spans="1:11" ht="14">
      <c r="A4598" s="1">
        <v>4593</v>
      </c>
      <c r="D4598" s="4"/>
      <c r="E4598" s="2" t="b">
        <f t="shared" ca="1" si="122"/>
        <v>1</v>
      </c>
      <c r="F4598" s="2" t="str" cm="1">
        <f t="array" aca="1" ref="F4598" ca="1">IF(G4598&lt;&gt;"",INDIRECT("'"&amp;G4598&amp;"'!"&amp;H4598),"")</f>
        <v/>
      </c>
      <c r="G4598" s="1533"/>
      <c r="I4598" s="4"/>
      <c r="J4598" s="4"/>
      <c r="K4598" s="4"/>
    </row>
    <row r="4599" spans="1:11" ht="14">
      <c r="A4599" s="1">
        <v>4594</v>
      </c>
      <c r="D4599" s="4"/>
      <c r="E4599" s="2" t="b">
        <f t="shared" ca="1" si="122"/>
        <v>1</v>
      </c>
      <c r="F4599" s="2" t="str" cm="1">
        <f t="array" aca="1" ref="F4599" ca="1">IF(G4599&lt;&gt;"",INDIRECT("'"&amp;G4599&amp;"'!"&amp;H4599),"")</f>
        <v/>
      </c>
      <c r="G4599" s="1533"/>
      <c r="I4599" s="4"/>
      <c r="J4599" s="4"/>
      <c r="K4599" s="4"/>
    </row>
    <row r="4600" spans="1:11" ht="14">
      <c r="A4600" s="1">
        <v>4595</v>
      </c>
      <c r="D4600" s="4"/>
      <c r="E4600" s="2" t="b">
        <f t="shared" ca="1" si="122"/>
        <v>1</v>
      </c>
      <c r="F4600" s="2" t="str" cm="1">
        <f t="array" aca="1" ref="F4600" ca="1">IF(G4600&lt;&gt;"",INDIRECT("'"&amp;G4600&amp;"'!"&amp;H4600),"")</f>
        <v/>
      </c>
      <c r="G4600" s="1533"/>
      <c r="I4600" s="4"/>
      <c r="J4600" s="4"/>
      <c r="K4600" s="4"/>
    </row>
    <row r="4601" spans="1:11" ht="14">
      <c r="A4601" s="1">
        <v>4596</v>
      </c>
      <c r="D4601" s="4"/>
      <c r="E4601" s="2" t="b">
        <f t="shared" ca="1" si="122"/>
        <v>1</v>
      </c>
      <c r="F4601" s="2" t="str" cm="1">
        <f t="array" aca="1" ref="F4601" ca="1">IF(G4601&lt;&gt;"",INDIRECT("'"&amp;G4601&amp;"'!"&amp;H4601),"")</f>
        <v/>
      </c>
      <c r="G4601" s="1533"/>
      <c r="I4601" s="4"/>
      <c r="J4601" s="4"/>
      <c r="K4601" s="4"/>
    </row>
    <row r="4602" spans="1:11" ht="14">
      <c r="A4602" s="1">
        <v>4597</v>
      </c>
      <c r="D4602" s="4"/>
      <c r="E4602" s="2" t="b">
        <f t="shared" ca="1" si="122"/>
        <v>1</v>
      </c>
      <c r="F4602" s="2" t="str" cm="1">
        <f t="array" aca="1" ref="F4602" ca="1">IF(G4602&lt;&gt;"",INDIRECT("'"&amp;G4602&amp;"'!"&amp;H4602),"")</f>
        <v/>
      </c>
      <c r="G4602" s="1533"/>
      <c r="I4602" s="4"/>
      <c r="J4602" s="4"/>
      <c r="K4602" s="4"/>
    </row>
    <row r="4603" spans="1:11" ht="14">
      <c r="A4603" s="1">
        <v>4598</v>
      </c>
      <c r="D4603" s="4"/>
      <c r="E4603" s="2" t="b">
        <f t="shared" ca="1" si="122"/>
        <v>1</v>
      </c>
      <c r="F4603" s="2" t="str" cm="1">
        <f t="array" aca="1" ref="F4603" ca="1">IF(G4603&lt;&gt;"",INDIRECT("'"&amp;G4603&amp;"'!"&amp;H4603),"")</f>
        <v/>
      </c>
      <c r="G4603" s="1533"/>
      <c r="I4603" s="4"/>
      <c r="J4603" s="4"/>
      <c r="K4603" s="4"/>
    </row>
    <row r="4604" spans="1:11" ht="14">
      <c r="A4604" s="1">
        <v>4599</v>
      </c>
      <c r="D4604" s="4"/>
      <c r="E4604" s="2" t="b">
        <f t="shared" ca="1" si="122"/>
        <v>1</v>
      </c>
      <c r="F4604" s="2" t="str" cm="1">
        <f t="array" aca="1" ref="F4604" ca="1">IF(G4604&lt;&gt;"",INDIRECT("'"&amp;G4604&amp;"'!"&amp;H4604),"")</f>
        <v/>
      </c>
      <c r="G4604" s="1533"/>
      <c r="I4604" s="4"/>
      <c r="J4604" s="4"/>
      <c r="K4604" s="4"/>
    </row>
    <row r="4605" spans="1:11" ht="14">
      <c r="A4605" s="1">
        <v>4600</v>
      </c>
      <c r="D4605" s="4"/>
      <c r="E4605" s="2" t="b">
        <f t="shared" ca="1" si="122"/>
        <v>1</v>
      </c>
      <c r="F4605" s="2" t="str" cm="1">
        <f t="array" aca="1" ref="F4605" ca="1">IF(G4605&lt;&gt;"",INDIRECT("'"&amp;G4605&amp;"'!"&amp;H4605),"")</f>
        <v/>
      </c>
      <c r="G4605" s="1533"/>
      <c r="I4605" s="4"/>
      <c r="J4605" s="4"/>
      <c r="K4605" s="4"/>
    </row>
    <row r="4606" spans="1:11" ht="14">
      <c r="A4606" s="1">
        <v>4601</v>
      </c>
      <c r="D4606" s="4"/>
      <c r="E4606" s="2" t="b">
        <f t="shared" ca="1" si="122"/>
        <v>1</v>
      </c>
      <c r="F4606" s="2" t="str" cm="1">
        <f t="array" aca="1" ref="F4606" ca="1">IF(G4606&lt;&gt;"",INDIRECT("'"&amp;G4606&amp;"'!"&amp;H4606),"")</f>
        <v/>
      </c>
      <c r="G4606" s="1533"/>
      <c r="I4606" s="4"/>
      <c r="J4606" s="4"/>
      <c r="K4606" s="4"/>
    </row>
    <row r="4607" spans="1:11" ht="14">
      <c r="A4607" s="1">
        <v>4602</v>
      </c>
      <c r="D4607" s="4"/>
      <c r="E4607" s="2" t="b">
        <f t="shared" ca="1" si="122"/>
        <v>1</v>
      </c>
      <c r="F4607" s="2" t="str" cm="1">
        <f t="array" aca="1" ref="F4607" ca="1">IF(G4607&lt;&gt;"",INDIRECT("'"&amp;G4607&amp;"'!"&amp;H4607),"")</f>
        <v/>
      </c>
      <c r="G4607" s="1533"/>
      <c r="I4607" s="4"/>
      <c r="J4607" s="4"/>
      <c r="K4607" s="4"/>
    </row>
    <row r="4608" spans="1:11" ht="14">
      <c r="A4608" s="1">
        <v>4603</v>
      </c>
      <c r="D4608" s="4"/>
      <c r="E4608" s="2" t="b">
        <f t="shared" ca="1" si="122"/>
        <v>1</v>
      </c>
      <c r="F4608" s="2" t="str" cm="1">
        <f t="array" aca="1" ref="F4608" ca="1">IF(G4608&lt;&gt;"",INDIRECT("'"&amp;G4608&amp;"'!"&amp;H4608),"")</f>
        <v/>
      </c>
      <c r="G4608" s="1533"/>
      <c r="I4608" s="4"/>
      <c r="J4608" s="4"/>
      <c r="K4608" s="4"/>
    </row>
    <row r="4609" spans="1:11" ht="14">
      <c r="A4609" s="1">
        <v>4604</v>
      </c>
      <c r="D4609" s="4"/>
      <c r="E4609" s="2" t="b">
        <f t="shared" ca="1" si="122"/>
        <v>1</v>
      </c>
      <c r="F4609" s="2" t="str" cm="1">
        <f t="array" aca="1" ref="F4609" ca="1">IF(G4609&lt;&gt;"",INDIRECT("'"&amp;G4609&amp;"'!"&amp;H4609),"")</f>
        <v/>
      </c>
      <c r="G4609" s="1533"/>
      <c r="I4609" s="4"/>
      <c r="J4609" s="4"/>
      <c r="K4609" s="4"/>
    </row>
    <row r="4610" spans="1:11" ht="14">
      <c r="A4610" s="1">
        <v>4605</v>
      </c>
      <c r="D4610" s="4"/>
      <c r="E4610" s="2" t="b">
        <f t="shared" ref="E4610:E4673" ca="1" si="123">F4610=B4610</f>
        <v>1</v>
      </c>
      <c r="F4610" s="2" t="str" cm="1">
        <f t="array" aca="1" ref="F4610" ca="1">IF(G4610&lt;&gt;"",INDIRECT("'"&amp;G4610&amp;"'!"&amp;H4610),"")</f>
        <v/>
      </c>
      <c r="G4610" s="1533"/>
      <c r="I4610" s="4"/>
      <c r="J4610" s="4"/>
      <c r="K4610" s="4"/>
    </row>
    <row r="4611" spans="1:11" ht="14">
      <c r="A4611" s="1">
        <v>4606</v>
      </c>
      <c r="D4611" s="4"/>
      <c r="E4611" s="2" t="b">
        <f t="shared" ca="1" si="123"/>
        <v>1</v>
      </c>
      <c r="F4611" s="2" t="str" cm="1">
        <f t="array" aca="1" ref="F4611" ca="1">IF(G4611&lt;&gt;"",INDIRECT("'"&amp;G4611&amp;"'!"&amp;H4611),"")</f>
        <v/>
      </c>
      <c r="G4611" s="1533"/>
      <c r="I4611" s="4"/>
      <c r="J4611" s="4"/>
      <c r="K4611" s="4"/>
    </row>
    <row r="4612" spans="1:11" ht="14">
      <c r="A4612" s="1">
        <v>4607</v>
      </c>
      <c r="D4612" s="4"/>
      <c r="E4612" s="2" t="b">
        <f t="shared" ca="1" si="123"/>
        <v>1</v>
      </c>
      <c r="F4612" s="2" t="str" cm="1">
        <f t="array" aca="1" ref="F4612" ca="1">IF(G4612&lt;&gt;"",INDIRECT("'"&amp;G4612&amp;"'!"&amp;H4612),"")</f>
        <v/>
      </c>
      <c r="G4612" s="1533"/>
      <c r="I4612" s="4"/>
      <c r="J4612" s="4"/>
      <c r="K4612" s="4"/>
    </row>
    <row r="4613" spans="1:11" ht="14">
      <c r="A4613" s="1">
        <v>4608</v>
      </c>
      <c r="D4613" s="4"/>
      <c r="E4613" s="2" t="b">
        <f t="shared" ca="1" si="123"/>
        <v>1</v>
      </c>
      <c r="F4613" s="2" t="str" cm="1">
        <f t="array" aca="1" ref="F4613" ca="1">IF(G4613&lt;&gt;"",INDIRECT("'"&amp;G4613&amp;"'!"&amp;H4613),"")</f>
        <v/>
      </c>
      <c r="G4613" s="1533"/>
      <c r="I4613" s="4"/>
      <c r="J4613" s="4"/>
      <c r="K4613" s="4"/>
    </row>
    <row r="4614" spans="1:11" ht="14">
      <c r="A4614" s="1">
        <v>4609</v>
      </c>
      <c r="D4614" s="4"/>
      <c r="E4614" s="2" t="b">
        <f t="shared" ca="1" si="123"/>
        <v>1</v>
      </c>
      <c r="F4614" s="2" t="str" cm="1">
        <f t="array" aca="1" ref="F4614" ca="1">IF(G4614&lt;&gt;"",INDIRECT("'"&amp;G4614&amp;"'!"&amp;H4614),"")</f>
        <v/>
      </c>
      <c r="G4614" s="1533"/>
      <c r="I4614" s="4"/>
      <c r="J4614" s="4"/>
      <c r="K4614" s="4"/>
    </row>
    <row r="4615" spans="1:11" ht="14">
      <c r="A4615" s="1">
        <v>4610</v>
      </c>
      <c r="D4615" s="4"/>
      <c r="E4615" s="2" t="b">
        <f t="shared" ca="1" si="123"/>
        <v>1</v>
      </c>
      <c r="F4615" s="2" t="str" cm="1">
        <f t="array" aca="1" ref="F4615" ca="1">IF(G4615&lt;&gt;"",INDIRECT("'"&amp;G4615&amp;"'!"&amp;H4615),"")</f>
        <v/>
      </c>
      <c r="G4615" s="1533"/>
      <c r="I4615" s="4"/>
      <c r="J4615" s="4"/>
      <c r="K4615" s="4"/>
    </row>
    <row r="4616" spans="1:11" ht="14">
      <c r="A4616" s="1">
        <v>4611</v>
      </c>
      <c r="D4616" s="4"/>
      <c r="E4616" s="2" t="b">
        <f t="shared" ca="1" si="123"/>
        <v>1</v>
      </c>
      <c r="F4616" s="2" t="str" cm="1">
        <f t="array" aca="1" ref="F4616" ca="1">IF(G4616&lt;&gt;"",INDIRECT("'"&amp;G4616&amp;"'!"&amp;H4616),"")</f>
        <v/>
      </c>
      <c r="G4616" s="1533"/>
      <c r="I4616" s="4"/>
      <c r="J4616" s="4"/>
      <c r="K4616" s="4"/>
    </row>
    <row r="4617" spans="1:11" ht="14">
      <c r="A4617" s="1">
        <v>4612</v>
      </c>
      <c r="D4617" s="4"/>
      <c r="E4617" s="2" t="b">
        <f t="shared" ca="1" si="123"/>
        <v>1</v>
      </c>
      <c r="F4617" s="2" t="str" cm="1">
        <f t="array" aca="1" ref="F4617" ca="1">IF(G4617&lt;&gt;"",INDIRECT("'"&amp;G4617&amp;"'!"&amp;H4617),"")</f>
        <v/>
      </c>
      <c r="G4617" s="1533"/>
      <c r="I4617" s="4"/>
      <c r="J4617" s="4"/>
      <c r="K4617" s="4"/>
    </row>
    <row r="4618" spans="1:11" ht="14">
      <c r="A4618" s="1">
        <v>4613</v>
      </c>
      <c r="D4618" s="4"/>
      <c r="E4618" s="2" t="b">
        <f t="shared" ca="1" si="123"/>
        <v>1</v>
      </c>
      <c r="F4618" s="2" t="str" cm="1">
        <f t="array" aca="1" ref="F4618" ca="1">IF(G4618&lt;&gt;"",INDIRECT("'"&amp;G4618&amp;"'!"&amp;H4618),"")</f>
        <v/>
      </c>
      <c r="G4618" s="1533"/>
      <c r="I4618" s="4"/>
      <c r="J4618" s="4"/>
      <c r="K4618" s="4"/>
    </row>
    <row r="4619" spans="1:11" ht="14">
      <c r="A4619" s="1">
        <v>4614</v>
      </c>
      <c r="D4619" s="4"/>
      <c r="E4619" s="2" t="b">
        <f t="shared" ca="1" si="123"/>
        <v>1</v>
      </c>
      <c r="F4619" s="2" t="str" cm="1">
        <f t="array" aca="1" ref="F4619" ca="1">IF(G4619&lt;&gt;"",INDIRECT("'"&amp;G4619&amp;"'!"&amp;H4619),"")</f>
        <v/>
      </c>
      <c r="G4619" s="1533"/>
      <c r="I4619" s="4"/>
      <c r="J4619" s="4"/>
      <c r="K4619" s="4"/>
    </row>
    <row r="4620" spans="1:11" ht="14">
      <c r="A4620" s="1">
        <v>4615</v>
      </c>
      <c r="D4620" s="4"/>
      <c r="E4620" s="2" t="b">
        <f t="shared" ca="1" si="123"/>
        <v>1</v>
      </c>
      <c r="F4620" s="2" t="str" cm="1">
        <f t="array" aca="1" ref="F4620" ca="1">IF(G4620&lt;&gt;"",INDIRECT("'"&amp;G4620&amp;"'!"&amp;H4620),"")</f>
        <v/>
      </c>
      <c r="G4620" s="1533"/>
      <c r="I4620" s="4"/>
      <c r="J4620" s="4"/>
      <c r="K4620" s="4"/>
    </row>
    <row r="4621" spans="1:11" ht="14">
      <c r="A4621" s="1">
        <v>4616</v>
      </c>
      <c r="D4621" s="4"/>
      <c r="E4621" s="2" t="b">
        <f t="shared" ca="1" si="123"/>
        <v>1</v>
      </c>
      <c r="F4621" s="2" t="str" cm="1">
        <f t="array" aca="1" ref="F4621" ca="1">IF(G4621&lt;&gt;"",INDIRECT("'"&amp;G4621&amp;"'!"&amp;H4621),"")</f>
        <v/>
      </c>
      <c r="G4621" s="1533"/>
      <c r="I4621" s="4"/>
      <c r="J4621" s="4"/>
      <c r="K4621" s="4"/>
    </row>
    <row r="4622" spans="1:11" ht="14">
      <c r="A4622" s="1">
        <v>4617</v>
      </c>
      <c r="D4622" s="4"/>
      <c r="E4622" s="2" t="b">
        <f t="shared" ca="1" si="123"/>
        <v>1</v>
      </c>
      <c r="F4622" s="2" t="str" cm="1">
        <f t="array" aca="1" ref="F4622" ca="1">IF(G4622&lt;&gt;"",INDIRECT("'"&amp;G4622&amp;"'!"&amp;H4622),"")</f>
        <v/>
      </c>
      <c r="G4622" s="1533"/>
      <c r="I4622" s="4"/>
      <c r="J4622" s="4"/>
      <c r="K4622" s="4"/>
    </row>
    <row r="4623" spans="1:11" ht="14">
      <c r="A4623" s="1">
        <v>4618</v>
      </c>
      <c r="D4623" s="4"/>
      <c r="E4623" s="2" t="b">
        <f t="shared" ca="1" si="123"/>
        <v>1</v>
      </c>
      <c r="F4623" s="2" t="str" cm="1">
        <f t="array" aca="1" ref="F4623" ca="1">IF(G4623&lt;&gt;"",INDIRECT("'"&amp;G4623&amp;"'!"&amp;H4623),"")</f>
        <v/>
      </c>
      <c r="G4623" s="1533"/>
      <c r="I4623" s="4"/>
      <c r="J4623" s="4"/>
      <c r="K4623" s="4"/>
    </row>
    <row r="4624" spans="1:11" ht="14">
      <c r="A4624" s="1">
        <v>4619</v>
      </c>
      <c r="D4624" s="4"/>
      <c r="E4624" s="2" t="b">
        <f t="shared" ca="1" si="123"/>
        <v>1</v>
      </c>
      <c r="F4624" s="2" t="str" cm="1">
        <f t="array" aca="1" ref="F4624" ca="1">IF(G4624&lt;&gt;"",INDIRECT("'"&amp;G4624&amp;"'!"&amp;H4624),"")</f>
        <v/>
      </c>
      <c r="G4624" s="1533"/>
      <c r="I4624" s="4"/>
      <c r="J4624" s="4"/>
      <c r="K4624" s="4"/>
    </row>
    <row r="4625" spans="1:11" ht="14">
      <c r="A4625" s="1">
        <v>4620</v>
      </c>
      <c r="D4625" s="4"/>
      <c r="E4625" s="2" t="b">
        <f t="shared" ca="1" si="123"/>
        <v>1</v>
      </c>
      <c r="F4625" s="2" t="str" cm="1">
        <f t="array" aca="1" ref="F4625" ca="1">IF(G4625&lt;&gt;"",INDIRECT("'"&amp;G4625&amp;"'!"&amp;H4625),"")</f>
        <v/>
      </c>
      <c r="G4625" s="1533"/>
      <c r="I4625" s="4"/>
      <c r="J4625" s="4"/>
      <c r="K4625" s="4"/>
    </row>
    <row r="4626" spans="1:11" ht="14">
      <c r="A4626" s="1">
        <v>4621</v>
      </c>
      <c r="D4626" s="4"/>
      <c r="E4626" s="2" t="b">
        <f t="shared" ca="1" si="123"/>
        <v>1</v>
      </c>
      <c r="F4626" s="2" t="str" cm="1">
        <f t="array" aca="1" ref="F4626" ca="1">IF(G4626&lt;&gt;"",INDIRECT("'"&amp;G4626&amp;"'!"&amp;H4626),"")</f>
        <v/>
      </c>
      <c r="G4626" s="1533"/>
      <c r="I4626" s="4"/>
      <c r="J4626" s="4"/>
      <c r="K4626" s="4"/>
    </row>
    <row r="4627" spans="1:11" ht="14">
      <c r="A4627" s="1">
        <v>4622</v>
      </c>
      <c r="D4627" s="4"/>
      <c r="E4627" s="2" t="b">
        <f t="shared" ca="1" si="123"/>
        <v>1</v>
      </c>
      <c r="F4627" s="2" t="str" cm="1">
        <f t="array" aca="1" ref="F4627" ca="1">IF(G4627&lt;&gt;"",INDIRECT("'"&amp;G4627&amp;"'!"&amp;H4627),"")</f>
        <v/>
      </c>
      <c r="G4627" s="1533"/>
      <c r="I4627" s="4"/>
      <c r="J4627" s="4"/>
      <c r="K4627" s="4"/>
    </row>
    <row r="4628" spans="1:11" ht="14">
      <c r="A4628" s="1">
        <v>4623</v>
      </c>
      <c r="D4628" s="4"/>
      <c r="E4628" s="2" t="b">
        <f t="shared" ca="1" si="123"/>
        <v>1</v>
      </c>
      <c r="F4628" s="2" t="str" cm="1">
        <f t="array" aca="1" ref="F4628" ca="1">IF(G4628&lt;&gt;"",INDIRECT("'"&amp;G4628&amp;"'!"&amp;H4628),"")</f>
        <v/>
      </c>
      <c r="G4628" s="1533"/>
      <c r="I4628" s="4"/>
      <c r="J4628" s="4"/>
      <c r="K4628" s="4"/>
    </row>
    <row r="4629" spans="1:11" ht="14">
      <c r="A4629" s="1">
        <v>4624</v>
      </c>
      <c r="D4629" s="4"/>
      <c r="E4629" s="2" t="b">
        <f t="shared" ca="1" si="123"/>
        <v>1</v>
      </c>
      <c r="F4629" s="2" t="str" cm="1">
        <f t="array" aca="1" ref="F4629" ca="1">IF(G4629&lt;&gt;"",INDIRECT("'"&amp;G4629&amp;"'!"&amp;H4629),"")</f>
        <v/>
      </c>
      <c r="G4629" s="1533"/>
      <c r="I4629" s="4"/>
      <c r="J4629" s="4"/>
      <c r="K4629" s="4"/>
    </row>
    <row r="4630" spans="1:11" ht="14">
      <c r="A4630" s="1">
        <v>4625</v>
      </c>
      <c r="D4630" s="4"/>
      <c r="E4630" s="2" t="b">
        <f t="shared" ca="1" si="123"/>
        <v>1</v>
      </c>
      <c r="F4630" s="2" t="str" cm="1">
        <f t="array" aca="1" ref="F4630" ca="1">IF(G4630&lt;&gt;"",INDIRECT("'"&amp;G4630&amp;"'!"&amp;H4630),"")</f>
        <v/>
      </c>
      <c r="G4630" s="1533"/>
      <c r="I4630" s="4"/>
      <c r="J4630" s="4"/>
      <c r="K4630" s="4"/>
    </row>
    <row r="4631" spans="1:11" ht="14">
      <c r="A4631" s="1">
        <v>4626</v>
      </c>
      <c r="D4631" s="4"/>
      <c r="E4631" s="2" t="b">
        <f t="shared" ca="1" si="123"/>
        <v>1</v>
      </c>
      <c r="F4631" s="2" t="str" cm="1">
        <f t="array" aca="1" ref="F4631" ca="1">IF(G4631&lt;&gt;"",INDIRECT("'"&amp;G4631&amp;"'!"&amp;H4631),"")</f>
        <v/>
      </c>
      <c r="G4631" s="1533"/>
      <c r="I4631" s="4"/>
      <c r="J4631" s="4"/>
      <c r="K4631" s="4"/>
    </row>
    <row r="4632" spans="1:11" ht="14">
      <c r="A4632" s="1">
        <v>4627</v>
      </c>
      <c r="D4632" s="4"/>
      <c r="E4632" s="2" t="b">
        <f t="shared" ca="1" si="123"/>
        <v>1</v>
      </c>
      <c r="F4632" s="2" t="str" cm="1">
        <f t="array" aca="1" ref="F4632" ca="1">IF(G4632&lt;&gt;"",INDIRECT("'"&amp;G4632&amp;"'!"&amp;H4632),"")</f>
        <v/>
      </c>
      <c r="G4632" s="1533"/>
      <c r="I4632" s="4"/>
      <c r="J4632" s="4"/>
      <c r="K4632" s="4"/>
    </row>
    <row r="4633" spans="1:11" ht="14">
      <c r="A4633" s="1">
        <v>4628</v>
      </c>
      <c r="D4633" s="4"/>
      <c r="E4633" s="2" t="b">
        <f t="shared" ca="1" si="123"/>
        <v>1</v>
      </c>
      <c r="F4633" s="2" t="str" cm="1">
        <f t="array" aca="1" ref="F4633" ca="1">IF(G4633&lt;&gt;"",INDIRECT("'"&amp;G4633&amp;"'!"&amp;H4633),"")</f>
        <v/>
      </c>
      <c r="G4633" s="1533"/>
      <c r="I4633" s="4"/>
      <c r="J4633" s="4"/>
      <c r="K4633" s="4"/>
    </row>
    <row r="4634" spans="1:11" ht="14">
      <c r="A4634" s="1">
        <v>4629</v>
      </c>
      <c r="D4634" s="4"/>
      <c r="E4634" s="2" t="b">
        <f t="shared" ca="1" si="123"/>
        <v>1</v>
      </c>
      <c r="F4634" s="2" t="str" cm="1">
        <f t="array" aca="1" ref="F4634" ca="1">IF(G4634&lt;&gt;"",INDIRECT("'"&amp;G4634&amp;"'!"&amp;H4634),"")</f>
        <v/>
      </c>
      <c r="G4634" s="1533"/>
      <c r="I4634" s="4"/>
      <c r="J4634" s="4"/>
      <c r="K4634" s="4"/>
    </row>
    <row r="4635" spans="1:11" ht="14">
      <c r="A4635" s="1">
        <v>4630</v>
      </c>
      <c r="D4635" s="4"/>
      <c r="E4635" s="2" t="b">
        <f t="shared" ca="1" si="123"/>
        <v>1</v>
      </c>
      <c r="F4635" s="2" t="str" cm="1">
        <f t="array" aca="1" ref="F4635" ca="1">IF(G4635&lt;&gt;"",INDIRECT("'"&amp;G4635&amp;"'!"&amp;H4635),"")</f>
        <v/>
      </c>
      <c r="G4635" s="1533"/>
      <c r="I4635" s="4"/>
      <c r="J4635" s="4"/>
      <c r="K4635" s="4"/>
    </row>
    <row r="4636" spans="1:11" ht="14">
      <c r="A4636" s="1">
        <v>4631</v>
      </c>
      <c r="D4636" s="4"/>
      <c r="E4636" s="2" t="b">
        <f t="shared" ca="1" si="123"/>
        <v>1</v>
      </c>
      <c r="F4636" s="2" t="str" cm="1">
        <f t="array" aca="1" ref="F4636" ca="1">IF(G4636&lt;&gt;"",INDIRECT("'"&amp;G4636&amp;"'!"&amp;H4636),"")</f>
        <v/>
      </c>
      <c r="G4636" s="1533"/>
      <c r="I4636" s="4"/>
      <c r="J4636" s="4"/>
      <c r="K4636" s="4"/>
    </row>
    <row r="4637" spans="1:11" ht="14">
      <c r="A4637" s="1">
        <v>4632</v>
      </c>
      <c r="D4637" s="4"/>
      <c r="E4637" s="2" t="b">
        <f t="shared" ca="1" si="123"/>
        <v>1</v>
      </c>
      <c r="F4637" s="2" t="str" cm="1">
        <f t="array" aca="1" ref="F4637" ca="1">IF(G4637&lt;&gt;"",INDIRECT("'"&amp;G4637&amp;"'!"&amp;H4637),"")</f>
        <v/>
      </c>
      <c r="G4637" s="1533"/>
      <c r="I4637" s="4"/>
      <c r="J4637" s="4"/>
      <c r="K4637" s="4"/>
    </row>
    <row r="4638" spans="1:11" ht="14">
      <c r="A4638" s="1">
        <v>4633</v>
      </c>
      <c r="D4638" s="4"/>
      <c r="E4638" s="2" t="b">
        <f t="shared" ca="1" si="123"/>
        <v>1</v>
      </c>
      <c r="F4638" s="2" t="str" cm="1">
        <f t="array" aca="1" ref="F4638" ca="1">IF(G4638&lt;&gt;"",INDIRECT("'"&amp;G4638&amp;"'!"&amp;H4638),"")</f>
        <v/>
      </c>
      <c r="G4638" s="1533"/>
      <c r="I4638" s="4"/>
      <c r="J4638" s="4"/>
      <c r="K4638" s="4"/>
    </row>
    <row r="4639" spans="1:11" ht="14">
      <c r="A4639" s="1">
        <v>4634</v>
      </c>
      <c r="D4639" s="4"/>
      <c r="E4639" s="2" t="b">
        <f t="shared" ca="1" si="123"/>
        <v>1</v>
      </c>
      <c r="F4639" s="2" t="str" cm="1">
        <f t="array" aca="1" ref="F4639" ca="1">IF(G4639&lt;&gt;"",INDIRECT("'"&amp;G4639&amp;"'!"&amp;H4639),"")</f>
        <v/>
      </c>
      <c r="G4639" s="1533"/>
      <c r="I4639" s="4"/>
      <c r="J4639" s="4"/>
      <c r="K4639" s="4"/>
    </row>
    <row r="4640" spans="1:11" ht="14">
      <c r="A4640" s="1">
        <v>4635</v>
      </c>
      <c r="D4640" s="4"/>
      <c r="E4640" s="2" t="b">
        <f t="shared" ca="1" si="123"/>
        <v>1</v>
      </c>
      <c r="F4640" s="2" t="str" cm="1">
        <f t="array" aca="1" ref="F4640" ca="1">IF(G4640&lt;&gt;"",INDIRECT("'"&amp;G4640&amp;"'!"&amp;H4640),"")</f>
        <v/>
      </c>
      <c r="G4640" s="1533"/>
      <c r="I4640" s="4"/>
      <c r="J4640" s="4"/>
      <c r="K4640" s="4"/>
    </row>
    <row r="4641" spans="1:11" ht="14">
      <c r="A4641" s="1">
        <v>4636</v>
      </c>
      <c r="D4641" s="4"/>
      <c r="E4641" s="2" t="b">
        <f t="shared" ca="1" si="123"/>
        <v>1</v>
      </c>
      <c r="F4641" s="2" t="str" cm="1">
        <f t="array" aca="1" ref="F4641" ca="1">IF(G4641&lt;&gt;"",INDIRECT("'"&amp;G4641&amp;"'!"&amp;H4641),"")</f>
        <v/>
      </c>
      <c r="G4641" s="1533"/>
      <c r="I4641" s="4"/>
      <c r="J4641" s="4"/>
      <c r="K4641" s="4"/>
    </row>
    <row r="4642" spans="1:11" ht="14">
      <c r="A4642" s="1">
        <v>4637</v>
      </c>
      <c r="D4642" s="4"/>
      <c r="E4642" s="2" t="b">
        <f t="shared" ca="1" si="123"/>
        <v>1</v>
      </c>
      <c r="F4642" s="2" t="str" cm="1">
        <f t="array" aca="1" ref="F4642" ca="1">IF(G4642&lt;&gt;"",INDIRECT("'"&amp;G4642&amp;"'!"&amp;H4642),"")</f>
        <v/>
      </c>
      <c r="G4642" s="1533"/>
      <c r="I4642" s="4"/>
      <c r="J4642" s="4"/>
      <c r="K4642" s="4"/>
    </row>
    <row r="4643" spans="1:11" ht="14">
      <c r="A4643" s="1">
        <v>4638</v>
      </c>
      <c r="D4643" s="4"/>
      <c r="E4643" s="2" t="b">
        <f t="shared" ca="1" si="123"/>
        <v>1</v>
      </c>
      <c r="F4643" s="2" t="str" cm="1">
        <f t="array" aca="1" ref="F4643" ca="1">IF(G4643&lt;&gt;"",INDIRECT("'"&amp;G4643&amp;"'!"&amp;H4643),"")</f>
        <v/>
      </c>
      <c r="G4643" s="1533"/>
      <c r="I4643" s="4"/>
      <c r="J4643" s="4"/>
      <c r="K4643" s="4"/>
    </row>
    <row r="4644" spans="1:11" ht="14">
      <c r="A4644" s="1">
        <v>4639</v>
      </c>
      <c r="D4644" s="4"/>
      <c r="E4644" s="2" t="b">
        <f t="shared" ca="1" si="123"/>
        <v>1</v>
      </c>
      <c r="F4644" s="2" t="str" cm="1">
        <f t="array" aca="1" ref="F4644" ca="1">IF(G4644&lt;&gt;"",INDIRECT("'"&amp;G4644&amp;"'!"&amp;H4644),"")</f>
        <v/>
      </c>
      <c r="G4644" s="1533"/>
      <c r="I4644" s="4"/>
      <c r="J4644" s="4"/>
      <c r="K4644" s="4"/>
    </row>
    <row r="4645" spans="1:11" ht="14">
      <c r="A4645" s="1">
        <v>4640</v>
      </c>
      <c r="D4645" s="4"/>
      <c r="E4645" s="2" t="b">
        <f t="shared" ca="1" si="123"/>
        <v>1</v>
      </c>
      <c r="F4645" s="2" t="str" cm="1">
        <f t="array" aca="1" ref="F4645" ca="1">IF(G4645&lt;&gt;"",INDIRECT("'"&amp;G4645&amp;"'!"&amp;H4645),"")</f>
        <v/>
      </c>
      <c r="G4645" s="1533"/>
      <c r="I4645" s="4"/>
      <c r="J4645" s="4"/>
      <c r="K4645" s="4"/>
    </row>
    <row r="4646" spans="1:11" ht="14">
      <c r="A4646" s="1">
        <v>4641</v>
      </c>
      <c r="D4646" s="4"/>
      <c r="E4646" s="2" t="b">
        <f t="shared" ca="1" si="123"/>
        <v>1</v>
      </c>
      <c r="F4646" s="2" t="str" cm="1">
        <f t="array" aca="1" ref="F4646" ca="1">IF(G4646&lt;&gt;"",INDIRECT("'"&amp;G4646&amp;"'!"&amp;H4646),"")</f>
        <v/>
      </c>
      <c r="G4646" s="1533"/>
      <c r="I4646" s="4"/>
      <c r="J4646" s="4"/>
      <c r="K4646" s="4"/>
    </row>
    <row r="4647" spans="1:11" ht="14">
      <c r="A4647" s="1">
        <v>4642</v>
      </c>
      <c r="D4647" s="4"/>
      <c r="E4647" s="2" t="b">
        <f t="shared" ca="1" si="123"/>
        <v>1</v>
      </c>
      <c r="F4647" s="2" t="str" cm="1">
        <f t="array" aca="1" ref="F4647" ca="1">IF(G4647&lt;&gt;"",INDIRECT("'"&amp;G4647&amp;"'!"&amp;H4647),"")</f>
        <v/>
      </c>
      <c r="G4647" s="1533"/>
      <c r="I4647" s="4"/>
      <c r="J4647" s="4"/>
      <c r="K4647" s="4"/>
    </row>
    <row r="4648" spans="1:11" ht="14">
      <c r="A4648" s="1">
        <v>4643</v>
      </c>
      <c r="D4648" s="4"/>
      <c r="E4648" s="2" t="b">
        <f t="shared" ca="1" si="123"/>
        <v>1</v>
      </c>
      <c r="F4648" s="2" t="str" cm="1">
        <f t="array" aca="1" ref="F4648" ca="1">IF(G4648&lt;&gt;"",INDIRECT("'"&amp;G4648&amp;"'!"&amp;H4648),"")</f>
        <v/>
      </c>
      <c r="G4648" s="1533"/>
      <c r="I4648" s="4"/>
      <c r="J4648" s="4"/>
      <c r="K4648" s="4"/>
    </row>
    <row r="4649" spans="1:11" ht="14">
      <c r="A4649" s="1">
        <v>4644</v>
      </c>
      <c r="D4649" s="4"/>
      <c r="E4649" s="2" t="b">
        <f t="shared" ca="1" si="123"/>
        <v>1</v>
      </c>
      <c r="F4649" s="2" t="str" cm="1">
        <f t="array" aca="1" ref="F4649" ca="1">IF(G4649&lt;&gt;"",INDIRECT("'"&amp;G4649&amp;"'!"&amp;H4649),"")</f>
        <v/>
      </c>
      <c r="G4649" s="1533"/>
      <c r="I4649" s="4"/>
      <c r="J4649" s="4"/>
      <c r="K4649" s="4"/>
    </row>
    <row r="4650" spans="1:11" ht="14">
      <c r="A4650" s="1">
        <v>4645</v>
      </c>
      <c r="D4650" s="4"/>
      <c r="E4650" s="2" t="b">
        <f t="shared" ca="1" si="123"/>
        <v>1</v>
      </c>
      <c r="F4650" s="2" t="str" cm="1">
        <f t="array" aca="1" ref="F4650" ca="1">IF(G4650&lt;&gt;"",INDIRECT("'"&amp;G4650&amp;"'!"&amp;H4650),"")</f>
        <v/>
      </c>
      <c r="G4650" s="1533"/>
      <c r="I4650" s="4"/>
      <c r="J4650" s="4"/>
      <c r="K4650" s="4"/>
    </row>
    <row r="4651" spans="1:11" ht="14">
      <c r="A4651" s="1">
        <v>4646</v>
      </c>
      <c r="D4651" s="4"/>
      <c r="E4651" s="2" t="b">
        <f t="shared" ca="1" si="123"/>
        <v>1</v>
      </c>
      <c r="F4651" s="2" t="str" cm="1">
        <f t="array" aca="1" ref="F4651" ca="1">IF(G4651&lt;&gt;"",INDIRECT("'"&amp;G4651&amp;"'!"&amp;H4651),"")</f>
        <v/>
      </c>
      <c r="G4651" s="1533"/>
      <c r="I4651" s="4"/>
      <c r="J4651" s="4"/>
      <c r="K4651" s="4"/>
    </row>
    <row r="4652" spans="1:11" ht="14">
      <c r="A4652" s="1">
        <v>4647</v>
      </c>
      <c r="D4652" s="4"/>
      <c r="E4652" s="2" t="b">
        <f t="shared" ca="1" si="123"/>
        <v>1</v>
      </c>
      <c r="F4652" s="2" t="str" cm="1">
        <f t="array" aca="1" ref="F4652" ca="1">IF(G4652&lt;&gt;"",INDIRECT("'"&amp;G4652&amp;"'!"&amp;H4652),"")</f>
        <v/>
      </c>
      <c r="G4652" s="1533"/>
      <c r="I4652" s="4"/>
      <c r="J4652" s="4"/>
      <c r="K4652" s="4"/>
    </row>
    <row r="4653" spans="1:11" ht="14">
      <c r="A4653" s="1">
        <v>4648</v>
      </c>
      <c r="D4653" s="4"/>
      <c r="E4653" s="2" t="b">
        <f t="shared" ca="1" si="123"/>
        <v>1</v>
      </c>
      <c r="F4653" s="2" t="str" cm="1">
        <f t="array" aca="1" ref="F4653" ca="1">IF(G4653&lt;&gt;"",INDIRECT("'"&amp;G4653&amp;"'!"&amp;H4653),"")</f>
        <v/>
      </c>
      <c r="G4653" s="1533"/>
      <c r="I4653" s="4"/>
      <c r="J4653" s="4"/>
      <c r="K4653" s="4"/>
    </row>
    <row r="4654" spans="1:11" ht="14">
      <c r="A4654" s="1">
        <v>4649</v>
      </c>
      <c r="D4654" s="4"/>
      <c r="E4654" s="2" t="b">
        <f t="shared" ca="1" si="123"/>
        <v>1</v>
      </c>
      <c r="F4654" s="2" t="str" cm="1">
        <f t="array" aca="1" ref="F4654" ca="1">IF(G4654&lt;&gt;"",INDIRECT("'"&amp;G4654&amp;"'!"&amp;H4654),"")</f>
        <v/>
      </c>
      <c r="G4654" s="1533"/>
      <c r="I4654" s="4"/>
      <c r="J4654" s="4"/>
      <c r="K4654" s="4"/>
    </row>
    <row r="4655" spans="1:11" ht="14">
      <c r="A4655" s="1">
        <v>4650</v>
      </c>
      <c r="D4655" s="4"/>
      <c r="E4655" s="2" t="b">
        <f t="shared" ca="1" si="123"/>
        <v>1</v>
      </c>
      <c r="F4655" s="2" t="str" cm="1">
        <f t="array" aca="1" ref="F4655" ca="1">IF(G4655&lt;&gt;"",INDIRECT("'"&amp;G4655&amp;"'!"&amp;H4655),"")</f>
        <v/>
      </c>
      <c r="G4655" s="1533"/>
      <c r="I4655" s="4"/>
      <c r="J4655" s="4"/>
      <c r="K4655" s="4"/>
    </row>
    <row r="4656" spans="1:11" ht="14">
      <c r="A4656" s="1">
        <v>4651</v>
      </c>
      <c r="D4656" s="4"/>
      <c r="E4656" s="2" t="b">
        <f t="shared" ca="1" si="123"/>
        <v>1</v>
      </c>
      <c r="F4656" s="2" t="str" cm="1">
        <f t="array" aca="1" ref="F4656" ca="1">IF(G4656&lt;&gt;"",INDIRECT("'"&amp;G4656&amp;"'!"&amp;H4656),"")</f>
        <v/>
      </c>
      <c r="G4656" s="1533"/>
      <c r="I4656" s="4"/>
      <c r="J4656" s="4"/>
      <c r="K4656" s="4"/>
    </row>
    <row r="4657" spans="1:11" ht="14">
      <c r="A4657" s="1">
        <v>4652</v>
      </c>
      <c r="D4657" s="4"/>
      <c r="E4657" s="2" t="b">
        <f t="shared" ca="1" si="123"/>
        <v>1</v>
      </c>
      <c r="F4657" s="2" t="str" cm="1">
        <f t="array" aca="1" ref="F4657" ca="1">IF(G4657&lt;&gt;"",INDIRECT("'"&amp;G4657&amp;"'!"&amp;H4657),"")</f>
        <v/>
      </c>
      <c r="G4657" s="1533"/>
      <c r="I4657" s="4"/>
      <c r="J4657" s="4"/>
      <c r="K4657" s="4"/>
    </row>
    <row r="4658" spans="1:11" ht="14">
      <c r="A4658" s="1">
        <v>4653</v>
      </c>
      <c r="D4658" s="4"/>
      <c r="E4658" s="2" t="b">
        <f t="shared" ca="1" si="123"/>
        <v>1</v>
      </c>
      <c r="F4658" s="2" t="str" cm="1">
        <f t="array" aca="1" ref="F4658" ca="1">IF(G4658&lt;&gt;"",INDIRECT("'"&amp;G4658&amp;"'!"&amp;H4658),"")</f>
        <v/>
      </c>
      <c r="G4658" s="1533"/>
      <c r="I4658" s="4"/>
      <c r="J4658" s="4"/>
      <c r="K4658" s="4"/>
    </row>
    <row r="4659" spans="1:11" ht="14">
      <c r="A4659" s="1">
        <v>4654</v>
      </c>
      <c r="D4659" s="4"/>
      <c r="E4659" s="2" t="b">
        <f t="shared" ca="1" si="123"/>
        <v>1</v>
      </c>
      <c r="F4659" s="2" t="str" cm="1">
        <f t="array" aca="1" ref="F4659" ca="1">IF(G4659&lt;&gt;"",INDIRECT("'"&amp;G4659&amp;"'!"&amp;H4659),"")</f>
        <v/>
      </c>
      <c r="G4659" s="1533"/>
      <c r="I4659" s="4"/>
      <c r="J4659" s="4"/>
      <c r="K4659" s="4"/>
    </row>
    <row r="4660" spans="1:11" ht="14">
      <c r="A4660" s="1">
        <v>4655</v>
      </c>
      <c r="D4660" s="4"/>
      <c r="E4660" s="2" t="b">
        <f t="shared" ca="1" si="123"/>
        <v>1</v>
      </c>
      <c r="F4660" s="2" t="str" cm="1">
        <f t="array" aca="1" ref="F4660" ca="1">IF(G4660&lt;&gt;"",INDIRECT("'"&amp;G4660&amp;"'!"&amp;H4660),"")</f>
        <v/>
      </c>
      <c r="G4660" s="1533"/>
      <c r="I4660" s="4"/>
      <c r="J4660" s="4"/>
      <c r="K4660" s="4"/>
    </row>
    <row r="4661" spans="1:11" ht="14">
      <c r="A4661" s="1">
        <v>4656</v>
      </c>
      <c r="D4661" s="4"/>
      <c r="E4661" s="2" t="b">
        <f t="shared" ca="1" si="123"/>
        <v>1</v>
      </c>
      <c r="F4661" s="2" t="str" cm="1">
        <f t="array" aca="1" ref="F4661" ca="1">IF(G4661&lt;&gt;"",INDIRECT("'"&amp;G4661&amp;"'!"&amp;H4661),"")</f>
        <v/>
      </c>
      <c r="G4661" s="1533"/>
      <c r="I4661" s="4"/>
      <c r="J4661" s="4"/>
      <c r="K4661" s="4"/>
    </row>
    <row r="4662" spans="1:11" ht="14">
      <c r="A4662" s="1">
        <v>4657</v>
      </c>
      <c r="D4662" s="4"/>
      <c r="E4662" s="2" t="b">
        <f t="shared" ca="1" si="123"/>
        <v>1</v>
      </c>
      <c r="F4662" s="2" t="str" cm="1">
        <f t="array" aca="1" ref="F4662" ca="1">IF(G4662&lt;&gt;"",INDIRECT("'"&amp;G4662&amp;"'!"&amp;H4662),"")</f>
        <v/>
      </c>
      <c r="G4662" s="1533"/>
      <c r="I4662" s="4"/>
      <c r="J4662" s="4"/>
      <c r="K4662" s="4"/>
    </row>
    <row r="4663" spans="1:11" ht="14">
      <c r="A4663" s="1">
        <v>4658</v>
      </c>
      <c r="D4663" s="4"/>
      <c r="E4663" s="2" t="b">
        <f t="shared" ca="1" si="123"/>
        <v>1</v>
      </c>
      <c r="F4663" s="2" t="str" cm="1">
        <f t="array" aca="1" ref="F4663" ca="1">IF(G4663&lt;&gt;"",INDIRECT("'"&amp;G4663&amp;"'!"&amp;H4663),"")</f>
        <v/>
      </c>
      <c r="G4663" s="1533"/>
      <c r="I4663" s="4"/>
      <c r="J4663" s="4"/>
      <c r="K4663" s="4"/>
    </row>
    <row r="4664" spans="1:11" ht="14">
      <c r="A4664" s="1">
        <v>4659</v>
      </c>
      <c r="D4664" s="4"/>
      <c r="E4664" s="2" t="b">
        <f t="shared" ca="1" si="123"/>
        <v>1</v>
      </c>
      <c r="F4664" s="2" t="str" cm="1">
        <f t="array" aca="1" ref="F4664" ca="1">IF(G4664&lt;&gt;"",INDIRECT("'"&amp;G4664&amp;"'!"&amp;H4664),"")</f>
        <v/>
      </c>
      <c r="G4664" s="1533"/>
      <c r="I4664" s="4"/>
      <c r="J4664" s="4"/>
      <c r="K4664" s="4"/>
    </row>
    <row r="4665" spans="1:11" ht="14">
      <c r="A4665" s="1">
        <v>4660</v>
      </c>
      <c r="D4665" s="4"/>
      <c r="E4665" s="2" t="b">
        <f t="shared" ca="1" si="123"/>
        <v>1</v>
      </c>
      <c r="F4665" s="2" t="str" cm="1">
        <f t="array" aca="1" ref="F4665" ca="1">IF(G4665&lt;&gt;"",INDIRECT("'"&amp;G4665&amp;"'!"&amp;H4665),"")</f>
        <v/>
      </c>
      <c r="G4665" s="1533"/>
      <c r="I4665" s="4"/>
      <c r="J4665" s="4"/>
      <c r="K4665" s="4"/>
    </row>
    <row r="4666" spans="1:11" ht="14">
      <c r="A4666" s="1">
        <v>4661</v>
      </c>
      <c r="D4666" s="4"/>
      <c r="E4666" s="2" t="b">
        <f t="shared" ca="1" si="123"/>
        <v>1</v>
      </c>
      <c r="F4666" s="2" t="str" cm="1">
        <f t="array" aca="1" ref="F4666" ca="1">IF(G4666&lt;&gt;"",INDIRECT("'"&amp;G4666&amp;"'!"&amp;H4666),"")</f>
        <v/>
      </c>
      <c r="G4666" s="1533"/>
      <c r="I4666" s="4"/>
      <c r="J4666" s="4"/>
      <c r="K4666" s="4"/>
    </row>
    <row r="4667" spans="1:11" ht="14">
      <c r="A4667" s="1">
        <v>4662</v>
      </c>
      <c r="D4667" s="4"/>
      <c r="E4667" s="2" t="b">
        <f t="shared" ca="1" si="123"/>
        <v>1</v>
      </c>
      <c r="F4667" s="2" t="str" cm="1">
        <f t="array" aca="1" ref="F4667" ca="1">IF(G4667&lt;&gt;"",INDIRECT("'"&amp;G4667&amp;"'!"&amp;H4667),"")</f>
        <v/>
      </c>
      <c r="G4667" s="1533"/>
      <c r="I4667" s="4"/>
      <c r="J4667" s="4"/>
      <c r="K4667" s="4"/>
    </row>
    <row r="4668" spans="1:11" ht="14">
      <c r="A4668" s="1">
        <v>4663</v>
      </c>
      <c r="D4668" s="4"/>
      <c r="E4668" s="2" t="b">
        <f t="shared" ca="1" si="123"/>
        <v>1</v>
      </c>
      <c r="F4668" s="2" t="str" cm="1">
        <f t="array" aca="1" ref="F4668" ca="1">IF(G4668&lt;&gt;"",INDIRECT("'"&amp;G4668&amp;"'!"&amp;H4668),"")</f>
        <v/>
      </c>
      <c r="G4668" s="1533"/>
      <c r="I4668" s="4"/>
      <c r="J4668" s="4"/>
      <c r="K4668" s="4"/>
    </row>
    <row r="4669" spans="1:11" ht="14">
      <c r="A4669" s="1">
        <v>4664</v>
      </c>
      <c r="D4669" s="4"/>
      <c r="E4669" s="2" t="b">
        <f t="shared" ca="1" si="123"/>
        <v>1</v>
      </c>
      <c r="F4669" s="2" t="str" cm="1">
        <f t="array" aca="1" ref="F4669" ca="1">IF(G4669&lt;&gt;"",INDIRECT("'"&amp;G4669&amp;"'!"&amp;H4669),"")</f>
        <v/>
      </c>
      <c r="G4669" s="1533"/>
      <c r="I4669" s="4"/>
      <c r="J4669" s="4"/>
      <c r="K4669" s="4"/>
    </row>
    <row r="4670" spans="1:11" ht="14">
      <c r="A4670" s="1">
        <v>4665</v>
      </c>
      <c r="D4670" s="4"/>
      <c r="E4670" s="2" t="b">
        <f t="shared" ca="1" si="123"/>
        <v>1</v>
      </c>
      <c r="F4670" s="2" t="str" cm="1">
        <f t="array" aca="1" ref="F4670" ca="1">IF(G4670&lt;&gt;"",INDIRECT("'"&amp;G4670&amp;"'!"&amp;H4670),"")</f>
        <v/>
      </c>
      <c r="G4670" s="1533"/>
      <c r="I4670" s="4"/>
      <c r="J4670" s="4"/>
      <c r="K4670" s="4"/>
    </row>
    <row r="4671" spans="1:11" ht="14">
      <c r="A4671" s="1">
        <v>4666</v>
      </c>
      <c r="D4671" s="4"/>
      <c r="E4671" s="2" t="b">
        <f t="shared" ca="1" si="123"/>
        <v>1</v>
      </c>
      <c r="F4671" s="2" t="str" cm="1">
        <f t="array" aca="1" ref="F4671" ca="1">IF(G4671&lt;&gt;"",INDIRECT("'"&amp;G4671&amp;"'!"&amp;H4671),"")</f>
        <v/>
      </c>
      <c r="G4671" s="1533"/>
      <c r="I4671" s="4"/>
      <c r="J4671" s="4"/>
      <c r="K4671" s="4"/>
    </row>
    <row r="4672" spans="1:11" ht="14">
      <c r="A4672" s="1">
        <v>4667</v>
      </c>
      <c r="D4672" s="4"/>
      <c r="E4672" s="2" t="b">
        <f t="shared" ca="1" si="123"/>
        <v>1</v>
      </c>
      <c r="F4672" s="2" t="str" cm="1">
        <f t="array" aca="1" ref="F4672" ca="1">IF(G4672&lt;&gt;"",INDIRECT("'"&amp;G4672&amp;"'!"&amp;H4672),"")</f>
        <v/>
      </c>
      <c r="G4672" s="1533"/>
      <c r="I4672" s="4"/>
      <c r="J4672" s="4"/>
      <c r="K4672" s="4"/>
    </row>
    <row r="4673" spans="1:11" ht="14">
      <c r="A4673" s="1">
        <v>4668</v>
      </c>
      <c r="D4673" s="4"/>
      <c r="E4673" s="2" t="b">
        <f t="shared" ca="1" si="123"/>
        <v>1</v>
      </c>
      <c r="F4673" s="2" t="str" cm="1">
        <f t="array" aca="1" ref="F4673" ca="1">IF(G4673&lt;&gt;"",INDIRECT("'"&amp;G4673&amp;"'!"&amp;H4673),"")</f>
        <v/>
      </c>
      <c r="G4673" s="1533"/>
      <c r="I4673" s="4"/>
      <c r="J4673" s="4"/>
      <c r="K4673" s="4"/>
    </row>
    <row r="4674" spans="1:11" ht="14">
      <c r="A4674" s="1">
        <v>4669</v>
      </c>
      <c r="D4674" s="4"/>
      <c r="E4674" s="2" t="b">
        <f t="shared" ref="E4674:E4737" ca="1" si="124">F4674=B4674</f>
        <v>1</v>
      </c>
      <c r="F4674" s="2" t="str" cm="1">
        <f t="array" aca="1" ref="F4674" ca="1">IF(G4674&lt;&gt;"",INDIRECT("'"&amp;G4674&amp;"'!"&amp;H4674),"")</f>
        <v/>
      </c>
      <c r="G4674" s="1533"/>
      <c r="I4674" s="4"/>
      <c r="J4674" s="4"/>
      <c r="K4674" s="4"/>
    </row>
    <row r="4675" spans="1:11" ht="14">
      <c r="A4675" s="1">
        <v>4670</v>
      </c>
      <c r="D4675" s="4"/>
      <c r="E4675" s="2" t="b">
        <f t="shared" ca="1" si="124"/>
        <v>1</v>
      </c>
      <c r="F4675" s="2" t="str" cm="1">
        <f t="array" aca="1" ref="F4675" ca="1">IF(G4675&lt;&gt;"",INDIRECT("'"&amp;G4675&amp;"'!"&amp;H4675),"")</f>
        <v/>
      </c>
      <c r="G4675" s="1533"/>
      <c r="I4675" s="4"/>
      <c r="J4675" s="4"/>
      <c r="K4675" s="4"/>
    </row>
    <row r="4676" spans="1:11" ht="14">
      <c r="A4676" s="1">
        <v>4671</v>
      </c>
      <c r="D4676" s="4"/>
      <c r="E4676" s="2" t="b">
        <f t="shared" ca="1" si="124"/>
        <v>1</v>
      </c>
      <c r="F4676" s="2" t="str" cm="1">
        <f t="array" aca="1" ref="F4676" ca="1">IF(G4676&lt;&gt;"",INDIRECT("'"&amp;G4676&amp;"'!"&amp;H4676),"")</f>
        <v/>
      </c>
      <c r="G4676" s="1533"/>
      <c r="I4676" s="4"/>
      <c r="J4676" s="4"/>
      <c r="K4676" s="4"/>
    </row>
    <row r="4677" spans="1:11" ht="14">
      <c r="A4677" s="1">
        <v>4672</v>
      </c>
      <c r="D4677" s="4"/>
      <c r="E4677" s="2" t="b">
        <f t="shared" ca="1" si="124"/>
        <v>1</v>
      </c>
      <c r="F4677" s="2" t="str" cm="1">
        <f t="array" aca="1" ref="F4677" ca="1">IF(G4677&lt;&gt;"",INDIRECT("'"&amp;G4677&amp;"'!"&amp;H4677),"")</f>
        <v/>
      </c>
      <c r="G4677" s="1533"/>
      <c r="I4677" s="4"/>
      <c r="J4677" s="4"/>
      <c r="K4677" s="4"/>
    </row>
    <row r="4678" spans="1:11" ht="14">
      <c r="A4678" s="1">
        <v>4673</v>
      </c>
      <c r="D4678" s="4"/>
      <c r="E4678" s="2" t="b">
        <f t="shared" ca="1" si="124"/>
        <v>1</v>
      </c>
      <c r="F4678" s="2" t="str" cm="1">
        <f t="array" aca="1" ref="F4678" ca="1">IF(G4678&lt;&gt;"",INDIRECT("'"&amp;G4678&amp;"'!"&amp;H4678),"")</f>
        <v/>
      </c>
      <c r="G4678" s="1533"/>
      <c r="I4678" s="4"/>
      <c r="J4678" s="4"/>
      <c r="K4678" s="4"/>
    </row>
    <row r="4679" spans="1:11" ht="14">
      <c r="A4679" s="1">
        <v>4674</v>
      </c>
      <c r="D4679" s="4"/>
      <c r="E4679" s="2" t="b">
        <f t="shared" ca="1" si="124"/>
        <v>1</v>
      </c>
      <c r="F4679" s="2" t="str" cm="1">
        <f t="array" aca="1" ref="F4679" ca="1">IF(G4679&lt;&gt;"",INDIRECT("'"&amp;G4679&amp;"'!"&amp;H4679),"")</f>
        <v/>
      </c>
      <c r="G4679" s="1533"/>
      <c r="I4679" s="4"/>
      <c r="J4679" s="4"/>
      <c r="K4679" s="4"/>
    </row>
    <row r="4680" spans="1:11" ht="14">
      <c r="A4680" s="1">
        <v>4675</v>
      </c>
      <c r="D4680" s="4"/>
      <c r="E4680" s="2" t="b">
        <f t="shared" ca="1" si="124"/>
        <v>1</v>
      </c>
      <c r="F4680" s="2" t="str" cm="1">
        <f t="array" aca="1" ref="F4680" ca="1">IF(G4680&lt;&gt;"",INDIRECT("'"&amp;G4680&amp;"'!"&amp;H4680),"")</f>
        <v/>
      </c>
      <c r="G4680" s="1533"/>
      <c r="I4680" s="4"/>
      <c r="J4680" s="4"/>
      <c r="K4680" s="4"/>
    </row>
    <row r="4681" spans="1:11" ht="14">
      <c r="A4681" s="1">
        <v>4676</v>
      </c>
      <c r="D4681" s="4"/>
      <c r="E4681" s="2" t="b">
        <f t="shared" ca="1" si="124"/>
        <v>1</v>
      </c>
      <c r="F4681" s="2" t="str" cm="1">
        <f t="array" aca="1" ref="F4681" ca="1">IF(G4681&lt;&gt;"",INDIRECT("'"&amp;G4681&amp;"'!"&amp;H4681),"")</f>
        <v/>
      </c>
      <c r="G4681" s="1533"/>
      <c r="I4681" s="4"/>
      <c r="J4681" s="4"/>
      <c r="K4681" s="4"/>
    </row>
    <row r="4682" spans="1:11" ht="14">
      <c r="A4682" s="1">
        <v>4677</v>
      </c>
      <c r="D4682" s="4"/>
      <c r="E4682" s="2" t="b">
        <f t="shared" ca="1" si="124"/>
        <v>1</v>
      </c>
      <c r="F4682" s="2" t="str" cm="1">
        <f t="array" aca="1" ref="F4682" ca="1">IF(G4682&lt;&gt;"",INDIRECT("'"&amp;G4682&amp;"'!"&amp;H4682),"")</f>
        <v/>
      </c>
      <c r="G4682" s="1533"/>
      <c r="I4682" s="4"/>
      <c r="J4682" s="4"/>
      <c r="K4682" s="4"/>
    </row>
    <row r="4683" spans="1:11" ht="14">
      <c r="A4683" s="1">
        <v>4678</v>
      </c>
      <c r="D4683" s="4"/>
      <c r="E4683" s="2" t="b">
        <f t="shared" ca="1" si="124"/>
        <v>1</v>
      </c>
      <c r="F4683" s="2" t="str" cm="1">
        <f t="array" aca="1" ref="F4683" ca="1">IF(G4683&lt;&gt;"",INDIRECT("'"&amp;G4683&amp;"'!"&amp;H4683),"")</f>
        <v/>
      </c>
      <c r="G4683" s="1533"/>
      <c r="I4683" s="4"/>
      <c r="J4683" s="4"/>
      <c r="K4683" s="4"/>
    </row>
    <row r="4684" spans="1:11" ht="14">
      <c r="A4684" s="1">
        <v>4679</v>
      </c>
      <c r="D4684" s="4"/>
      <c r="E4684" s="2" t="b">
        <f t="shared" ca="1" si="124"/>
        <v>1</v>
      </c>
      <c r="F4684" s="2" t="str" cm="1">
        <f t="array" aca="1" ref="F4684" ca="1">IF(G4684&lt;&gt;"",INDIRECT("'"&amp;G4684&amp;"'!"&amp;H4684),"")</f>
        <v/>
      </c>
      <c r="G4684" s="1533"/>
      <c r="I4684" s="4"/>
      <c r="J4684" s="4"/>
      <c r="K4684" s="4"/>
    </row>
    <row r="4685" spans="1:11" ht="14">
      <c r="A4685" s="1">
        <v>4680</v>
      </c>
      <c r="D4685" s="4"/>
      <c r="E4685" s="2" t="b">
        <f t="shared" ca="1" si="124"/>
        <v>1</v>
      </c>
      <c r="F4685" s="2" t="str" cm="1">
        <f t="array" aca="1" ref="F4685" ca="1">IF(G4685&lt;&gt;"",INDIRECT("'"&amp;G4685&amp;"'!"&amp;H4685),"")</f>
        <v/>
      </c>
      <c r="G4685" s="1533"/>
      <c r="I4685" s="4"/>
      <c r="J4685" s="4"/>
      <c r="K4685" s="4"/>
    </row>
    <row r="4686" spans="1:11" ht="14">
      <c r="A4686" s="1">
        <v>4681</v>
      </c>
      <c r="D4686" s="4"/>
      <c r="E4686" s="2" t="b">
        <f t="shared" ca="1" si="124"/>
        <v>1</v>
      </c>
      <c r="F4686" s="2" t="str" cm="1">
        <f t="array" aca="1" ref="F4686" ca="1">IF(G4686&lt;&gt;"",INDIRECT("'"&amp;G4686&amp;"'!"&amp;H4686),"")</f>
        <v/>
      </c>
      <c r="G4686" s="1533"/>
      <c r="I4686" s="4"/>
      <c r="J4686" s="4"/>
      <c r="K4686" s="4"/>
    </row>
    <row r="4687" spans="1:11" ht="14">
      <c r="A4687" s="1">
        <v>4682</v>
      </c>
      <c r="D4687" s="4"/>
      <c r="E4687" s="2" t="b">
        <f t="shared" ca="1" si="124"/>
        <v>1</v>
      </c>
      <c r="F4687" s="2" t="str" cm="1">
        <f t="array" aca="1" ref="F4687" ca="1">IF(G4687&lt;&gt;"",INDIRECT("'"&amp;G4687&amp;"'!"&amp;H4687),"")</f>
        <v/>
      </c>
      <c r="G4687" s="1533"/>
      <c r="I4687" s="4"/>
      <c r="J4687" s="4"/>
      <c r="K4687" s="4"/>
    </row>
    <row r="4688" spans="1:11" ht="14">
      <c r="A4688" s="1">
        <v>4683</v>
      </c>
      <c r="D4688" s="4"/>
      <c r="E4688" s="2" t="b">
        <f t="shared" ca="1" si="124"/>
        <v>1</v>
      </c>
      <c r="F4688" s="2" t="str" cm="1">
        <f t="array" aca="1" ref="F4688" ca="1">IF(G4688&lt;&gt;"",INDIRECT("'"&amp;G4688&amp;"'!"&amp;H4688),"")</f>
        <v/>
      </c>
      <c r="G4688" s="1533"/>
      <c r="I4688" s="4"/>
      <c r="J4688" s="4"/>
      <c r="K4688" s="4"/>
    </row>
    <row r="4689" spans="1:11" ht="14">
      <c r="A4689" s="1">
        <v>4684</v>
      </c>
      <c r="D4689" s="4"/>
      <c r="E4689" s="2" t="b">
        <f t="shared" ca="1" si="124"/>
        <v>1</v>
      </c>
      <c r="F4689" s="2" t="str" cm="1">
        <f t="array" aca="1" ref="F4689" ca="1">IF(G4689&lt;&gt;"",INDIRECT("'"&amp;G4689&amp;"'!"&amp;H4689),"")</f>
        <v/>
      </c>
      <c r="G4689" s="1533"/>
      <c r="I4689" s="4"/>
      <c r="J4689" s="4"/>
      <c r="K4689" s="4"/>
    </row>
    <row r="4690" spans="1:11" ht="14">
      <c r="A4690" s="1">
        <v>4685</v>
      </c>
      <c r="D4690" s="4"/>
      <c r="E4690" s="2" t="b">
        <f t="shared" ca="1" si="124"/>
        <v>1</v>
      </c>
      <c r="F4690" s="2" t="str" cm="1">
        <f t="array" aca="1" ref="F4690" ca="1">IF(G4690&lt;&gt;"",INDIRECT("'"&amp;G4690&amp;"'!"&amp;H4690),"")</f>
        <v/>
      </c>
      <c r="G4690" s="1533"/>
      <c r="I4690" s="4"/>
      <c r="J4690" s="4"/>
      <c r="K4690" s="4"/>
    </row>
    <row r="4691" spans="1:11" ht="14">
      <c r="A4691" s="1">
        <v>4686</v>
      </c>
      <c r="D4691" s="4"/>
      <c r="E4691" s="2" t="b">
        <f t="shared" ca="1" si="124"/>
        <v>1</v>
      </c>
      <c r="F4691" s="2" t="str" cm="1">
        <f t="array" aca="1" ref="F4691" ca="1">IF(G4691&lt;&gt;"",INDIRECT("'"&amp;G4691&amp;"'!"&amp;H4691),"")</f>
        <v/>
      </c>
      <c r="G4691" s="1533"/>
      <c r="I4691" s="4"/>
      <c r="J4691" s="4"/>
      <c r="K4691" s="4"/>
    </row>
    <row r="4692" spans="1:11" ht="14">
      <c r="A4692" s="1">
        <v>4687</v>
      </c>
      <c r="D4692" s="4"/>
      <c r="E4692" s="2" t="b">
        <f t="shared" ca="1" si="124"/>
        <v>1</v>
      </c>
      <c r="F4692" s="2" t="str" cm="1">
        <f t="array" aca="1" ref="F4692" ca="1">IF(G4692&lt;&gt;"",INDIRECT("'"&amp;G4692&amp;"'!"&amp;H4692),"")</f>
        <v/>
      </c>
      <c r="G4692" s="1533"/>
      <c r="I4692" s="4"/>
      <c r="J4692" s="4"/>
      <c r="K4692" s="4"/>
    </row>
    <row r="4693" spans="1:11" ht="14">
      <c r="A4693" s="1">
        <v>4688</v>
      </c>
      <c r="D4693" s="4"/>
      <c r="E4693" s="2" t="b">
        <f t="shared" ca="1" si="124"/>
        <v>1</v>
      </c>
      <c r="F4693" s="2" t="str" cm="1">
        <f t="array" aca="1" ref="F4693" ca="1">IF(G4693&lt;&gt;"",INDIRECT("'"&amp;G4693&amp;"'!"&amp;H4693),"")</f>
        <v/>
      </c>
      <c r="G4693" s="1533"/>
      <c r="I4693" s="4"/>
      <c r="J4693" s="4"/>
      <c r="K4693" s="4"/>
    </row>
    <row r="4694" spans="1:11" ht="14">
      <c r="A4694" s="1">
        <v>4689</v>
      </c>
      <c r="D4694" s="4"/>
      <c r="E4694" s="2" t="b">
        <f t="shared" ca="1" si="124"/>
        <v>1</v>
      </c>
      <c r="F4694" s="2" t="str" cm="1">
        <f t="array" aca="1" ref="F4694" ca="1">IF(G4694&lt;&gt;"",INDIRECT("'"&amp;G4694&amp;"'!"&amp;H4694),"")</f>
        <v/>
      </c>
      <c r="G4694" s="1533"/>
      <c r="I4694" s="4"/>
      <c r="J4694" s="4"/>
      <c r="K4694" s="4"/>
    </row>
    <row r="4695" spans="1:11" ht="14">
      <c r="A4695" s="1">
        <v>4690</v>
      </c>
      <c r="D4695" s="4"/>
      <c r="E4695" s="2" t="b">
        <f t="shared" ca="1" si="124"/>
        <v>1</v>
      </c>
      <c r="F4695" s="2" t="str" cm="1">
        <f t="array" aca="1" ref="F4695" ca="1">IF(G4695&lt;&gt;"",INDIRECT("'"&amp;G4695&amp;"'!"&amp;H4695),"")</f>
        <v/>
      </c>
      <c r="G4695" s="1533"/>
      <c r="I4695" s="4"/>
      <c r="J4695" s="4"/>
      <c r="K4695" s="4"/>
    </row>
    <row r="4696" spans="1:11" ht="14">
      <c r="A4696" s="1">
        <v>4691</v>
      </c>
      <c r="D4696" s="4"/>
      <c r="E4696" s="2" t="b">
        <f t="shared" ca="1" si="124"/>
        <v>1</v>
      </c>
      <c r="F4696" s="2" t="str" cm="1">
        <f t="array" aca="1" ref="F4696" ca="1">IF(G4696&lt;&gt;"",INDIRECT("'"&amp;G4696&amp;"'!"&amp;H4696),"")</f>
        <v/>
      </c>
      <c r="G4696" s="1533"/>
      <c r="I4696" s="4"/>
      <c r="J4696" s="4"/>
      <c r="K4696" s="4"/>
    </row>
    <row r="4697" spans="1:11" ht="14">
      <c r="A4697" s="1">
        <v>4692</v>
      </c>
      <c r="D4697" s="4"/>
      <c r="E4697" s="2" t="b">
        <f t="shared" ca="1" si="124"/>
        <v>1</v>
      </c>
      <c r="F4697" s="2" t="str" cm="1">
        <f t="array" aca="1" ref="F4697" ca="1">IF(G4697&lt;&gt;"",INDIRECT("'"&amp;G4697&amp;"'!"&amp;H4697),"")</f>
        <v/>
      </c>
      <c r="G4697" s="1533"/>
      <c r="I4697" s="4"/>
      <c r="J4697" s="4"/>
      <c r="K4697" s="4"/>
    </row>
    <row r="4698" spans="1:11" ht="14">
      <c r="A4698" s="1">
        <v>4693</v>
      </c>
      <c r="D4698" s="4"/>
      <c r="E4698" s="2" t="b">
        <f t="shared" ca="1" si="124"/>
        <v>1</v>
      </c>
      <c r="F4698" s="2" t="str" cm="1">
        <f t="array" aca="1" ref="F4698" ca="1">IF(G4698&lt;&gt;"",INDIRECT("'"&amp;G4698&amp;"'!"&amp;H4698),"")</f>
        <v/>
      </c>
      <c r="G4698" s="1533"/>
      <c r="I4698" s="4"/>
      <c r="J4698" s="4"/>
      <c r="K4698" s="4"/>
    </row>
    <row r="4699" spans="1:11" ht="14">
      <c r="A4699" s="1">
        <v>4694</v>
      </c>
      <c r="D4699" s="4"/>
      <c r="E4699" s="2" t="b">
        <f t="shared" ca="1" si="124"/>
        <v>1</v>
      </c>
      <c r="F4699" s="2" t="str" cm="1">
        <f t="array" aca="1" ref="F4699" ca="1">IF(G4699&lt;&gt;"",INDIRECT("'"&amp;G4699&amp;"'!"&amp;H4699),"")</f>
        <v/>
      </c>
      <c r="G4699" s="1533"/>
      <c r="I4699" s="4"/>
      <c r="J4699" s="4"/>
      <c r="K4699" s="4"/>
    </row>
    <row r="4700" spans="1:11" ht="14">
      <c r="A4700" s="1">
        <v>4695</v>
      </c>
      <c r="D4700" s="4"/>
      <c r="E4700" s="2" t="b">
        <f t="shared" ca="1" si="124"/>
        <v>1</v>
      </c>
      <c r="F4700" s="2" t="str" cm="1">
        <f t="array" aca="1" ref="F4700" ca="1">IF(G4700&lt;&gt;"",INDIRECT("'"&amp;G4700&amp;"'!"&amp;H4700),"")</f>
        <v/>
      </c>
      <c r="G4700" s="1533"/>
      <c r="I4700" s="4"/>
      <c r="J4700" s="4"/>
      <c r="K4700" s="4"/>
    </row>
    <row r="4701" spans="1:11" ht="14">
      <c r="A4701" s="1">
        <v>4696</v>
      </c>
      <c r="D4701" s="4"/>
      <c r="E4701" s="2" t="b">
        <f t="shared" ca="1" si="124"/>
        <v>1</v>
      </c>
      <c r="F4701" s="2" t="str" cm="1">
        <f t="array" aca="1" ref="F4701" ca="1">IF(G4701&lt;&gt;"",INDIRECT("'"&amp;G4701&amp;"'!"&amp;H4701),"")</f>
        <v/>
      </c>
      <c r="G4701" s="1533"/>
      <c r="I4701" s="4"/>
      <c r="J4701" s="4"/>
      <c r="K4701" s="4"/>
    </row>
    <row r="4702" spans="1:11" ht="14">
      <c r="A4702" s="1">
        <v>4697</v>
      </c>
      <c r="D4702" s="4"/>
      <c r="E4702" s="2" t="b">
        <f t="shared" ca="1" si="124"/>
        <v>1</v>
      </c>
      <c r="F4702" s="2" t="str" cm="1">
        <f t="array" aca="1" ref="F4702" ca="1">IF(G4702&lt;&gt;"",INDIRECT("'"&amp;G4702&amp;"'!"&amp;H4702),"")</f>
        <v/>
      </c>
      <c r="G4702" s="1533"/>
      <c r="I4702" s="4"/>
      <c r="J4702" s="4"/>
      <c r="K4702" s="4"/>
    </row>
    <row r="4703" spans="1:11" ht="14">
      <c r="A4703" s="1">
        <v>4698</v>
      </c>
      <c r="D4703" s="4"/>
      <c r="E4703" s="2" t="b">
        <f t="shared" ca="1" si="124"/>
        <v>1</v>
      </c>
      <c r="F4703" s="2" t="str" cm="1">
        <f t="array" aca="1" ref="F4703" ca="1">IF(G4703&lt;&gt;"",INDIRECT("'"&amp;G4703&amp;"'!"&amp;H4703),"")</f>
        <v/>
      </c>
      <c r="G4703" s="1533"/>
      <c r="I4703" s="4"/>
      <c r="J4703" s="4"/>
      <c r="K4703" s="4"/>
    </row>
    <row r="4704" spans="1:11" ht="14">
      <c r="A4704" s="1">
        <v>4699</v>
      </c>
      <c r="D4704" s="4"/>
      <c r="E4704" s="2" t="b">
        <f t="shared" ca="1" si="124"/>
        <v>1</v>
      </c>
      <c r="F4704" s="2" t="str" cm="1">
        <f t="array" aca="1" ref="F4704" ca="1">IF(G4704&lt;&gt;"",INDIRECT("'"&amp;G4704&amp;"'!"&amp;H4704),"")</f>
        <v/>
      </c>
      <c r="G4704" s="1533"/>
      <c r="I4704" s="4"/>
      <c r="J4704" s="4"/>
      <c r="K4704" s="4"/>
    </row>
    <row r="4705" spans="1:11" ht="14">
      <c r="A4705">
        <v>4700</v>
      </c>
      <c r="B4705" s="7">
        <f>'EstRev 6-11'!C106</f>
        <v>0</v>
      </c>
      <c r="C4705" s="3">
        <f t="shared" ref="C4705:C4743" si="125">A4705-B4705</f>
        <v>4700</v>
      </c>
      <c r="E4705" s="2" t="b">
        <f t="shared" ca="1" si="124"/>
        <v>1</v>
      </c>
      <c r="F4705" s="2" cm="1">
        <f t="array" aca="1" ref="F4705" ca="1">IF(G4705&lt;&gt;"",INDIRECT("'"&amp;G4705&amp;"'!"&amp;H4705),"")</f>
        <v>0</v>
      </c>
      <c r="G4705" s="1533" t="s">
        <v>6776</v>
      </c>
      <c r="H4705" s="2" t="s">
        <v>5247</v>
      </c>
    </row>
    <row r="4706" spans="1:11" ht="14">
      <c r="A4706" s="1">
        <v>4701</v>
      </c>
      <c r="D4706" s="4"/>
      <c r="E4706" s="2" t="b">
        <f t="shared" ca="1" si="124"/>
        <v>1</v>
      </c>
      <c r="F4706" s="2" t="str" cm="1">
        <f t="array" aca="1" ref="F4706" ca="1">IF(G4706&lt;&gt;"",INDIRECT("'"&amp;G4706&amp;"'!"&amp;H4706),"")</f>
        <v/>
      </c>
      <c r="G4706" s="1533"/>
      <c r="I4706" s="4"/>
      <c r="J4706" s="4"/>
      <c r="K4706" s="4"/>
    </row>
    <row r="4707" spans="1:11" ht="14">
      <c r="A4707" s="1">
        <v>4702</v>
      </c>
      <c r="D4707" s="4"/>
      <c r="E4707" s="2" t="b">
        <f t="shared" ca="1" si="124"/>
        <v>1</v>
      </c>
      <c r="F4707" s="2" t="str" cm="1">
        <f t="array" aca="1" ref="F4707" ca="1">IF(G4707&lt;&gt;"",INDIRECT("'"&amp;G4707&amp;"'!"&amp;H4707),"")</f>
        <v/>
      </c>
      <c r="G4707" s="1533"/>
      <c r="I4707" s="4"/>
      <c r="J4707" s="4"/>
      <c r="K4707" s="4"/>
    </row>
    <row r="4708" spans="1:11" ht="14">
      <c r="A4708" s="1">
        <v>4703</v>
      </c>
      <c r="D4708" s="4"/>
      <c r="E4708" s="2" t="b">
        <f t="shared" ca="1" si="124"/>
        <v>1</v>
      </c>
      <c r="F4708" s="2" t="str" cm="1">
        <f t="array" aca="1" ref="F4708" ca="1">IF(G4708&lt;&gt;"",INDIRECT("'"&amp;G4708&amp;"'!"&amp;H4708),"")</f>
        <v/>
      </c>
      <c r="G4708" s="1533"/>
      <c r="I4708" s="4"/>
      <c r="J4708" s="4"/>
      <c r="K4708" s="4"/>
    </row>
    <row r="4709" spans="1:11" ht="14">
      <c r="A4709" s="1">
        <v>4704</v>
      </c>
      <c r="D4709" s="4"/>
      <c r="E4709" s="2" t="b">
        <f t="shared" ca="1" si="124"/>
        <v>1</v>
      </c>
      <c r="F4709" s="2" t="str" cm="1">
        <f t="array" aca="1" ref="F4709" ca="1">IF(G4709&lt;&gt;"",INDIRECT("'"&amp;G4709&amp;"'!"&amp;H4709),"")</f>
        <v/>
      </c>
      <c r="G4709" s="1533"/>
      <c r="I4709" s="4"/>
      <c r="J4709" s="4"/>
      <c r="K4709" s="4"/>
    </row>
    <row r="4710" spans="1:11" ht="14">
      <c r="A4710" s="1">
        <v>4705</v>
      </c>
      <c r="D4710" s="4"/>
      <c r="E4710" s="2" t="b">
        <f t="shared" ca="1" si="124"/>
        <v>1</v>
      </c>
      <c r="F4710" s="2" t="str" cm="1">
        <f t="array" aca="1" ref="F4710" ca="1">IF(G4710&lt;&gt;"",INDIRECT("'"&amp;G4710&amp;"'!"&amp;H4710),"")</f>
        <v/>
      </c>
      <c r="G4710" s="1533"/>
      <c r="I4710" s="4"/>
      <c r="J4710" s="4"/>
      <c r="K4710" s="4"/>
    </row>
    <row r="4711" spans="1:11" ht="14">
      <c r="A4711" s="1">
        <v>4706</v>
      </c>
      <c r="D4711" s="3" t="s">
        <v>298</v>
      </c>
      <c r="E4711" s="2" t="b">
        <f t="shared" ca="1" si="124"/>
        <v>1</v>
      </c>
      <c r="F4711" s="2" t="str" cm="1">
        <f t="array" aca="1" ref="F4711" ca="1">IF(G4711&lt;&gt;"",INDIRECT("'"&amp;G4711&amp;"'!"&amp;H4711),"")</f>
        <v/>
      </c>
      <c r="G4711" s="1533"/>
    </row>
    <row r="4712" spans="1:11" ht="14">
      <c r="A4712" s="1">
        <v>4707</v>
      </c>
      <c r="D4712" s="3" t="s">
        <v>298</v>
      </c>
      <c r="E4712" s="2" t="b">
        <f t="shared" ca="1" si="124"/>
        <v>1</v>
      </c>
      <c r="F4712" s="2" t="str" cm="1">
        <f t="array" aca="1" ref="F4712" ca="1">IF(G4712&lt;&gt;"",INDIRECT("'"&amp;G4712&amp;"'!"&amp;H4712),"")</f>
        <v/>
      </c>
      <c r="G4712" s="1533"/>
    </row>
    <row r="4713" spans="1:11" ht="14">
      <c r="A4713" s="1">
        <v>4708</v>
      </c>
      <c r="D4713" s="3" t="s">
        <v>298</v>
      </c>
      <c r="E4713" s="2" t="b">
        <f t="shared" ca="1" si="124"/>
        <v>1</v>
      </c>
      <c r="F4713" s="2" t="str" cm="1">
        <f t="array" aca="1" ref="F4713" ca="1">IF(G4713&lt;&gt;"",INDIRECT("'"&amp;G4713&amp;"'!"&amp;H4713),"")</f>
        <v/>
      </c>
      <c r="G4713" s="1533"/>
    </row>
    <row r="4714" spans="1:11" ht="14">
      <c r="A4714" s="1">
        <v>4709</v>
      </c>
      <c r="D4714" s="3" t="s">
        <v>298</v>
      </c>
      <c r="E4714" s="2" t="b">
        <f t="shared" ca="1" si="124"/>
        <v>1</v>
      </c>
      <c r="F4714" s="2" t="str" cm="1">
        <f t="array" aca="1" ref="F4714" ca="1">IF(G4714&lt;&gt;"",INDIRECT("'"&amp;G4714&amp;"'!"&amp;H4714),"")</f>
        <v/>
      </c>
      <c r="G4714" s="1533"/>
    </row>
    <row r="4715" spans="1:11" ht="14">
      <c r="A4715">
        <v>4710</v>
      </c>
      <c r="B4715" s="7">
        <f>'EstRev 6-11'!G138</f>
        <v>0</v>
      </c>
      <c r="C4715" s="3">
        <f t="shared" si="125"/>
        <v>4710</v>
      </c>
      <c r="E4715" s="2" t="b">
        <f t="shared" ca="1" si="124"/>
        <v>1</v>
      </c>
      <c r="F4715" s="2" cm="1">
        <f t="array" aca="1" ref="F4715" ca="1">IF(G4715&lt;&gt;"",INDIRECT("'"&amp;G4715&amp;"'!"&amp;H4715),"")</f>
        <v>0</v>
      </c>
      <c r="G4715" s="1533" t="s">
        <v>6776</v>
      </c>
      <c r="H4715" s="2" t="s">
        <v>5248</v>
      </c>
    </row>
    <row r="4716" spans="1:11" ht="14">
      <c r="A4716" s="1">
        <v>4711</v>
      </c>
      <c r="D4716" s="4"/>
      <c r="E4716" s="2" t="b">
        <f t="shared" ca="1" si="124"/>
        <v>1</v>
      </c>
      <c r="F4716" s="2" t="str" cm="1">
        <f t="array" aca="1" ref="F4716" ca="1">IF(G4716&lt;&gt;"",INDIRECT("'"&amp;G4716&amp;"'!"&amp;H4716),"")</f>
        <v/>
      </c>
      <c r="G4716" s="1533"/>
      <c r="I4716" s="4"/>
      <c r="J4716" s="4"/>
      <c r="K4716" s="4"/>
    </row>
    <row r="4717" spans="1:11" ht="14">
      <c r="A4717" s="1">
        <v>4712</v>
      </c>
      <c r="D4717" s="4"/>
      <c r="E4717" s="2" t="b">
        <f t="shared" ca="1" si="124"/>
        <v>1</v>
      </c>
      <c r="F4717" s="2" t="str" cm="1">
        <f t="array" aca="1" ref="F4717" ca="1">IF(G4717&lt;&gt;"",INDIRECT("'"&amp;G4717&amp;"'!"&amp;H4717),"")</f>
        <v/>
      </c>
      <c r="G4717" s="1533"/>
      <c r="I4717" s="4"/>
      <c r="J4717" s="4"/>
      <c r="K4717" s="4"/>
    </row>
    <row r="4718" spans="1:11" ht="14">
      <c r="A4718" s="1">
        <v>4713</v>
      </c>
      <c r="D4718" s="4"/>
      <c r="E4718" s="2" t="b">
        <f t="shared" ca="1" si="124"/>
        <v>1</v>
      </c>
      <c r="F4718" s="2" t="str" cm="1">
        <f t="array" aca="1" ref="F4718" ca="1">IF(G4718&lt;&gt;"",INDIRECT("'"&amp;G4718&amp;"'!"&amp;H4718),"")</f>
        <v/>
      </c>
      <c r="G4718" s="1533"/>
      <c r="I4718" s="4"/>
      <c r="J4718" s="4"/>
      <c r="K4718" s="4"/>
    </row>
    <row r="4719" spans="1:11" ht="14">
      <c r="A4719" s="1">
        <v>4714</v>
      </c>
      <c r="D4719" s="4"/>
      <c r="E4719" s="2" t="b">
        <f t="shared" ca="1" si="124"/>
        <v>1</v>
      </c>
      <c r="F4719" s="2" t="str" cm="1">
        <f t="array" aca="1" ref="F4719" ca="1">IF(G4719&lt;&gt;"",INDIRECT("'"&amp;G4719&amp;"'!"&amp;H4719),"")</f>
        <v/>
      </c>
      <c r="G4719" s="1533"/>
      <c r="I4719" s="4"/>
      <c r="J4719" s="4"/>
      <c r="K4719" s="4"/>
    </row>
    <row r="4720" spans="1:11" ht="14">
      <c r="A4720" s="1">
        <v>4715</v>
      </c>
      <c r="D4720" s="4"/>
      <c r="E4720" s="2" t="b">
        <f t="shared" ca="1" si="124"/>
        <v>1</v>
      </c>
      <c r="F4720" s="2" t="str" cm="1">
        <f t="array" aca="1" ref="F4720" ca="1">IF(G4720&lt;&gt;"",INDIRECT("'"&amp;G4720&amp;"'!"&amp;H4720),"")</f>
        <v/>
      </c>
      <c r="G4720" s="1533"/>
      <c r="I4720" s="4"/>
      <c r="J4720" s="4"/>
      <c r="K4720" s="4"/>
    </row>
    <row r="4721" spans="1:11" ht="14">
      <c r="A4721" s="1">
        <v>4716</v>
      </c>
      <c r="D4721" s="4"/>
      <c r="E4721" s="2" t="b">
        <f t="shared" ca="1" si="124"/>
        <v>1</v>
      </c>
      <c r="F4721" s="2" t="str" cm="1">
        <f t="array" aca="1" ref="F4721" ca="1">IF(G4721&lt;&gt;"",INDIRECT("'"&amp;G4721&amp;"'!"&amp;H4721),"")</f>
        <v/>
      </c>
      <c r="G4721" s="1533"/>
      <c r="I4721" s="4"/>
      <c r="J4721" s="4"/>
      <c r="K4721" s="4"/>
    </row>
    <row r="4722" spans="1:11" ht="14">
      <c r="A4722" s="1">
        <v>4717</v>
      </c>
      <c r="D4722" s="4"/>
      <c r="E4722" s="2" t="b">
        <f t="shared" ca="1" si="124"/>
        <v>1</v>
      </c>
      <c r="F4722" s="2" t="str" cm="1">
        <f t="array" aca="1" ref="F4722" ca="1">IF(G4722&lt;&gt;"",INDIRECT("'"&amp;G4722&amp;"'!"&amp;H4722),"")</f>
        <v/>
      </c>
      <c r="G4722" s="1533"/>
      <c r="I4722" s="4"/>
      <c r="J4722" s="4"/>
      <c r="K4722" s="4"/>
    </row>
    <row r="4723" spans="1:11" ht="14">
      <c r="A4723" s="1">
        <v>4718</v>
      </c>
      <c r="D4723" s="4"/>
      <c r="E4723" s="2" t="b">
        <f t="shared" ca="1" si="124"/>
        <v>1</v>
      </c>
      <c r="F4723" s="2" t="str" cm="1">
        <f t="array" aca="1" ref="F4723" ca="1">IF(G4723&lt;&gt;"",INDIRECT("'"&amp;G4723&amp;"'!"&amp;H4723),"")</f>
        <v/>
      </c>
      <c r="G4723" s="1533"/>
      <c r="I4723" s="4"/>
      <c r="J4723" s="4"/>
      <c r="K4723" s="4"/>
    </row>
    <row r="4724" spans="1:11" ht="14">
      <c r="A4724" s="1">
        <v>4719</v>
      </c>
      <c r="D4724" s="4"/>
      <c r="E4724" s="2" t="b">
        <f t="shared" ca="1" si="124"/>
        <v>1</v>
      </c>
      <c r="F4724" s="2" t="str" cm="1">
        <f t="array" aca="1" ref="F4724" ca="1">IF(G4724&lt;&gt;"",INDIRECT("'"&amp;G4724&amp;"'!"&amp;H4724),"")</f>
        <v/>
      </c>
      <c r="G4724" s="1533"/>
      <c r="I4724" s="4"/>
      <c r="J4724" s="4"/>
      <c r="K4724" s="4"/>
    </row>
    <row r="4725" spans="1:11" ht="14">
      <c r="A4725" s="1">
        <v>4720</v>
      </c>
      <c r="D4725" s="4"/>
      <c r="E4725" s="2" t="b">
        <f t="shared" ca="1" si="124"/>
        <v>1</v>
      </c>
      <c r="F4725" s="2" t="str" cm="1">
        <f t="array" aca="1" ref="F4725" ca="1">IF(G4725&lt;&gt;"",INDIRECT("'"&amp;G4725&amp;"'!"&amp;H4725),"")</f>
        <v/>
      </c>
      <c r="G4725" s="1533"/>
      <c r="I4725" s="4"/>
      <c r="J4725" s="4"/>
      <c r="K4725" s="4"/>
    </row>
    <row r="4726" spans="1:11" ht="14">
      <c r="A4726" s="1">
        <v>4721</v>
      </c>
      <c r="D4726" s="4"/>
      <c r="E4726" s="2" t="b">
        <f t="shared" ca="1" si="124"/>
        <v>1</v>
      </c>
      <c r="F4726" s="2" t="str" cm="1">
        <f t="array" aca="1" ref="F4726" ca="1">IF(G4726&lt;&gt;"",INDIRECT("'"&amp;G4726&amp;"'!"&amp;H4726),"")</f>
        <v/>
      </c>
      <c r="G4726" s="1533"/>
      <c r="I4726" s="4"/>
      <c r="J4726" s="4"/>
      <c r="K4726" s="4"/>
    </row>
    <row r="4727" spans="1:11" ht="14">
      <c r="A4727" s="1">
        <v>4722</v>
      </c>
      <c r="D4727" s="4"/>
      <c r="E4727" s="2" t="b">
        <f t="shared" ca="1" si="124"/>
        <v>1</v>
      </c>
      <c r="F4727" s="2" t="str" cm="1">
        <f t="array" aca="1" ref="F4727" ca="1">IF(G4727&lt;&gt;"",INDIRECT("'"&amp;G4727&amp;"'!"&amp;H4727),"")</f>
        <v/>
      </c>
      <c r="G4727" s="1533"/>
      <c r="I4727" s="4"/>
      <c r="J4727" s="4"/>
      <c r="K4727" s="4"/>
    </row>
    <row r="4728" spans="1:11" ht="14">
      <c r="A4728" s="1">
        <v>4723</v>
      </c>
      <c r="D4728" s="4"/>
      <c r="E4728" s="2" t="b">
        <f t="shared" ca="1" si="124"/>
        <v>1</v>
      </c>
      <c r="F4728" s="2" t="str" cm="1">
        <f t="array" aca="1" ref="F4728" ca="1">IF(G4728&lt;&gt;"",INDIRECT("'"&amp;G4728&amp;"'!"&amp;H4728),"")</f>
        <v/>
      </c>
      <c r="G4728" s="1533"/>
      <c r="I4728" s="4"/>
      <c r="J4728" s="4"/>
      <c r="K4728" s="4"/>
    </row>
    <row r="4729" spans="1:11" ht="14">
      <c r="A4729" s="1">
        <v>4724</v>
      </c>
      <c r="D4729" s="4"/>
      <c r="E4729" s="2" t="b">
        <f t="shared" ca="1" si="124"/>
        <v>1</v>
      </c>
      <c r="F4729" s="2" t="str" cm="1">
        <f t="array" aca="1" ref="F4729" ca="1">IF(G4729&lt;&gt;"",INDIRECT("'"&amp;G4729&amp;"'!"&amp;H4729),"")</f>
        <v/>
      </c>
      <c r="G4729" s="1533"/>
      <c r="I4729" s="4"/>
      <c r="J4729" s="4"/>
      <c r="K4729" s="4"/>
    </row>
    <row r="4730" spans="1:11" ht="14">
      <c r="A4730" s="1">
        <v>4725</v>
      </c>
      <c r="D4730" s="4"/>
      <c r="E4730" s="2" t="b">
        <f t="shared" ca="1" si="124"/>
        <v>1</v>
      </c>
      <c r="F4730" s="2" t="str" cm="1">
        <f t="array" aca="1" ref="F4730" ca="1">IF(G4730&lt;&gt;"",INDIRECT("'"&amp;G4730&amp;"'!"&amp;H4730),"")</f>
        <v/>
      </c>
      <c r="G4730" s="1533"/>
      <c r="I4730" s="4"/>
      <c r="J4730" s="4"/>
      <c r="K4730" s="4"/>
    </row>
    <row r="4731" spans="1:11" ht="14">
      <c r="A4731" s="1">
        <v>4726</v>
      </c>
      <c r="D4731" s="4"/>
      <c r="E4731" s="2" t="b">
        <f t="shared" ca="1" si="124"/>
        <v>1</v>
      </c>
      <c r="F4731" s="2" t="str" cm="1">
        <f t="array" aca="1" ref="F4731" ca="1">IF(G4731&lt;&gt;"",INDIRECT("'"&amp;G4731&amp;"'!"&amp;H4731),"")</f>
        <v/>
      </c>
      <c r="G4731" s="1533"/>
      <c r="I4731" s="4"/>
      <c r="J4731" s="4"/>
      <c r="K4731" s="4"/>
    </row>
    <row r="4732" spans="1:11" ht="14">
      <c r="A4732" s="1">
        <v>4727</v>
      </c>
      <c r="D4732" s="4"/>
      <c r="E4732" s="2" t="b">
        <f t="shared" ca="1" si="124"/>
        <v>1</v>
      </c>
      <c r="F4732" s="2" t="str" cm="1">
        <f t="array" aca="1" ref="F4732" ca="1">IF(G4732&lt;&gt;"",INDIRECT("'"&amp;G4732&amp;"'!"&amp;H4732),"")</f>
        <v/>
      </c>
      <c r="G4732" s="1533"/>
      <c r="I4732" s="4"/>
      <c r="J4732" s="4"/>
      <c r="K4732" s="4"/>
    </row>
    <row r="4733" spans="1:11" ht="14">
      <c r="A4733" s="1">
        <v>4728</v>
      </c>
      <c r="D4733" s="4"/>
      <c r="E4733" s="2" t="b">
        <f t="shared" ca="1" si="124"/>
        <v>1</v>
      </c>
      <c r="F4733" s="2" t="str" cm="1">
        <f t="array" aca="1" ref="F4733" ca="1">IF(G4733&lt;&gt;"",INDIRECT("'"&amp;G4733&amp;"'!"&amp;H4733),"")</f>
        <v/>
      </c>
      <c r="G4733" s="1533"/>
      <c r="I4733" s="4"/>
      <c r="J4733" s="4"/>
      <c r="K4733" s="4"/>
    </row>
    <row r="4734" spans="1:11" ht="14">
      <c r="A4734" s="1">
        <v>4729</v>
      </c>
      <c r="D4734" s="3" t="s">
        <v>298</v>
      </c>
      <c r="E4734" s="2" t="b">
        <f t="shared" ca="1" si="124"/>
        <v>1</v>
      </c>
      <c r="F4734" s="2" t="str" cm="1">
        <f t="array" aca="1" ref="F4734" ca="1">IF(G4734&lt;&gt;"",INDIRECT("'"&amp;G4734&amp;"'!"&amp;H4734),"")</f>
        <v/>
      </c>
      <c r="G4734" s="1533"/>
    </row>
    <row r="4735" spans="1:11" ht="14">
      <c r="A4735" s="1">
        <v>4730</v>
      </c>
      <c r="D4735" s="3" t="s">
        <v>298</v>
      </c>
      <c r="E4735" s="2" t="b">
        <f t="shared" ca="1" si="124"/>
        <v>1</v>
      </c>
      <c r="F4735" s="2" t="str" cm="1">
        <f t="array" aca="1" ref="F4735" ca="1">IF(G4735&lt;&gt;"",INDIRECT("'"&amp;G4735&amp;"'!"&amp;H4735),"")</f>
        <v/>
      </c>
      <c r="G4735" s="1533"/>
    </row>
    <row r="4736" spans="1:11" ht="14">
      <c r="A4736">
        <v>4731</v>
      </c>
      <c r="B4736" s="7">
        <f>'EstRev 6-11'!C170</f>
        <v>0</v>
      </c>
      <c r="C4736" s="3">
        <f t="shared" si="125"/>
        <v>4731</v>
      </c>
      <c r="E4736" s="2" t="b">
        <f t="shared" ca="1" si="124"/>
        <v>1</v>
      </c>
      <c r="F4736" s="2" cm="1">
        <f t="array" aca="1" ref="F4736" ca="1">IF(G4736&lt;&gt;"",INDIRECT("'"&amp;G4736&amp;"'!"&amp;H4736),"")</f>
        <v>0</v>
      </c>
      <c r="G4736" s="1533" t="s">
        <v>6776</v>
      </c>
      <c r="H4736" s="2" t="s">
        <v>5249</v>
      </c>
    </row>
    <row r="4737" spans="1:11" ht="14">
      <c r="A4737">
        <v>4732</v>
      </c>
      <c r="B4737" s="7">
        <f>'EstRev 6-11'!D170</f>
        <v>0</v>
      </c>
      <c r="C4737" s="3">
        <f t="shared" si="125"/>
        <v>4732</v>
      </c>
      <c r="E4737" s="2" t="b">
        <f t="shared" ca="1" si="124"/>
        <v>1</v>
      </c>
      <c r="F4737" s="2" cm="1">
        <f t="array" aca="1" ref="F4737" ca="1">IF(G4737&lt;&gt;"",INDIRECT("'"&amp;G4737&amp;"'!"&amp;H4737),"")</f>
        <v>0</v>
      </c>
      <c r="G4737" s="1533" t="s">
        <v>6776</v>
      </c>
      <c r="H4737" s="2" t="s">
        <v>5250</v>
      </c>
    </row>
    <row r="4738" spans="1:11" ht="14">
      <c r="A4738">
        <v>4733</v>
      </c>
      <c r="B4738" s="7">
        <f>'EstRev 6-11'!E170</f>
        <v>0</v>
      </c>
      <c r="C4738" s="3">
        <f t="shared" si="125"/>
        <v>4733</v>
      </c>
      <c r="E4738" s="2" t="b">
        <f t="shared" ref="E4738:E4801" ca="1" si="126">F4738=B4738</f>
        <v>1</v>
      </c>
      <c r="F4738" s="2" cm="1">
        <f t="array" aca="1" ref="F4738" ca="1">IF(G4738&lt;&gt;"",INDIRECT("'"&amp;G4738&amp;"'!"&amp;H4738),"")</f>
        <v>0</v>
      </c>
      <c r="G4738" s="1533" t="s">
        <v>6776</v>
      </c>
      <c r="H4738" s="2" t="s">
        <v>5251</v>
      </c>
    </row>
    <row r="4739" spans="1:11" ht="14">
      <c r="A4739">
        <v>4734</v>
      </c>
      <c r="B4739" s="7">
        <f>'EstRev 6-11'!F170</f>
        <v>0</v>
      </c>
      <c r="C4739" s="3">
        <f t="shared" si="125"/>
        <v>4734</v>
      </c>
      <c r="E4739" s="2" t="b">
        <f t="shared" ca="1" si="126"/>
        <v>1</v>
      </c>
      <c r="F4739" s="2" cm="1">
        <f t="array" aca="1" ref="F4739" ca="1">IF(G4739&lt;&gt;"",INDIRECT("'"&amp;G4739&amp;"'!"&amp;H4739),"")</f>
        <v>0</v>
      </c>
      <c r="G4739" s="1533" t="s">
        <v>6776</v>
      </c>
      <c r="H4739" s="2" t="s">
        <v>5252</v>
      </c>
    </row>
    <row r="4740" spans="1:11" ht="14">
      <c r="A4740">
        <v>4735</v>
      </c>
      <c r="B4740" s="7">
        <f>'EstRev 6-11'!G170</f>
        <v>0</v>
      </c>
      <c r="C4740" s="3">
        <f t="shared" si="125"/>
        <v>4735</v>
      </c>
      <c r="E4740" s="2" t="b">
        <f t="shared" ca="1" si="126"/>
        <v>1</v>
      </c>
      <c r="F4740" s="2" cm="1">
        <f t="array" aca="1" ref="F4740" ca="1">IF(G4740&lt;&gt;"",INDIRECT("'"&amp;G4740&amp;"'!"&amp;H4740),"")</f>
        <v>0</v>
      </c>
      <c r="G4740" s="1533" t="s">
        <v>6776</v>
      </c>
      <c r="H4740" s="2" t="s">
        <v>5253</v>
      </c>
    </row>
    <row r="4741" spans="1:11" ht="14">
      <c r="A4741">
        <v>4736</v>
      </c>
      <c r="B4741" s="7">
        <f>'EstRev 6-11'!H170</f>
        <v>0</v>
      </c>
      <c r="C4741" s="3">
        <f t="shared" si="125"/>
        <v>4736</v>
      </c>
      <c r="E4741" s="2" t="b">
        <f t="shared" ca="1" si="126"/>
        <v>1</v>
      </c>
      <c r="F4741" s="2" cm="1">
        <f t="array" aca="1" ref="F4741" ca="1">IF(G4741&lt;&gt;"",INDIRECT("'"&amp;G4741&amp;"'!"&amp;H4741),"")</f>
        <v>0</v>
      </c>
      <c r="G4741" s="1533" t="s">
        <v>6776</v>
      </c>
      <c r="H4741" s="2" t="s">
        <v>4944</v>
      </c>
    </row>
    <row r="4742" spans="1:11" ht="14">
      <c r="A4742" s="1">
        <v>4737</v>
      </c>
      <c r="D4742" s="3" t="s">
        <v>298</v>
      </c>
      <c r="E4742" s="2" t="b">
        <f t="shared" ca="1" si="126"/>
        <v>1</v>
      </c>
      <c r="F4742" s="2" t="str" cm="1">
        <f t="array" aca="1" ref="F4742" ca="1">IF(G4742&lt;&gt;"",INDIRECT("'"&amp;G4742&amp;"'!"&amp;H4742),"")</f>
        <v/>
      </c>
      <c r="G4742" s="1533"/>
    </row>
    <row r="4743" spans="1:11" ht="14">
      <c r="A4743">
        <v>4738</v>
      </c>
      <c r="B4743" s="7">
        <f>'EstRev 6-11'!K170</f>
        <v>0</v>
      </c>
      <c r="C4743" s="3">
        <f t="shared" si="125"/>
        <v>4738</v>
      </c>
      <c r="E4743" s="2" t="b">
        <f t="shared" ca="1" si="126"/>
        <v>1</v>
      </c>
      <c r="F4743" s="2" cm="1">
        <f t="array" aca="1" ref="F4743" ca="1">IF(G4743&lt;&gt;"",INDIRECT("'"&amp;G4743&amp;"'!"&amp;H4743),"")</f>
        <v>0</v>
      </c>
      <c r="G4743" s="1533" t="s">
        <v>6776</v>
      </c>
      <c r="H4743" s="2" t="s">
        <v>4946</v>
      </c>
    </row>
    <row r="4744" spans="1:11" ht="14">
      <c r="A4744" s="1">
        <v>4739</v>
      </c>
      <c r="D4744" s="3" t="s">
        <v>298</v>
      </c>
      <c r="E4744" s="2" t="b">
        <f t="shared" ca="1" si="126"/>
        <v>1</v>
      </c>
      <c r="F4744" s="2" t="str" cm="1">
        <f t="array" aca="1" ref="F4744" ca="1">IF(G4744&lt;&gt;"",INDIRECT("'"&amp;G4744&amp;"'!"&amp;H4744),"")</f>
        <v/>
      </c>
      <c r="G4744" s="1533"/>
    </row>
    <row r="4745" spans="1:11" ht="14">
      <c r="A4745">
        <v>4740</v>
      </c>
      <c r="B4745" s="7">
        <f>'EstRev 6-11'!C181</f>
        <v>0</v>
      </c>
      <c r="C4745" s="3">
        <f t="shared" ref="C4745:C4799" si="127">A4745-B4745</f>
        <v>4740</v>
      </c>
      <c r="E4745" s="2" t="b">
        <f t="shared" ca="1" si="126"/>
        <v>1</v>
      </c>
      <c r="F4745" s="2" cm="1">
        <f t="array" aca="1" ref="F4745" ca="1">IF(G4745&lt;&gt;"",INDIRECT("'"&amp;G4745&amp;"'!"&amp;H4745),"")</f>
        <v>0</v>
      </c>
      <c r="G4745" s="1533" t="s">
        <v>6776</v>
      </c>
      <c r="H4745" s="2" t="s">
        <v>5254</v>
      </c>
    </row>
    <row r="4746" spans="1:11" ht="14">
      <c r="A4746">
        <v>4741</v>
      </c>
      <c r="B4746" s="7">
        <f>'EstRev 6-11'!D181</f>
        <v>0</v>
      </c>
      <c r="C4746" s="3">
        <f t="shared" si="127"/>
        <v>4741</v>
      </c>
      <c r="E4746" s="2" t="b">
        <f t="shared" ca="1" si="126"/>
        <v>1</v>
      </c>
      <c r="F4746" s="2" cm="1">
        <f t="array" aca="1" ref="F4746" ca="1">IF(G4746&lt;&gt;"",INDIRECT("'"&amp;G4746&amp;"'!"&amp;H4746),"")</f>
        <v>0</v>
      </c>
      <c r="G4746" s="1533" t="s">
        <v>6776</v>
      </c>
      <c r="H4746" s="2" t="s">
        <v>5255</v>
      </c>
    </row>
    <row r="4747" spans="1:11" ht="14">
      <c r="A4747" s="1">
        <v>4742</v>
      </c>
      <c r="D4747" s="4"/>
      <c r="E4747" s="2" t="b">
        <f t="shared" ca="1" si="126"/>
        <v>1</v>
      </c>
      <c r="F4747" s="2" t="str" cm="1">
        <f t="array" aca="1" ref="F4747" ca="1">IF(G4747&lt;&gt;"",INDIRECT("'"&amp;G4747&amp;"'!"&amp;H4747),"")</f>
        <v/>
      </c>
      <c r="G4747" s="1533"/>
      <c r="I4747" s="4"/>
      <c r="J4747" s="4"/>
      <c r="K4747" s="4"/>
    </row>
    <row r="4748" spans="1:11" ht="14">
      <c r="A4748">
        <v>4743</v>
      </c>
      <c r="B4748" s="7">
        <f>'EstRev 6-11'!F181</f>
        <v>0</v>
      </c>
      <c r="C4748" s="3">
        <f t="shared" si="127"/>
        <v>4743</v>
      </c>
      <c r="E4748" s="2" t="b">
        <f t="shared" ca="1" si="126"/>
        <v>1</v>
      </c>
      <c r="F4748" s="2" cm="1">
        <f t="array" aca="1" ref="F4748" ca="1">IF(G4748&lt;&gt;"",INDIRECT("'"&amp;G4748&amp;"'!"&amp;H4748),"")</f>
        <v>0</v>
      </c>
      <c r="G4748" s="1533" t="s">
        <v>6776</v>
      </c>
      <c r="H4748" s="2" t="s">
        <v>5256</v>
      </c>
    </row>
    <row r="4749" spans="1:11" ht="14">
      <c r="A4749">
        <v>4744</v>
      </c>
      <c r="B4749" s="7">
        <f>'EstRev 6-11'!C182</f>
        <v>0</v>
      </c>
      <c r="C4749" s="3">
        <f t="shared" si="127"/>
        <v>4744</v>
      </c>
      <c r="E4749" s="2" t="b">
        <f t="shared" ca="1" si="126"/>
        <v>1</v>
      </c>
      <c r="F4749" s="2" cm="1">
        <f t="array" aca="1" ref="F4749" ca="1">IF(G4749&lt;&gt;"",INDIRECT("'"&amp;G4749&amp;"'!"&amp;H4749),"")</f>
        <v>0</v>
      </c>
      <c r="G4749" s="1533" t="s">
        <v>6776</v>
      </c>
      <c r="H4749" s="2" t="s">
        <v>5257</v>
      </c>
    </row>
    <row r="4750" spans="1:11" ht="14">
      <c r="A4750">
        <v>4745</v>
      </c>
      <c r="B4750" s="7">
        <f>'EstRev 6-11'!D182</f>
        <v>0</v>
      </c>
      <c r="C4750" s="3">
        <f t="shared" si="127"/>
        <v>4745</v>
      </c>
      <c r="E4750" s="2" t="b">
        <f t="shared" ca="1" si="126"/>
        <v>1</v>
      </c>
      <c r="F4750" s="2" cm="1">
        <f t="array" aca="1" ref="F4750" ca="1">IF(G4750&lt;&gt;"",INDIRECT("'"&amp;G4750&amp;"'!"&amp;H4750),"")</f>
        <v>0</v>
      </c>
      <c r="G4750" s="1533" t="s">
        <v>6776</v>
      </c>
      <c r="H4750" s="2" t="s">
        <v>5258</v>
      </c>
    </row>
    <row r="4751" spans="1:11" ht="14">
      <c r="A4751" s="1">
        <v>4746</v>
      </c>
      <c r="D4751" s="4"/>
      <c r="E4751" s="2" t="b">
        <f t="shared" ca="1" si="126"/>
        <v>1</v>
      </c>
      <c r="F4751" s="2" t="str" cm="1">
        <f t="array" aca="1" ref="F4751" ca="1">IF(G4751&lt;&gt;"",INDIRECT("'"&amp;G4751&amp;"'!"&amp;H4751),"")</f>
        <v/>
      </c>
      <c r="G4751" s="1533"/>
      <c r="I4751" s="4"/>
      <c r="J4751" s="4"/>
      <c r="K4751" s="4"/>
    </row>
    <row r="4752" spans="1:11" ht="14">
      <c r="A4752">
        <v>4747</v>
      </c>
      <c r="B4752" s="7">
        <f>'EstRev 6-11'!F182</f>
        <v>0</v>
      </c>
      <c r="C4752" s="3">
        <f t="shared" si="127"/>
        <v>4747</v>
      </c>
      <c r="D4752" s="4"/>
      <c r="E4752" s="2" t="b">
        <f t="shared" ca="1" si="126"/>
        <v>1</v>
      </c>
      <c r="F4752" s="2" cm="1">
        <f t="array" aca="1" ref="F4752" ca="1">IF(G4752&lt;&gt;"",INDIRECT("'"&amp;G4752&amp;"'!"&amp;H4752),"")</f>
        <v>0</v>
      </c>
      <c r="G4752" s="1533" t="s">
        <v>6776</v>
      </c>
      <c r="H4752" s="2" t="s">
        <v>5259</v>
      </c>
      <c r="I4752" s="4"/>
      <c r="J4752" s="4"/>
      <c r="K4752" s="4"/>
    </row>
    <row r="4753" spans="1:11" ht="14">
      <c r="A4753" s="1">
        <v>4748</v>
      </c>
      <c r="E4753" s="2" t="b">
        <f t="shared" ca="1" si="126"/>
        <v>1</v>
      </c>
      <c r="F4753" s="2" t="str" cm="1">
        <f t="array" aca="1" ref="F4753" ca="1">IF(G4753&lt;&gt;"",INDIRECT("'"&amp;G4753&amp;"'!"&amp;H4753),"")</f>
        <v/>
      </c>
      <c r="G4753" s="1533"/>
    </row>
    <row r="4754" spans="1:11" ht="14">
      <c r="A4754">
        <v>4749</v>
      </c>
      <c r="B4754" s="7">
        <f>'EstRev 6-11'!G181</f>
        <v>0</v>
      </c>
      <c r="C4754" s="3">
        <f t="shared" si="127"/>
        <v>4749</v>
      </c>
      <c r="E4754" s="2" t="b">
        <f t="shared" ca="1" si="126"/>
        <v>1</v>
      </c>
      <c r="F4754" s="2" cm="1">
        <f t="array" aca="1" ref="F4754" ca="1">IF(G4754&lt;&gt;"",INDIRECT("'"&amp;G4754&amp;"'!"&amp;H4754),"")</f>
        <v>0</v>
      </c>
      <c r="G4754" s="1533" t="s">
        <v>6776</v>
      </c>
      <c r="H4754" s="2" t="s">
        <v>5260</v>
      </c>
    </row>
    <row r="4755" spans="1:11" ht="14">
      <c r="A4755">
        <v>4750</v>
      </c>
      <c r="B4755" s="7">
        <f>'EstRev 6-11'!H181</f>
        <v>0</v>
      </c>
      <c r="C4755" s="3">
        <f t="shared" si="127"/>
        <v>4750</v>
      </c>
      <c r="E4755" s="2" t="b">
        <f t="shared" ca="1" si="126"/>
        <v>1</v>
      </c>
      <c r="F4755" s="2" cm="1">
        <f t="array" aca="1" ref="F4755" ca="1">IF(G4755&lt;&gt;"",INDIRECT("'"&amp;G4755&amp;"'!"&amp;H4755),"")</f>
        <v>0</v>
      </c>
      <c r="G4755" s="1533" t="s">
        <v>6776</v>
      </c>
      <c r="H4755" s="2" t="s">
        <v>5261</v>
      </c>
    </row>
    <row r="4756" spans="1:11" ht="14">
      <c r="A4756" s="1">
        <v>4751</v>
      </c>
      <c r="D4756" s="4"/>
      <c r="E4756" s="2" t="b">
        <f t="shared" ca="1" si="126"/>
        <v>1</v>
      </c>
      <c r="F4756" s="2" t="str" cm="1">
        <f t="array" aca="1" ref="F4756" ca="1">IF(G4756&lt;&gt;"",INDIRECT("'"&amp;G4756&amp;"'!"&amp;H4756),"")</f>
        <v/>
      </c>
      <c r="G4756" s="1533"/>
      <c r="I4756" s="4"/>
      <c r="J4756" s="4"/>
      <c r="K4756" s="4"/>
    </row>
    <row r="4757" spans="1:11" ht="14">
      <c r="A4757">
        <v>4752</v>
      </c>
      <c r="B4757" s="7">
        <f>'EstRev 6-11'!G182</f>
        <v>0</v>
      </c>
      <c r="C4757" s="3">
        <f t="shared" si="127"/>
        <v>4752</v>
      </c>
      <c r="E4757" s="2" t="b">
        <f t="shared" ca="1" si="126"/>
        <v>1</v>
      </c>
      <c r="F4757" s="2" cm="1">
        <f t="array" aca="1" ref="F4757" ca="1">IF(G4757&lt;&gt;"",INDIRECT("'"&amp;G4757&amp;"'!"&amp;H4757),"")</f>
        <v>0</v>
      </c>
      <c r="G4757" s="1533" t="s">
        <v>6776</v>
      </c>
      <c r="H4757" s="2" t="s">
        <v>5262</v>
      </c>
    </row>
    <row r="4758" spans="1:11" ht="14">
      <c r="A4758">
        <v>4753</v>
      </c>
      <c r="B4758" s="7">
        <f>'EstRev 6-11'!H182</f>
        <v>0</v>
      </c>
      <c r="C4758" s="3">
        <f t="shared" si="127"/>
        <v>4753</v>
      </c>
      <c r="E4758" s="2" t="b">
        <f t="shared" ca="1" si="126"/>
        <v>1</v>
      </c>
      <c r="F4758" s="2" cm="1">
        <f t="array" aca="1" ref="F4758" ca="1">IF(G4758&lt;&gt;"",INDIRECT("'"&amp;G4758&amp;"'!"&amp;H4758),"")</f>
        <v>0</v>
      </c>
      <c r="G4758" s="1533" t="s">
        <v>6776</v>
      </c>
      <c r="H4758" s="2" t="s">
        <v>5263</v>
      </c>
    </row>
    <row r="4759" spans="1:11" ht="14">
      <c r="A4759" s="1">
        <v>4754</v>
      </c>
      <c r="D4759" s="4"/>
      <c r="E4759" s="2" t="b">
        <f t="shared" ca="1" si="126"/>
        <v>1</v>
      </c>
      <c r="F4759" s="2" t="str" cm="1">
        <f t="array" aca="1" ref="F4759" ca="1">IF(G4759&lt;&gt;"",INDIRECT("'"&amp;G4759&amp;"'!"&amp;H4759),"")</f>
        <v/>
      </c>
      <c r="G4759" s="1533"/>
      <c r="I4759" s="4"/>
      <c r="J4759" s="4"/>
      <c r="K4759" s="4"/>
    </row>
    <row r="4760" spans="1:11" ht="14">
      <c r="A4760">
        <v>4755</v>
      </c>
      <c r="B4760" s="7">
        <f>'EstRev 6-11'!K182</f>
        <v>0</v>
      </c>
      <c r="C4760" s="3">
        <f t="shared" si="127"/>
        <v>4755</v>
      </c>
      <c r="E4760" s="2" t="b">
        <f t="shared" ca="1" si="126"/>
        <v>1</v>
      </c>
      <c r="F4760" s="2" cm="1">
        <f t="array" aca="1" ref="F4760" ca="1">IF(G4760&lt;&gt;"",INDIRECT("'"&amp;G4760&amp;"'!"&amp;H4760),"")</f>
        <v>0</v>
      </c>
      <c r="G4760" s="1533" t="s">
        <v>6776</v>
      </c>
      <c r="H4760" s="2" t="s">
        <v>5264</v>
      </c>
    </row>
    <row r="4761" spans="1:11" ht="14">
      <c r="A4761" s="1">
        <v>4756</v>
      </c>
      <c r="D4761" s="4"/>
      <c r="E4761" s="2" t="b">
        <f t="shared" ca="1" si="126"/>
        <v>1</v>
      </c>
      <c r="F4761" s="2" t="str" cm="1">
        <f t="array" aca="1" ref="F4761" ca="1">IF(G4761&lt;&gt;"",INDIRECT("'"&amp;G4761&amp;"'!"&amp;H4761),"")</f>
        <v/>
      </c>
      <c r="G4761" s="1533"/>
      <c r="I4761" s="4"/>
      <c r="J4761" s="4"/>
      <c r="K4761" s="4"/>
    </row>
    <row r="4762" spans="1:11" ht="14">
      <c r="A4762" s="1">
        <v>4757</v>
      </c>
      <c r="D4762" s="4"/>
      <c r="E4762" s="2" t="b">
        <f t="shared" ca="1" si="126"/>
        <v>1</v>
      </c>
      <c r="F4762" s="2" t="str" cm="1">
        <f t="array" aca="1" ref="F4762" ca="1">IF(G4762&lt;&gt;"",INDIRECT("'"&amp;G4762&amp;"'!"&amp;H4762),"")</f>
        <v/>
      </c>
      <c r="G4762" s="1533"/>
      <c r="I4762" s="4"/>
      <c r="J4762" s="4"/>
      <c r="K4762" s="4"/>
    </row>
    <row r="4763" spans="1:11" ht="14">
      <c r="A4763" s="1">
        <v>4758</v>
      </c>
      <c r="D4763" s="4"/>
      <c r="E4763" s="2" t="b">
        <f t="shared" ca="1" si="126"/>
        <v>1</v>
      </c>
      <c r="F4763" s="2" t="str" cm="1">
        <f t="array" aca="1" ref="F4763" ca="1">IF(G4763&lt;&gt;"",INDIRECT("'"&amp;G4763&amp;"'!"&amp;H4763),"")</f>
        <v/>
      </c>
      <c r="G4763" s="1533"/>
      <c r="I4763" s="4"/>
      <c r="J4763" s="4"/>
      <c r="K4763" s="4"/>
    </row>
    <row r="4764" spans="1:11" ht="14">
      <c r="A4764" s="1">
        <v>4759</v>
      </c>
      <c r="D4764" s="4"/>
      <c r="E4764" s="2" t="b">
        <f t="shared" ca="1" si="126"/>
        <v>1</v>
      </c>
      <c r="F4764" s="2" t="str" cm="1">
        <f t="array" aca="1" ref="F4764" ca="1">IF(G4764&lt;&gt;"",INDIRECT("'"&amp;G4764&amp;"'!"&amp;H4764),"")</f>
        <v/>
      </c>
      <c r="G4764" s="1533"/>
      <c r="I4764" s="4"/>
      <c r="J4764" s="4"/>
      <c r="K4764" s="4"/>
    </row>
    <row r="4765" spans="1:11" ht="14">
      <c r="A4765" s="1">
        <v>4760</v>
      </c>
      <c r="D4765" s="4"/>
      <c r="E4765" s="2" t="b">
        <f t="shared" ca="1" si="126"/>
        <v>1</v>
      </c>
      <c r="F4765" s="2" t="str" cm="1">
        <f t="array" aca="1" ref="F4765" ca="1">IF(G4765&lt;&gt;"",INDIRECT("'"&amp;G4765&amp;"'!"&amp;H4765),"")</f>
        <v/>
      </c>
      <c r="G4765" s="1533"/>
      <c r="I4765" s="4"/>
      <c r="J4765" s="4"/>
      <c r="K4765" s="4"/>
    </row>
    <row r="4766" spans="1:11" ht="14">
      <c r="A4766" s="1">
        <v>4761</v>
      </c>
      <c r="D4766" s="4"/>
      <c r="E4766" s="2" t="b">
        <f t="shared" ca="1" si="126"/>
        <v>1</v>
      </c>
      <c r="F4766" s="2" t="str" cm="1">
        <f t="array" aca="1" ref="F4766" ca="1">IF(G4766&lt;&gt;"",INDIRECT("'"&amp;G4766&amp;"'!"&amp;H4766),"")</f>
        <v/>
      </c>
      <c r="G4766" s="1533"/>
      <c r="I4766" s="4"/>
      <c r="J4766" s="4"/>
      <c r="K4766" s="4"/>
    </row>
    <row r="4767" spans="1:11" ht="14">
      <c r="A4767" s="1">
        <v>4762</v>
      </c>
      <c r="D4767" s="4"/>
      <c r="E4767" s="2" t="b">
        <f t="shared" ca="1" si="126"/>
        <v>1</v>
      </c>
      <c r="F4767" s="2" t="str" cm="1">
        <f t="array" aca="1" ref="F4767" ca="1">IF(G4767&lt;&gt;"",INDIRECT("'"&amp;G4767&amp;"'!"&amp;H4767),"")</f>
        <v/>
      </c>
      <c r="G4767" s="1533"/>
      <c r="I4767" s="4"/>
      <c r="J4767" s="4"/>
      <c r="K4767" s="4"/>
    </row>
    <row r="4768" spans="1:11" ht="14">
      <c r="A4768" s="1">
        <v>4763</v>
      </c>
      <c r="D4768" s="4"/>
      <c r="E4768" s="2" t="b">
        <f t="shared" ca="1" si="126"/>
        <v>1</v>
      </c>
      <c r="F4768" s="2" t="str" cm="1">
        <f t="array" aca="1" ref="F4768" ca="1">IF(G4768&lt;&gt;"",INDIRECT("'"&amp;G4768&amp;"'!"&amp;H4768),"")</f>
        <v/>
      </c>
      <c r="G4768" s="1533"/>
      <c r="I4768" s="4"/>
      <c r="J4768" s="4"/>
      <c r="K4768" s="4"/>
    </row>
    <row r="4769" spans="1:11" ht="14">
      <c r="A4769" s="1">
        <v>4764</v>
      </c>
      <c r="D4769" s="4"/>
      <c r="E4769" s="2" t="b">
        <f t="shared" ca="1" si="126"/>
        <v>1</v>
      </c>
      <c r="F4769" s="2" t="str" cm="1">
        <f t="array" aca="1" ref="F4769" ca="1">IF(G4769&lt;&gt;"",INDIRECT("'"&amp;G4769&amp;"'!"&amp;H4769),"")</f>
        <v/>
      </c>
      <c r="G4769" s="1533"/>
      <c r="I4769" s="4"/>
      <c r="J4769" s="4"/>
      <c r="K4769" s="4"/>
    </row>
    <row r="4770" spans="1:11" ht="14">
      <c r="A4770" s="1">
        <v>4765</v>
      </c>
      <c r="D4770" s="4"/>
      <c r="E4770" s="2" t="b">
        <f t="shared" ca="1" si="126"/>
        <v>1</v>
      </c>
      <c r="F4770" s="2" t="str" cm="1">
        <f t="array" aca="1" ref="F4770" ca="1">IF(G4770&lt;&gt;"",INDIRECT("'"&amp;G4770&amp;"'!"&amp;H4770),"")</f>
        <v/>
      </c>
      <c r="G4770" s="1533"/>
      <c r="I4770" s="4"/>
      <c r="J4770" s="4"/>
      <c r="K4770" s="4"/>
    </row>
    <row r="4771" spans="1:11" ht="14">
      <c r="A4771" s="1">
        <v>4766</v>
      </c>
      <c r="D4771" s="4"/>
      <c r="E4771" s="2" t="b">
        <f t="shared" ca="1" si="126"/>
        <v>1</v>
      </c>
      <c r="F4771" s="2" t="str" cm="1">
        <f t="array" aca="1" ref="F4771" ca="1">IF(G4771&lt;&gt;"",INDIRECT("'"&amp;G4771&amp;"'!"&amp;H4771),"")</f>
        <v/>
      </c>
      <c r="G4771" s="1533"/>
      <c r="I4771" s="4"/>
      <c r="J4771" s="4"/>
      <c r="K4771" s="4"/>
    </row>
    <row r="4772" spans="1:11" ht="14">
      <c r="A4772" s="1">
        <v>4767</v>
      </c>
      <c r="D4772" s="4"/>
      <c r="E4772" s="2" t="b">
        <f t="shared" ca="1" si="126"/>
        <v>1</v>
      </c>
      <c r="F4772" s="2" t="str" cm="1">
        <f t="array" aca="1" ref="F4772" ca="1">IF(G4772&lt;&gt;"",INDIRECT("'"&amp;G4772&amp;"'!"&amp;H4772),"")</f>
        <v/>
      </c>
      <c r="G4772" s="1533"/>
      <c r="I4772" s="4"/>
      <c r="J4772" s="4"/>
      <c r="K4772" s="4"/>
    </row>
    <row r="4773" spans="1:11" ht="14">
      <c r="A4773" s="1">
        <v>4768</v>
      </c>
      <c r="D4773" s="4"/>
      <c r="E4773" s="2" t="b">
        <f t="shared" ca="1" si="126"/>
        <v>1</v>
      </c>
      <c r="F4773" s="2" t="str" cm="1">
        <f t="array" aca="1" ref="F4773" ca="1">IF(G4773&lt;&gt;"",INDIRECT("'"&amp;G4773&amp;"'!"&amp;H4773),"")</f>
        <v/>
      </c>
      <c r="G4773" s="1533"/>
      <c r="I4773" s="4"/>
      <c r="J4773" s="4"/>
      <c r="K4773" s="4"/>
    </row>
    <row r="4774" spans="1:11" ht="14">
      <c r="A4774" s="1">
        <v>4769</v>
      </c>
      <c r="D4774" s="4"/>
      <c r="E4774" s="2" t="b">
        <f t="shared" ca="1" si="126"/>
        <v>1</v>
      </c>
      <c r="F4774" s="2" t="str" cm="1">
        <f t="array" aca="1" ref="F4774" ca="1">IF(G4774&lt;&gt;"",INDIRECT("'"&amp;G4774&amp;"'!"&amp;H4774),"")</f>
        <v/>
      </c>
      <c r="G4774" s="1533"/>
      <c r="I4774" s="4"/>
      <c r="J4774" s="4"/>
      <c r="K4774" s="4"/>
    </row>
    <row r="4775" spans="1:11" ht="14">
      <c r="A4775" s="1">
        <v>4770</v>
      </c>
      <c r="D4775" s="3" t="s">
        <v>298</v>
      </c>
      <c r="E4775" s="2" t="b">
        <f t="shared" ca="1" si="126"/>
        <v>1</v>
      </c>
      <c r="F4775" s="2" t="str" cm="1">
        <f t="array" aca="1" ref="F4775" ca="1">IF(G4775&lt;&gt;"",INDIRECT("'"&amp;G4775&amp;"'!"&amp;H4775),"")</f>
        <v/>
      </c>
      <c r="G4775" s="1533"/>
    </row>
    <row r="4776" spans="1:11" ht="14">
      <c r="A4776" s="1">
        <v>4771</v>
      </c>
      <c r="D4776" s="3" t="s">
        <v>298</v>
      </c>
      <c r="E4776" s="2" t="b">
        <f t="shared" ca="1" si="126"/>
        <v>1</v>
      </c>
      <c r="F4776" s="2" t="str" cm="1">
        <f t="array" aca="1" ref="F4776" ca="1">IF(G4776&lt;&gt;"",INDIRECT("'"&amp;G4776&amp;"'!"&amp;H4776),"")</f>
        <v/>
      </c>
      <c r="G4776" s="1533"/>
    </row>
    <row r="4777" spans="1:11" ht="14">
      <c r="A4777" s="1">
        <v>4772</v>
      </c>
      <c r="D4777" s="3" t="s">
        <v>298</v>
      </c>
      <c r="E4777" s="2" t="b">
        <f t="shared" ca="1" si="126"/>
        <v>1</v>
      </c>
      <c r="F4777" s="2" t="str" cm="1">
        <f t="array" aca="1" ref="F4777" ca="1">IF(G4777&lt;&gt;"",INDIRECT("'"&amp;G4777&amp;"'!"&amp;H4777),"")</f>
        <v/>
      </c>
      <c r="G4777" s="1533"/>
    </row>
    <row r="4778" spans="1:11" ht="14">
      <c r="A4778" s="1">
        <v>4773</v>
      </c>
      <c r="D4778" s="4"/>
      <c r="E4778" s="2" t="b">
        <f t="shared" ca="1" si="126"/>
        <v>1</v>
      </c>
      <c r="F4778" s="2" t="str" cm="1">
        <f t="array" aca="1" ref="F4778" ca="1">IF(G4778&lt;&gt;"",INDIRECT("'"&amp;G4778&amp;"'!"&amp;H4778),"")</f>
        <v/>
      </c>
      <c r="G4778" s="1533"/>
      <c r="I4778" s="4"/>
      <c r="J4778" s="4"/>
      <c r="K4778" s="4"/>
    </row>
    <row r="4779" spans="1:11" ht="14">
      <c r="A4779" s="1">
        <v>4774</v>
      </c>
      <c r="D4779" s="4"/>
      <c r="E4779" s="2" t="b">
        <f t="shared" ca="1" si="126"/>
        <v>1</v>
      </c>
      <c r="F4779" s="2" t="str" cm="1">
        <f t="array" aca="1" ref="F4779" ca="1">IF(G4779&lt;&gt;"",INDIRECT("'"&amp;G4779&amp;"'!"&amp;H4779),"")</f>
        <v/>
      </c>
      <c r="G4779" s="1533"/>
      <c r="I4779" s="4"/>
      <c r="J4779" s="4"/>
      <c r="K4779" s="4"/>
    </row>
    <row r="4780" spans="1:11" ht="14">
      <c r="A4780" s="1">
        <v>4775</v>
      </c>
      <c r="D4780" s="4"/>
      <c r="E4780" s="2" t="b">
        <f t="shared" ca="1" si="126"/>
        <v>1</v>
      </c>
      <c r="F4780" s="2" t="str" cm="1">
        <f t="array" aca="1" ref="F4780" ca="1">IF(G4780&lt;&gt;"",INDIRECT("'"&amp;G4780&amp;"'!"&amp;H4780),"")</f>
        <v/>
      </c>
      <c r="G4780" s="1533"/>
      <c r="I4780" s="4"/>
      <c r="J4780" s="4"/>
      <c r="K4780" s="4"/>
    </row>
    <row r="4781" spans="1:11" ht="14">
      <c r="A4781" s="1">
        <v>4776</v>
      </c>
      <c r="D4781" s="4"/>
      <c r="E4781" s="2" t="b">
        <f t="shared" ca="1" si="126"/>
        <v>1</v>
      </c>
      <c r="F4781" s="2" t="str" cm="1">
        <f t="array" aca="1" ref="F4781" ca="1">IF(G4781&lt;&gt;"",INDIRECT("'"&amp;G4781&amp;"'!"&amp;H4781),"")</f>
        <v/>
      </c>
      <c r="G4781" s="1533"/>
      <c r="I4781" s="4"/>
      <c r="J4781" s="4"/>
      <c r="K4781" s="4"/>
    </row>
    <row r="4782" spans="1:11" ht="14">
      <c r="A4782" s="1">
        <v>4777</v>
      </c>
      <c r="D4782" s="4"/>
      <c r="E4782" s="2" t="b">
        <f t="shared" ca="1" si="126"/>
        <v>1</v>
      </c>
      <c r="F4782" s="2" t="str" cm="1">
        <f t="array" aca="1" ref="F4782" ca="1">IF(G4782&lt;&gt;"",INDIRECT("'"&amp;G4782&amp;"'!"&amp;H4782),"")</f>
        <v/>
      </c>
      <c r="G4782" s="1533"/>
      <c r="I4782" s="4"/>
      <c r="J4782" s="4"/>
      <c r="K4782" s="4"/>
    </row>
    <row r="4783" spans="1:11" ht="14">
      <c r="A4783" s="1">
        <v>4778</v>
      </c>
      <c r="D4783" s="4"/>
      <c r="E4783" s="2" t="b">
        <f t="shared" ca="1" si="126"/>
        <v>1</v>
      </c>
      <c r="F4783" s="2" t="str" cm="1">
        <f t="array" aca="1" ref="F4783" ca="1">IF(G4783&lt;&gt;"",INDIRECT("'"&amp;G4783&amp;"'!"&amp;H4783),"")</f>
        <v/>
      </c>
      <c r="G4783" s="1533"/>
      <c r="I4783" s="4"/>
      <c r="J4783" s="4"/>
      <c r="K4783" s="4"/>
    </row>
    <row r="4784" spans="1:11" ht="14">
      <c r="A4784" s="1">
        <v>4779</v>
      </c>
      <c r="D4784" s="4"/>
      <c r="E4784" s="2" t="b">
        <f t="shared" ca="1" si="126"/>
        <v>1</v>
      </c>
      <c r="F4784" s="2" t="str" cm="1">
        <f t="array" aca="1" ref="F4784" ca="1">IF(G4784&lt;&gt;"",INDIRECT("'"&amp;G4784&amp;"'!"&amp;H4784),"")</f>
        <v/>
      </c>
      <c r="G4784" s="1533"/>
      <c r="I4784" s="4"/>
      <c r="J4784" s="4"/>
      <c r="K4784" s="4"/>
    </row>
    <row r="4785" spans="1:11" ht="14">
      <c r="A4785" s="1">
        <v>4780</v>
      </c>
      <c r="D4785" s="4"/>
      <c r="E4785" s="2" t="b">
        <f t="shared" ca="1" si="126"/>
        <v>1</v>
      </c>
      <c r="F4785" s="2" t="str" cm="1">
        <f t="array" aca="1" ref="F4785" ca="1">IF(G4785&lt;&gt;"",INDIRECT("'"&amp;G4785&amp;"'!"&amp;H4785),"")</f>
        <v/>
      </c>
      <c r="G4785" s="1533"/>
      <c r="I4785" s="4"/>
      <c r="J4785" s="4"/>
      <c r="K4785" s="4"/>
    </row>
    <row r="4786" spans="1:11" ht="14">
      <c r="A4786" s="1">
        <v>4781</v>
      </c>
      <c r="D4786" s="4"/>
      <c r="E4786" s="2" t="b">
        <f t="shared" ca="1" si="126"/>
        <v>1</v>
      </c>
      <c r="F4786" s="2" t="str" cm="1">
        <f t="array" aca="1" ref="F4786" ca="1">IF(G4786&lt;&gt;"",INDIRECT("'"&amp;G4786&amp;"'!"&amp;H4786),"")</f>
        <v/>
      </c>
      <c r="G4786" s="1533"/>
      <c r="I4786" s="4"/>
      <c r="J4786" s="4"/>
      <c r="K4786" s="4"/>
    </row>
    <row r="4787" spans="1:11" ht="14">
      <c r="A4787" s="1">
        <v>4782</v>
      </c>
      <c r="D4787" s="4"/>
      <c r="E4787" s="2" t="b">
        <f t="shared" ca="1" si="126"/>
        <v>1</v>
      </c>
      <c r="F4787" s="2" t="str" cm="1">
        <f t="array" aca="1" ref="F4787" ca="1">IF(G4787&lt;&gt;"",INDIRECT("'"&amp;G4787&amp;"'!"&amp;H4787),"")</f>
        <v/>
      </c>
      <c r="G4787" s="1533"/>
      <c r="I4787" s="4"/>
      <c r="J4787" s="4"/>
      <c r="K4787" s="4"/>
    </row>
    <row r="4788" spans="1:11" ht="14">
      <c r="A4788" s="1">
        <v>4783</v>
      </c>
      <c r="D4788" s="4"/>
      <c r="E4788" s="2" t="b">
        <f t="shared" ca="1" si="126"/>
        <v>1</v>
      </c>
      <c r="F4788" s="2" t="str" cm="1">
        <f t="array" aca="1" ref="F4788" ca="1">IF(G4788&lt;&gt;"",INDIRECT("'"&amp;G4788&amp;"'!"&amp;H4788),"")</f>
        <v/>
      </c>
      <c r="G4788" s="1533"/>
      <c r="I4788" s="4"/>
      <c r="J4788" s="4"/>
      <c r="K4788" s="4"/>
    </row>
    <row r="4789" spans="1:11" ht="14">
      <c r="A4789" s="1">
        <v>4784</v>
      </c>
      <c r="D4789" s="4"/>
      <c r="E4789" s="2" t="b">
        <f t="shared" ca="1" si="126"/>
        <v>1</v>
      </c>
      <c r="F4789" s="2" t="str" cm="1">
        <f t="array" aca="1" ref="F4789" ca="1">IF(G4789&lt;&gt;"",INDIRECT("'"&amp;G4789&amp;"'!"&amp;H4789),"")</f>
        <v/>
      </c>
      <c r="G4789" s="1533"/>
      <c r="I4789" s="4"/>
      <c r="J4789" s="4"/>
      <c r="K4789" s="4"/>
    </row>
    <row r="4790" spans="1:11" ht="14">
      <c r="A4790" s="1">
        <v>4785</v>
      </c>
      <c r="D4790" s="3" t="s">
        <v>298</v>
      </c>
      <c r="E4790" s="2" t="b">
        <f t="shared" ca="1" si="126"/>
        <v>1</v>
      </c>
      <c r="F4790" s="2" t="str" cm="1">
        <f t="array" aca="1" ref="F4790" ca="1">IF(G4790&lt;&gt;"",INDIRECT("'"&amp;G4790&amp;"'!"&amp;H4790),"")</f>
        <v/>
      </c>
      <c r="G4790" s="1533"/>
    </row>
    <row r="4791" spans="1:11" ht="14">
      <c r="A4791" s="1">
        <v>4786</v>
      </c>
      <c r="D4791" s="3" t="s">
        <v>298</v>
      </c>
      <c r="E4791" s="2" t="b">
        <f t="shared" ca="1" si="126"/>
        <v>1</v>
      </c>
      <c r="F4791" s="2" t="str" cm="1">
        <f t="array" aca="1" ref="F4791" ca="1">IF(G4791&lt;&gt;"",INDIRECT("'"&amp;G4791&amp;"'!"&amp;H4791),"")</f>
        <v/>
      </c>
      <c r="G4791" s="1533"/>
    </row>
    <row r="4792" spans="1:11" ht="14">
      <c r="A4792" s="1">
        <v>4787</v>
      </c>
      <c r="D4792" s="3" t="s">
        <v>298</v>
      </c>
      <c r="E4792" s="2" t="b">
        <f t="shared" ca="1" si="126"/>
        <v>1</v>
      </c>
      <c r="F4792" s="2" t="str" cm="1">
        <f t="array" aca="1" ref="F4792" ca="1">IF(G4792&lt;&gt;"",INDIRECT("'"&amp;G4792&amp;"'!"&amp;H4792),"")</f>
        <v/>
      </c>
      <c r="G4792" s="1533"/>
    </row>
    <row r="4793" spans="1:11" ht="14">
      <c r="A4793" s="1">
        <v>4788</v>
      </c>
      <c r="D4793" s="4"/>
      <c r="E4793" s="2" t="b">
        <f t="shared" ca="1" si="126"/>
        <v>1</v>
      </c>
      <c r="F4793" s="2" t="str" cm="1">
        <f t="array" aca="1" ref="F4793" ca="1">IF(G4793&lt;&gt;"",INDIRECT("'"&amp;G4793&amp;"'!"&amp;H4793),"")</f>
        <v/>
      </c>
      <c r="G4793" s="1533"/>
      <c r="I4793" s="4"/>
      <c r="J4793" s="4"/>
      <c r="K4793" s="4"/>
    </row>
    <row r="4794" spans="1:11" ht="14">
      <c r="A4794" s="1">
        <v>4789</v>
      </c>
      <c r="D4794" s="4"/>
      <c r="E4794" s="2" t="b">
        <f t="shared" ca="1" si="126"/>
        <v>1</v>
      </c>
      <c r="F4794" s="2" t="str" cm="1">
        <f t="array" aca="1" ref="F4794" ca="1">IF(G4794&lt;&gt;"",INDIRECT("'"&amp;G4794&amp;"'!"&amp;H4794),"")</f>
        <v/>
      </c>
      <c r="G4794" s="1533"/>
      <c r="I4794" s="4"/>
      <c r="J4794" s="4"/>
      <c r="K4794" s="4"/>
    </row>
    <row r="4795" spans="1:11" ht="14">
      <c r="A4795" s="1">
        <v>4790</v>
      </c>
      <c r="D4795" s="4"/>
      <c r="E4795" s="2" t="b">
        <f t="shared" ca="1" si="126"/>
        <v>1</v>
      </c>
      <c r="F4795" s="2" t="str" cm="1">
        <f t="array" aca="1" ref="F4795" ca="1">IF(G4795&lt;&gt;"",INDIRECT("'"&amp;G4795&amp;"'!"&amp;H4795),"")</f>
        <v/>
      </c>
      <c r="G4795" s="1533"/>
      <c r="I4795" s="4"/>
      <c r="J4795" s="4"/>
      <c r="K4795" s="4"/>
    </row>
    <row r="4796" spans="1:11" ht="14">
      <c r="A4796">
        <v>4791</v>
      </c>
      <c r="B4796" s="7">
        <f>'EstRev 6-11'!C269</f>
        <v>0</v>
      </c>
      <c r="C4796" s="3">
        <f t="shared" si="127"/>
        <v>4791</v>
      </c>
      <c r="E4796" s="2" t="b">
        <f t="shared" ca="1" si="126"/>
        <v>1</v>
      </c>
      <c r="F4796" s="2" cm="1">
        <f t="array" aca="1" ref="F4796" ca="1">IF(G4796&lt;&gt;"",INDIRECT("'"&amp;G4796&amp;"'!"&amp;H4796),"")</f>
        <v>0</v>
      </c>
      <c r="G4796" s="1533" t="s">
        <v>6776</v>
      </c>
      <c r="H4796" s="2" t="s">
        <v>5265</v>
      </c>
    </row>
    <row r="4797" spans="1:11" ht="14">
      <c r="A4797">
        <v>4792</v>
      </c>
      <c r="B4797" s="7">
        <f>'EstRev 6-11'!D269</f>
        <v>0</v>
      </c>
      <c r="C4797" s="3">
        <f t="shared" si="127"/>
        <v>4792</v>
      </c>
      <c r="E4797" s="2" t="b">
        <f t="shared" ca="1" si="126"/>
        <v>1</v>
      </c>
      <c r="F4797" s="2" cm="1">
        <f t="array" aca="1" ref="F4797" ca="1">IF(G4797&lt;&gt;"",INDIRECT("'"&amp;G4797&amp;"'!"&amp;H4797),"")</f>
        <v>0</v>
      </c>
      <c r="G4797" s="1533" t="s">
        <v>6776</v>
      </c>
      <c r="H4797" s="2" t="s">
        <v>4775</v>
      </c>
    </row>
    <row r="4798" spans="1:11" ht="14">
      <c r="A4798" s="1">
        <v>4793</v>
      </c>
      <c r="D4798" s="4"/>
      <c r="E4798" s="2" t="b">
        <f t="shared" ca="1" si="126"/>
        <v>1</v>
      </c>
      <c r="F4798" s="2" t="str" cm="1">
        <f t="array" aca="1" ref="F4798" ca="1">IF(G4798&lt;&gt;"",INDIRECT("'"&amp;G4798&amp;"'!"&amp;H4798),"")</f>
        <v/>
      </c>
      <c r="G4798" s="1533"/>
      <c r="I4798" s="4"/>
      <c r="J4798" s="4"/>
      <c r="K4798" s="4"/>
    </row>
    <row r="4799" spans="1:11" ht="14">
      <c r="A4799">
        <v>4794</v>
      </c>
      <c r="B4799" s="7">
        <f>'EstRev 6-11'!F269</f>
        <v>0</v>
      </c>
      <c r="C4799" s="3">
        <f t="shared" si="127"/>
        <v>4794</v>
      </c>
      <c r="E4799" s="2" t="b">
        <f t="shared" ca="1" si="126"/>
        <v>1</v>
      </c>
      <c r="F4799" s="2" cm="1">
        <f t="array" aca="1" ref="F4799" ca="1">IF(G4799&lt;&gt;"",INDIRECT("'"&amp;G4799&amp;"'!"&amp;H4799),"")</f>
        <v>0</v>
      </c>
      <c r="G4799" s="1533" t="s">
        <v>6776</v>
      </c>
      <c r="H4799" s="2" t="s">
        <v>5266</v>
      </c>
    </row>
    <row r="4800" spans="1:11" ht="14">
      <c r="A4800" s="1">
        <v>4795</v>
      </c>
      <c r="D4800" s="4"/>
      <c r="E4800" s="2" t="b">
        <f t="shared" ca="1" si="126"/>
        <v>1</v>
      </c>
      <c r="F4800" s="2" t="str" cm="1">
        <f t="array" aca="1" ref="F4800" ca="1">IF(G4800&lt;&gt;"",INDIRECT("'"&amp;G4800&amp;"'!"&amp;H4800),"")</f>
        <v/>
      </c>
      <c r="G4800" s="1533"/>
      <c r="I4800" s="4"/>
      <c r="J4800" s="4"/>
      <c r="K4800" s="4"/>
    </row>
    <row r="4801" spans="1:11" ht="14">
      <c r="A4801" s="1">
        <v>4796</v>
      </c>
      <c r="D4801" s="3" t="s">
        <v>298</v>
      </c>
      <c r="E4801" s="2" t="b">
        <f t="shared" ca="1" si="126"/>
        <v>1</v>
      </c>
      <c r="F4801" s="2" t="str" cm="1">
        <f t="array" aca="1" ref="F4801" ca="1">IF(G4801&lt;&gt;"",INDIRECT("'"&amp;G4801&amp;"'!"&amp;H4801),"")</f>
        <v/>
      </c>
      <c r="G4801" s="1533"/>
    </row>
    <row r="4802" spans="1:11" ht="14">
      <c r="A4802" s="1">
        <v>4797</v>
      </c>
      <c r="D4802" s="4"/>
      <c r="E4802" s="2" t="b">
        <f t="shared" ref="E4802:E4865" ca="1" si="128">F4802=B4802</f>
        <v>1</v>
      </c>
      <c r="F4802" s="2" t="str" cm="1">
        <f t="array" aca="1" ref="F4802" ca="1">IF(G4802&lt;&gt;"",INDIRECT("'"&amp;G4802&amp;"'!"&amp;H4802),"")</f>
        <v/>
      </c>
      <c r="G4802" s="1533"/>
      <c r="I4802" s="4"/>
      <c r="J4802" s="4"/>
      <c r="K4802" s="4"/>
    </row>
    <row r="4803" spans="1:11" ht="14">
      <c r="A4803" s="1">
        <v>4798</v>
      </c>
      <c r="D4803" s="4"/>
      <c r="E4803" s="2" t="b">
        <f t="shared" ca="1" si="128"/>
        <v>1</v>
      </c>
      <c r="F4803" s="2" t="str" cm="1">
        <f t="array" aca="1" ref="F4803" ca="1">IF(G4803&lt;&gt;"",INDIRECT("'"&amp;G4803&amp;"'!"&amp;H4803),"")</f>
        <v/>
      </c>
      <c r="G4803" s="1533"/>
      <c r="I4803" s="4"/>
      <c r="J4803" s="4"/>
      <c r="K4803" s="4"/>
    </row>
    <row r="4804" spans="1:11" ht="14">
      <c r="A4804" s="1">
        <v>4799</v>
      </c>
      <c r="D4804" s="4"/>
      <c r="E4804" s="2" t="b">
        <f t="shared" ca="1" si="128"/>
        <v>1</v>
      </c>
      <c r="F4804" s="2" t="str" cm="1">
        <f t="array" aca="1" ref="F4804" ca="1">IF(G4804&lt;&gt;"",INDIRECT("'"&amp;G4804&amp;"'!"&amp;H4804),"")</f>
        <v/>
      </c>
      <c r="G4804" s="1533"/>
      <c r="I4804" s="4"/>
      <c r="J4804" s="4"/>
      <c r="K4804" s="4"/>
    </row>
    <row r="4805" spans="1:11" ht="14">
      <c r="A4805" s="1">
        <v>4800</v>
      </c>
      <c r="D4805" s="4"/>
      <c r="E4805" s="2" t="b">
        <f t="shared" ca="1" si="128"/>
        <v>1</v>
      </c>
      <c r="F4805" s="2" t="str" cm="1">
        <f t="array" aca="1" ref="F4805" ca="1">IF(G4805&lt;&gt;"",INDIRECT("'"&amp;G4805&amp;"'!"&amp;H4805),"")</f>
        <v/>
      </c>
      <c r="G4805" s="1533"/>
      <c r="I4805" s="4"/>
      <c r="J4805" s="4"/>
      <c r="K4805" s="4"/>
    </row>
    <row r="4806" spans="1:11" ht="14">
      <c r="A4806" s="1">
        <v>4801</v>
      </c>
      <c r="D4806" s="3" t="s">
        <v>299</v>
      </c>
      <c r="E4806" s="2" t="b">
        <f t="shared" ca="1" si="128"/>
        <v>1</v>
      </c>
      <c r="F4806" s="2" t="str" cm="1">
        <f t="array" aca="1" ref="F4806" ca="1">IF(G4806&lt;&gt;"",INDIRECT("'"&amp;G4806&amp;"'!"&amp;H4806),"")</f>
        <v/>
      </c>
      <c r="G4806" s="1533"/>
    </row>
    <row r="4807" spans="1:11" ht="14">
      <c r="A4807" s="1">
        <v>4802</v>
      </c>
      <c r="D4807" s="4"/>
      <c r="E4807" s="2" t="b">
        <f t="shared" ca="1" si="128"/>
        <v>1</v>
      </c>
      <c r="F4807" s="2" t="str" cm="1">
        <f t="array" aca="1" ref="F4807" ca="1">IF(G4807&lt;&gt;"",INDIRECT("'"&amp;G4807&amp;"'!"&amp;H4807),"")</f>
        <v/>
      </c>
      <c r="G4807" s="1533"/>
      <c r="I4807" s="4"/>
      <c r="J4807" s="4"/>
      <c r="K4807" s="4"/>
    </row>
    <row r="4808" spans="1:11" ht="14">
      <c r="A4808">
        <v>4803</v>
      </c>
      <c r="B4808" s="7">
        <f>'EstRev 6-11'!G269</f>
        <v>0</v>
      </c>
      <c r="C4808" s="3">
        <f t="shared" ref="C4808:C4866" si="129">A4808-B4808</f>
        <v>4803</v>
      </c>
      <c r="E4808" s="2" t="b">
        <f t="shared" ca="1" si="128"/>
        <v>1</v>
      </c>
      <c r="F4808" s="2" cm="1">
        <f t="array" aca="1" ref="F4808" ca="1">IF(G4808&lt;&gt;"",INDIRECT("'"&amp;G4808&amp;"'!"&amp;H4808),"")</f>
        <v>0</v>
      </c>
      <c r="G4808" s="1533" t="s">
        <v>6776</v>
      </c>
      <c r="H4808" s="2" t="s">
        <v>5267</v>
      </c>
    </row>
    <row r="4809" spans="1:11" ht="14">
      <c r="A4809">
        <v>4804</v>
      </c>
      <c r="B4809" s="7">
        <f>'EstRev 6-11'!H269</f>
        <v>0</v>
      </c>
      <c r="C4809" s="3">
        <f t="shared" si="129"/>
        <v>4804</v>
      </c>
      <c r="E4809" s="2" t="b">
        <f t="shared" ca="1" si="128"/>
        <v>1</v>
      </c>
      <c r="F4809" s="2" cm="1">
        <f t="array" aca="1" ref="F4809" ca="1">IF(G4809&lt;&gt;"",INDIRECT("'"&amp;G4809&amp;"'!"&amp;H4809),"")</f>
        <v>0</v>
      </c>
      <c r="G4809" s="1533" t="s">
        <v>6776</v>
      </c>
      <c r="H4809" s="2" t="s">
        <v>5268</v>
      </c>
    </row>
    <row r="4810" spans="1:11" ht="14">
      <c r="A4810" s="1">
        <v>4805</v>
      </c>
      <c r="D4810" s="4"/>
      <c r="E4810" s="2" t="b">
        <f t="shared" ca="1" si="128"/>
        <v>1</v>
      </c>
      <c r="F4810" s="2" t="str" cm="1">
        <f t="array" aca="1" ref="F4810" ca="1">IF(G4810&lt;&gt;"",INDIRECT("'"&amp;G4810&amp;"'!"&amp;H4810),"")</f>
        <v/>
      </c>
      <c r="G4810" s="1533"/>
      <c r="I4810" s="4"/>
      <c r="J4810" s="4"/>
      <c r="K4810" s="4"/>
    </row>
    <row r="4811" spans="1:11" ht="14">
      <c r="A4811" s="1">
        <v>4806</v>
      </c>
      <c r="D4811" s="4"/>
      <c r="E4811" s="2" t="b">
        <f t="shared" ca="1" si="128"/>
        <v>1</v>
      </c>
      <c r="F4811" s="2" t="str" cm="1">
        <f t="array" aca="1" ref="F4811" ca="1">IF(G4811&lt;&gt;"",INDIRECT("'"&amp;G4811&amp;"'!"&amp;H4811),"")</f>
        <v/>
      </c>
      <c r="G4811" s="1533"/>
      <c r="I4811" s="4"/>
      <c r="J4811" s="4"/>
      <c r="K4811" s="4"/>
    </row>
    <row r="4812" spans="1:11" ht="14">
      <c r="A4812">
        <v>4807</v>
      </c>
      <c r="B4812" s="7">
        <f>'EstRev 6-11'!K269</f>
        <v>0</v>
      </c>
      <c r="C4812" s="3">
        <f t="shared" si="129"/>
        <v>4807</v>
      </c>
      <c r="E4812" s="2" t="b">
        <f t="shared" ca="1" si="128"/>
        <v>1</v>
      </c>
      <c r="F4812" s="2" cm="1">
        <f t="array" aca="1" ref="F4812" ca="1">IF(G4812&lt;&gt;"",INDIRECT("'"&amp;G4812&amp;"'!"&amp;H4812),"")</f>
        <v>0</v>
      </c>
      <c r="G4812" s="1533" t="s">
        <v>6776</v>
      </c>
      <c r="H4812" s="2" t="s">
        <v>4822</v>
      </c>
    </row>
    <row r="4813" spans="1:11" ht="14">
      <c r="A4813" s="1">
        <v>4808</v>
      </c>
      <c r="D4813" s="4"/>
      <c r="E4813" s="2" t="b">
        <f t="shared" ca="1" si="128"/>
        <v>1</v>
      </c>
      <c r="F4813" s="2" t="str" cm="1">
        <f t="array" aca="1" ref="F4813" ca="1">IF(G4813&lt;&gt;"",INDIRECT("'"&amp;G4813&amp;"'!"&amp;H4813),"")</f>
        <v/>
      </c>
      <c r="G4813" s="1533"/>
      <c r="I4813" s="4"/>
      <c r="J4813" s="4"/>
      <c r="K4813" s="4"/>
    </row>
    <row r="4814" spans="1:11" ht="14">
      <c r="A4814" s="1">
        <v>4809</v>
      </c>
      <c r="D4814" s="4"/>
      <c r="E4814" s="2" t="b">
        <f t="shared" ca="1" si="128"/>
        <v>1</v>
      </c>
      <c r="F4814" s="2" t="str" cm="1">
        <f t="array" aca="1" ref="F4814" ca="1">IF(G4814&lt;&gt;"",INDIRECT("'"&amp;G4814&amp;"'!"&amp;H4814),"")</f>
        <v/>
      </c>
      <c r="G4814" s="1533"/>
      <c r="I4814" s="4"/>
      <c r="J4814" s="4"/>
      <c r="K4814" s="4"/>
    </row>
    <row r="4815" spans="1:11" ht="14">
      <c r="A4815" s="1">
        <v>4810</v>
      </c>
      <c r="D4815" s="4"/>
      <c r="E4815" s="2" t="b">
        <f t="shared" ca="1" si="128"/>
        <v>1</v>
      </c>
      <c r="F4815" s="2" t="str" cm="1">
        <f t="array" aca="1" ref="F4815" ca="1">IF(G4815&lt;&gt;"",INDIRECT("'"&amp;G4815&amp;"'!"&amp;H4815),"")</f>
        <v/>
      </c>
      <c r="G4815" s="1533"/>
      <c r="I4815" s="4"/>
      <c r="J4815" s="4"/>
      <c r="K4815" s="4"/>
    </row>
    <row r="4816" spans="1:11" ht="14">
      <c r="A4816" s="1">
        <v>4811</v>
      </c>
      <c r="D4816" s="3" t="s">
        <v>298</v>
      </c>
      <c r="E4816" s="2" t="b">
        <f t="shared" ca="1" si="128"/>
        <v>1</v>
      </c>
      <c r="F4816" s="2" t="str" cm="1">
        <f t="array" aca="1" ref="F4816" ca="1">IF(G4816&lt;&gt;"",INDIRECT("'"&amp;G4816&amp;"'!"&amp;H4816),"")</f>
        <v/>
      </c>
      <c r="G4816" s="1533"/>
    </row>
    <row r="4817" spans="1:11" ht="14">
      <c r="A4817" s="1">
        <v>4812</v>
      </c>
      <c r="D4817" s="4"/>
      <c r="E4817" s="2" t="b">
        <f t="shared" ca="1" si="128"/>
        <v>1</v>
      </c>
      <c r="F4817" s="2" t="str" cm="1">
        <f t="array" aca="1" ref="F4817" ca="1">IF(G4817&lt;&gt;"",INDIRECT("'"&amp;G4817&amp;"'!"&amp;H4817),"")</f>
        <v/>
      </c>
      <c r="G4817" s="1533"/>
      <c r="I4817" s="4"/>
      <c r="J4817" s="4"/>
      <c r="K4817" s="4"/>
    </row>
    <row r="4818" spans="1:11" ht="14">
      <c r="A4818" s="1">
        <v>4813</v>
      </c>
      <c r="D4818" s="3" t="s">
        <v>653</v>
      </c>
      <c r="E4818" s="2" t="b">
        <f t="shared" ca="1" si="128"/>
        <v>1</v>
      </c>
      <c r="F4818" s="2" t="str" cm="1">
        <f t="array" aca="1" ref="F4818" ca="1">IF(G4818&lt;&gt;"",INDIRECT("'"&amp;G4818&amp;"'!"&amp;H4818),"")</f>
        <v/>
      </c>
      <c r="G4818" s="1533"/>
    </row>
    <row r="4819" spans="1:11" ht="14">
      <c r="A4819" s="1">
        <v>4814</v>
      </c>
      <c r="D4819" s="3" t="s">
        <v>653</v>
      </c>
      <c r="E4819" s="2" t="b">
        <f t="shared" ca="1" si="128"/>
        <v>1</v>
      </c>
      <c r="F4819" s="2" t="str" cm="1">
        <f t="array" aca="1" ref="F4819" ca="1">IF(G4819&lt;&gt;"",INDIRECT("'"&amp;G4819&amp;"'!"&amp;H4819),"")</f>
        <v/>
      </c>
      <c r="G4819" s="1533"/>
    </row>
    <row r="4820" spans="1:11" ht="14">
      <c r="A4820" s="1">
        <v>4815</v>
      </c>
      <c r="D4820" s="3" t="s">
        <v>653</v>
      </c>
      <c r="E4820" s="2" t="b">
        <f t="shared" ca="1" si="128"/>
        <v>1</v>
      </c>
      <c r="F4820" s="2" t="str" cm="1">
        <f t="array" aca="1" ref="F4820" ca="1">IF(G4820&lt;&gt;"",INDIRECT("'"&amp;G4820&amp;"'!"&amp;H4820),"")</f>
        <v/>
      </c>
      <c r="G4820" s="1533"/>
    </row>
    <row r="4821" spans="1:11" ht="14">
      <c r="A4821" s="1">
        <v>4816</v>
      </c>
      <c r="D4821" s="3" t="s">
        <v>653</v>
      </c>
      <c r="E4821" s="2" t="b">
        <f t="shared" ca="1" si="128"/>
        <v>1</v>
      </c>
      <c r="F4821" s="2" t="str" cm="1">
        <f t="array" aca="1" ref="F4821" ca="1">IF(G4821&lt;&gt;"",INDIRECT("'"&amp;G4821&amp;"'!"&amp;H4821),"")</f>
        <v/>
      </c>
      <c r="G4821" s="1533"/>
    </row>
    <row r="4822" spans="1:11" ht="14">
      <c r="A4822" s="1">
        <v>4817</v>
      </c>
      <c r="D4822" s="3" t="s">
        <v>653</v>
      </c>
      <c r="E4822" s="2" t="b">
        <f t="shared" ca="1" si="128"/>
        <v>1</v>
      </c>
      <c r="F4822" s="2" t="str" cm="1">
        <f t="array" aca="1" ref="F4822" ca="1">IF(G4822&lt;&gt;"",INDIRECT("'"&amp;G4822&amp;"'!"&amp;H4822),"")</f>
        <v/>
      </c>
      <c r="G4822" s="1533"/>
    </row>
    <row r="4823" spans="1:11" ht="14">
      <c r="A4823" s="1">
        <v>4818</v>
      </c>
      <c r="D4823" s="3" t="s">
        <v>653</v>
      </c>
      <c r="E4823" s="2" t="b">
        <f t="shared" ca="1" si="128"/>
        <v>1</v>
      </c>
      <c r="F4823" s="2" t="str" cm="1">
        <f t="array" aca="1" ref="F4823" ca="1">IF(G4823&lt;&gt;"",INDIRECT("'"&amp;G4823&amp;"'!"&amp;H4823),"")</f>
        <v/>
      </c>
      <c r="G4823" s="1533"/>
    </row>
    <row r="4824" spans="1:11" ht="14">
      <c r="A4824" s="1">
        <v>4819</v>
      </c>
      <c r="D4824" s="3" t="s">
        <v>298</v>
      </c>
      <c r="E4824" s="2" t="b">
        <f t="shared" ca="1" si="128"/>
        <v>1</v>
      </c>
      <c r="F4824" s="2" t="str" cm="1">
        <f t="array" aca="1" ref="F4824" ca="1">IF(G4824&lt;&gt;"",INDIRECT("'"&amp;G4824&amp;"'!"&amp;H4824),"")</f>
        <v/>
      </c>
      <c r="G4824" s="1533"/>
    </row>
    <row r="4825" spans="1:11" ht="14">
      <c r="A4825" s="1">
        <v>4820</v>
      </c>
      <c r="D4825" s="3" t="s">
        <v>653</v>
      </c>
      <c r="E4825" s="2" t="b">
        <f t="shared" ca="1" si="128"/>
        <v>1</v>
      </c>
      <c r="F4825" s="2" t="str" cm="1">
        <f t="array" aca="1" ref="F4825" ca="1">IF(G4825&lt;&gt;"",INDIRECT("'"&amp;G4825&amp;"'!"&amp;H4825),"")</f>
        <v/>
      </c>
      <c r="G4825" s="1533"/>
    </row>
    <row r="4826" spans="1:11" ht="14">
      <c r="A4826">
        <v>4821</v>
      </c>
      <c r="B4826" s="7">
        <f>'EstRev 6-11'!C123</f>
        <v>0</v>
      </c>
      <c r="C4826" s="3">
        <f t="shared" si="129"/>
        <v>4821</v>
      </c>
      <c r="E4826" s="2" t="b">
        <f t="shared" ca="1" si="128"/>
        <v>1</v>
      </c>
      <c r="F4826" s="2" cm="1">
        <f t="array" aca="1" ref="F4826" ca="1">IF(G4826&lt;&gt;"",INDIRECT("'"&amp;G4826&amp;"'!"&amp;H4826),"")</f>
        <v>0</v>
      </c>
      <c r="G4826" s="1533" t="s">
        <v>6776</v>
      </c>
      <c r="H4826" s="2" t="s">
        <v>5269</v>
      </c>
    </row>
    <row r="4827" spans="1:11" ht="14">
      <c r="A4827">
        <v>4822</v>
      </c>
      <c r="B4827" s="7">
        <f>'EstRev 6-11'!D123</f>
        <v>0</v>
      </c>
      <c r="C4827" s="3">
        <f t="shared" si="129"/>
        <v>4822</v>
      </c>
      <c r="E4827" s="2" t="b">
        <f t="shared" ca="1" si="128"/>
        <v>1</v>
      </c>
      <c r="F4827" s="2" cm="1">
        <f t="array" aca="1" ref="F4827" ca="1">IF(G4827&lt;&gt;"",INDIRECT("'"&amp;G4827&amp;"'!"&amp;H4827),"")</f>
        <v>0</v>
      </c>
      <c r="G4827" s="1533" t="s">
        <v>6776</v>
      </c>
      <c r="H4827" s="2" t="s">
        <v>5270</v>
      </c>
    </row>
    <row r="4828" spans="1:11" ht="14">
      <c r="A4828">
        <v>4823</v>
      </c>
      <c r="B4828" s="7">
        <f>'EstRev 6-11'!E123</f>
        <v>0</v>
      </c>
      <c r="C4828" s="3">
        <f t="shared" si="129"/>
        <v>4823</v>
      </c>
      <c r="E4828" s="2" t="b">
        <f t="shared" ca="1" si="128"/>
        <v>1</v>
      </c>
      <c r="F4828" s="2" cm="1">
        <f t="array" aca="1" ref="F4828" ca="1">IF(G4828&lt;&gt;"",INDIRECT("'"&amp;G4828&amp;"'!"&amp;H4828),"")</f>
        <v>0</v>
      </c>
      <c r="G4828" s="1533" t="s">
        <v>6776</v>
      </c>
      <c r="H4828" s="2" t="s">
        <v>5271</v>
      </c>
    </row>
    <row r="4829" spans="1:11" ht="14">
      <c r="A4829">
        <v>4824</v>
      </c>
      <c r="B4829" s="7">
        <f>'EstRev 6-11'!F123</f>
        <v>0</v>
      </c>
      <c r="C4829" s="3">
        <f t="shared" si="129"/>
        <v>4824</v>
      </c>
      <c r="E4829" s="2" t="b">
        <f t="shared" ca="1" si="128"/>
        <v>1</v>
      </c>
      <c r="F4829" s="2" cm="1">
        <f t="array" aca="1" ref="F4829" ca="1">IF(G4829&lt;&gt;"",INDIRECT("'"&amp;G4829&amp;"'!"&amp;H4829),"")</f>
        <v>0</v>
      </c>
      <c r="G4829" s="1533" t="s">
        <v>6776</v>
      </c>
      <c r="H4829" s="2" t="s">
        <v>5272</v>
      </c>
    </row>
    <row r="4830" spans="1:11" ht="14">
      <c r="A4830">
        <v>4825</v>
      </c>
      <c r="B4830" s="7">
        <f>'EstRev 6-11'!G123</f>
        <v>0</v>
      </c>
      <c r="C4830" s="3">
        <f t="shared" si="129"/>
        <v>4825</v>
      </c>
      <c r="E4830" s="2" t="b">
        <f t="shared" ca="1" si="128"/>
        <v>1</v>
      </c>
      <c r="F4830" s="2" cm="1">
        <f t="array" aca="1" ref="F4830" ca="1">IF(G4830&lt;&gt;"",INDIRECT("'"&amp;G4830&amp;"'!"&amp;H4830),"")</f>
        <v>0</v>
      </c>
      <c r="G4830" s="1533" t="s">
        <v>6776</v>
      </c>
      <c r="H4830" s="2" t="s">
        <v>5273</v>
      </c>
    </row>
    <row r="4831" spans="1:11" ht="14">
      <c r="A4831">
        <v>4826</v>
      </c>
      <c r="B4831" s="7">
        <f>'EstRev 6-11'!H123</f>
        <v>0</v>
      </c>
      <c r="C4831" s="3">
        <f t="shared" si="129"/>
        <v>4826</v>
      </c>
      <c r="E4831" s="2" t="b">
        <f t="shared" ca="1" si="128"/>
        <v>1</v>
      </c>
      <c r="F4831" s="2" cm="1">
        <f t="array" aca="1" ref="F4831" ca="1">IF(G4831&lt;&gt;"",INDIRECT("'"&amp;G4831&amp;"'!"&amp;H4831),"")</f>
        <v>0</v>
      </c>
      <c r="G4831" s="1533" t="s">
        <v>6776</v>
      </c>
      <c r="H4831" s="2" t="s">
        <v>5274</v>
      </c>
    </row>
    <row r="4832" spans="1:11" ht="14">
      <c r="A4832" s="1">
        <v>4827</v>
      </c>
      <c r="D4832" s="3" t="s">
        <v>298</v>
      </c>
      <c r="E4832" s="2" t="b">
        <f t="shared" ca="1" si="128"/>
        <v>1</v>
      </c>
      <c r="F4832" s="2" t="str" cm="1">
        <f t="array" aca="1" ref="F4832" ca="1">IF(G4832&lt;&gt;"",INDIRECT("'"&amp;G4832&amp;"'!"&amp;H4832),"")</f>
        <v/>
      </c>
      <c r="G4832" s="1533"/>
    </row>
    <row r="4833" spans="1:11" ht="14">
      <c r="A4833">
        <v>4828</v>
      </c>
      <c r="B4833" s="7">
        <f>'EstRev 6-11'!K123</f>
        <v>0</v>
      </c>
      <c r="C4833" s="3">
        <f t="shared" si="129"/>
        <v>4828</v>
      </c>
      <c r="E4833" s="2" t="b">
        <f t="shared" ca="1" si="128"/>
        <v>1</v>
      </c>
      <c r="F4833" s="2" cm="1">
        <f t="array" aca="1" ref="F4833" ca="1">IF(G4833&lt;&gt;"",INDIRECT("'"&amp;G4833&amp;"'!"&amp;H4833),"")</f>
        <v>0</v>
      </c>
      <c r="G4833" s="1533" t="s">
        <v>6776</v>
      </c>
      <c r="H4833" s="2" t="s">
        <v>5275</v>
      </c>
    </row>
    <row r="4834" spans="1:11" ht="14">
      <c r="A4834" s="1">
        <v>4829</v>
      </c>
      <c r="D4834" s="4"/>
      <c r="E4834" s="2" t="b">
        <f t="shared" ca="1" si="128"/>
        <v>1</v>
      </c>
      <c r="F4834" s="2" t="str" cm="1">
        <f t="array" aca="1" ref="F4834" ca="1">IF(G4834&lt;&gt;"",INDIRECT("'"&amp;G4834&amp;"'!"&amp;H4834),"")</f>
        <v/>
      </c>
      <c r="G4834" s="1533"/>
      <c r="I4834" s="4"/>
      <c r="J4834" s="4"/>
      <c r="K4834" s="4"/>
    </row>
    <row r="4835" spans="1:11" ht="14">
      <c r="A4835" s="1">
        <v>4830</v>
      </c>
      <c r="D4835" s="4"/>
      <c r="E4835" s="2" t="b">
        <f t="shared" ca="1" si="128"/>
        <v>1</v>
      </c>
      <c r="F4835" s="2" t="str" cm="1">
        <f t="array" aca="1" ref="F4835" ca="1">IF(G4835&lt;&gt;"",INDIRECT("'"&amp;G4835&amp;"'!"&amp;H4835),"")</f>
        <v/>
      </c>
      <c r="G4835" s="1533"/>
      <c r="I4835" s="4"/>
      <c r="J4835" s="4"/>
      <c r="K4835" s="4"/>
    </row>
    <row r="4836" spans="1:11" ht="14">
      <c r="A4836" s="1">
        <v>4831</v>
      </c>
      <c r="D4836" s="4"/>
      <c r="E4836" s="2" t="b">
        <f t="shared" ca="1" si="128"/>
        <v>1</v>
      </c>
      <c r="F4836" s="2" t="str" cm="1">
        <f t="array" aca="1" ref="F4836" ca="1">IF(G4836&lt;&gt;"",INDIRECT("'"&amp;G4836&amp;"'!"&amp;H4836),"")</f>
        <v/>
      </c>
      <c r="G4836" s="1533"/>
      <c r="I4836" s="4"/>
      <c r="J4836" s="4"/>
      <c r="K4836" s="4"/>
    </row>
    <row r="4837" spans="1:11" ht="14">
      <c r="A4837" s="1">
        <v>4832</v>
      </c>
      <c r="D4837" s="4"/>
      <c r="E4837" s="2" t="b">
        <f t="shared" ca="1" si="128"/>
        <v>1</v>
      </c>
      <c r="F4837" s="2" t="str" cm="1">
        <f t="array" aca="1" ref="F4837" ca="1">IF(G4837&lt;&gt;"",INDIRECT("'"&amp;G4837&amp;"'!"&amp;H4837),"")</f>
        <v/>
      </c>
      <c r="G4837" s="1533"/>
      <c r="I4837" s="4"/>
      <c r="J4837" s="4"/>
      <c r="K4837" s="4"/>
    </row>
    <row r="4838" spans="1:11" ht="14">
      <c r="A4838" s="1">
        <v>4833</v>
      </c>
      <c r="D4838" s="4"/>
      <c r="E4838" s="2" t="b">
        <f t="shared" ca="1" si="128"/>
        <v>1</v>
      </c>
      <c r="F4838" s="2" t="str" cm="1">
        <f t="array" aca="1" ref="F4838" ca="1">IF(G4838&lt;&gt;"",INDIRECT("'"&amp;G4838&amp;"'!"&amp;H4838),"")</f>
        <v/>
      </c>
      <c r="G4838" s="1533"/>
      <c r="I4838" s="4"/>
      <c r="J4838" s="4"/>
      <c r="K4838" s="4"/>
    </row>
    <row r="4839" spans="1:11" ht="14">
      <c r="A4839" s="1">
        <v>4834</v>
      </c>
      <c r="D4839" s="4"/>
      <c r="E4839" s="2" t="b">
        <f t="shared" ca="1" si="128"/>
        <v>1</v>
      </c>
      <c r="F4839" s="2" t="str" cm="1">
        <f t="array" aca="1" ref="F4839" ca="1">IF(G4839&lt;&gt;"",INDIRECT("'"&amp;G4839&amp;"'!"&amp;H4839),"")</f>
        <v/>
      </c>
      <c r="G4839" s="1533"/>
      <c r="I4839" s="4"/>
      <c r="J4839" s="4"/>
      <c r="K4839" s="4"/>
    </row>
    <row r="4840" spans="1:11" ht="14">
      <c r="A4840" s="1">
        <v>4835</v>
      </c>
      <c r="D4840" s="4"/>
      <c r="E4840" s="2" t="b">
        <f t="shared" ca="1" si="128"/>
        <v>1</v>
      </c>
      <c r="F4840" s="2" t="str" cm="1">
        <f t="array" aca="1" ref="F4840" ca="1">IF(G4840&lt;&gt;"",INDIRECT("'"&amp;G4840&amp;"'!"&amp;H4840),"")</f>
        <v/>
      </c>
      <c r="G4840" s="1533"/>
      <c r="I4840" s="4"/>
      <c r="J4840" s="4"/>
      <c r="K4840" s="4"/>
    </row>
    <row r="4841" spans="1:11" ht="14">
      <c r="A4841" s="1">
        <v>4836</v>
      </c>
      <c r="D4841" s="4"/>
      <c r="E4841" s="2" t="b">
        <f t="shared" ca="1" si="128"/>
        <v>1</v>
      </c>
      <c r="F4841" s="2" t="str" cm="1">
        <f t="array" aca="1" ref="F4841" ca="1">IF(G4841&lt;&gt;"",INDIRECT("'"&amp;G4841&amp;"'!"&amp;H4841),"")</f>
        <v/>
      </c>
      <c r="G4841" s="1533"/>
      <c r="I4841" s="4"/>
      <c r="J4841" s="4"/>
      <c r="K4841" s="4"/>
    </row>
    <row r="4842" spans="1:11" ht="14">
      <c r="A4842" s="1">
        <v>4837</v>
      </c>
      <c r="D4842" s="4"/>
      <c r="E4842" s="2" t="b">
        <f t="shared" ca="1" si="128"/>
        <v>1</v>
      </c>
      <c r="F4842" s="2" t="str" cm="1">
        <f t="array" aca="1" ref="F4842" ca="1">IF(G4842&lt;&gt;"",INDIRECT("'"&amp;G4842&amp;"'!"&amp;H4842),"")</f>
        <v/>
      </c>
      <c r="G4842" s="1533"/>
      <c r="I4842" s="4"/>
      <c r="J4842" s="4"/>
      <c r="K4842" s="4"/>
    </row>
    <row r="4843" spans="1:11" ht="14">
      <c r="A4843" s="1">
        <v>4838</v>
      </c>
      <c r="D4843" s="3" t="s">
        <v>298</v>
      </c>
      <c r="E4843" s="2" t="b">
        <f t="shared" ca="1" si="128"/>
        <v>1</v>
      </c>
      <c r="F4843" s="2" t="str" cm="1">
        <f t="array" aca="1" ref="F4843" ca="1">IF(G4843&lt;&gt;"",INDIRECT("'"&amp;G4843&amp;"'!"&amp;H4843),"")</f>
        <v/>
      </c>
      <c r="G4843" s="1533"/>
    </row>
    <row r="4844" spans="1:11" ht="14">
      <c r="A4844" s="1">
        <v>4839</v>
      </c>
      <c r="D4844" s="3" t="s">
        <v>298</v>
      </c>
      <c r="E4844" s="2" t="b">
        <f t="shared" ca="1" si="128"/>
        <v>1</v>
      </c>
      <c r="F4844" s="2" t="str" cm="1">
        <f t="array" aca="1" ref="F4844" ca="1">IF(G4844&lt;&gt;"",INDIRECT("'"&amp;G4844&amp;"'!"&amp;H4844),"")</f>
        <v/>
      </c>
      <c r="G4844" s="1533"/>
    </row>
    <row r="4845" spans="1:11" ht="14">
      <c r="A4845" s="1">
        <v>4840</v>
      </c>
      <c r="D4845" s="3" t="s">
        <v>298</v>
      </c>
      <c r="E4845" s="2" t="b">
        <f t="shared" ca="1" si="128"/>
        <v>1</v>
      </c>
      <c r="F4845" s="2" t="str" cm="1">
        <f t="array" aca="1" ref="F4845" ca="1">IF(G4845&lt;&gt;"",INDIRECT("'"&amp;G4845&amp;"'!"&amp;H4845),"")</f>
        <v/>
      </c>
      <c r="G4845" s="1533"/>
    </row>
    <row r="4846" spans="1:11" ht="14">
      <c r="A4846" s="1">
        <v>4841</v>
      </c>
      <c r="D4846" s="4"/>
      <c r="E4846" s="2" t="b">
        <f t="shared" ca="1" si="128"/>
        <v>1</v>
      </c>
      <c r="F4846" s="2" t="str" cm="1">
        <f t="array" aca="1" ref="F4846" ca="1">IF(G4846&lt;&gt;"",INDIRECT("'"&amp;G4846&amp;"'!"&amp;H4846),"")</f>
        <v/>
      </c>
      <c r="G4846" s="1533"/>
      <c r="I4846" s="4"/>
      <c r="J4846" s="4"/>
      <c r="K4846" s="4"/>
    </row>
    <row r="4847" spans="1:11" ht="14">
      <c r="A4847" s="1">
        <v>4842</v>
      </c>
      <c r="D4847" s="4"/>
      <c r="E4847" s="2" t="b">
        <f t="shared" ca="1" si="128"/>
        <v>1</v>
      </c>
      <c r="F4847" s="2" t="str" cm="1">
        <f t="array" aca="1" ref="F4847" ca="1">IF(G4847&lt;&gt;"",INDIRECT("'"&amp;G4847&amp;"'!"&amp;H4847),"")</f>
        <v/>
      </c>
      <c r="G4847" s="1533"/>
      <c r="I4847" s="4"/>
      <c r="J4847" s="4"/>
      <c r="K4847" s="4"/>
    </row>
    <row r="4848" spans="1:11" ht="14">
      <c r="A4848" s="1">
        <v>4843</v>
      </c>
      <c r="D4848" s="4"/>
      <c r="E4848" s="2" t="b">
        <f t="shared" ca="1" si="128"/>
        <v>1</v>
      </c>
      <c r="F4848" s="2" t="str" cm="1">
        <f t="array" aca="1" ref="F4848" ca="1">IF(G4848&lt;&gt;"",INDIRECT("'"&amp;G4848&amp;"'!"&amp;H4848),"")</f>
        <v/>
      </c>
      <c r="G4848" s="1533"/>
      <c r="I4848" s="4"/>
      <c r="J4848" s="4"/>
      <c r="K4848" s="4"/>
    </row>
    <row r="4849" spans="1:11" ht="14">
      <c r="A4849" s="1">
        <v>4844</v>
      </c>
      <c r="D4849" s="4"/>
      <c r="E4849" s="2" t="b">
        <f t="shared" ca="1" si="128"/>
        <v>1</v>
      </c>
      <c r="F4849" s="2" t="str" cm="1">
        <f t="array" aca="1" ref="F4849" ca="1">IF(G4849&lt;&gt;"",INDIRECT("'"&amp;G4849&amp;"'!"&amp;H4849),"")</f>
        <v/>
      </c>
      <c r="G4849" s="1533"/>
      <c r="I4849" s="4"/>
      <c r="J4849" s="4"/>
      <c r="K4849" s="4"/>
    </row>
    <row r="4850" spans="1:11" ht="14">
      <c r="A4850" s="1">
        <v>4845</v>
      </c>
      <c r="D4850" s="4"/>
      <c r="E4850" s="2" t="b">
        <f t="shared" ca="1" si="128"/>
        <v>1</v>
      </c>
      <c r="F4850" s="2" t="str" cm="1">
        <f t="array" aca="1" ref="F4850" ca="1">IF(G4850&lt;&gt;"",INDIRECT("'"&amp;G4850&amp;"'!"&amp;H4850),"")</f>
        <v/>
      </c>
      <c r="G4850" s="1533"/>
      <c r="I4850" s="4"/>
      <c r="J4850" s="4"/>
      <c r="K4850" s="4"/>
    </row>
    <row r="4851" spans="1:11" ht="14">
      <c r="A4851" s="1">
        <v>4846</v>
      </c>
      <c r="D4851" s="4"/>
      <c r="E4851" s="2" t="b">
        <f t="shared" ca="1" si="128"/>
        <v>1</v>
      </c>
      <c r="F4851" s="2" t="str" cm="1">
        <f t="array" aca="1" ref="F4851" ca="1">IF(G4851&lt;&gt;"",INDIRECT("'"&amp;G4851&amp;"'!"&amp;H4851),"")</f>
        <v/>
      </c>
      <c r="G4851" s="1533"/>
      <c r="I4851" s="4"/>
      <c r="J4851" s="4"/>
      <c r="K4851" s="4"/>
    </row>
    <row r="4852" spans="1:11" ht="14">
      <c r="A4852" s="1">
        <v>4847</v>
      </c>
      <c r="D4852" s="4"/>
      <c r="E4852" s="2" t="b">
        <f t="shared" ca="1" si="128"/>
        <v>1</v>
      </c>
      <c r="F4852" s="2" t="str" cm="1">
        <f t="array" aca="1" ref="F4852" ca="1">IF(G4852&lt;&gt;"",INDIRECT("'"&amp;G4852&amp;"'!"&amp;H4852),"")</f>
        <v/>
      </c>
      <c r="G4852" s="1533"/>
      <c r="I4852" s="4"/>
      <c r="J4852" s="4"/>
      <c r="K4852" s="4"/>
    </row>
    <row r="4853" spans="1:11" ht="14">
      <c r="A4853" s="1">
        <v>4848</v>
      </c>
      <c r="D4853" s="4"/>
      <c r="E4853" s="2" t="b">
        <f t="shared" ca="1" si="128"/>
        <v>1</v>
      </c>
      <c r="F4853" s="2" t="str" cm="1">
        <f t="array" aca="1" ref="F4853" ca="1">IF(G4853&lt;&gt;"",INDIRECT("'"&amp;G4853&amp;"'!"&amp;H4853),"")</f>
        <v/>
      </c>
      <c r="G4853" s="1533"/>
      <c r="I4853" s="4"/>
      <c r="J4853" s="4"/>
      <c r="K4853" s="4"/>
    </row>
    <row r="4854" spans="1:11" ht="14">
      <c r="A4854" s="1">
        <v>4849</v>
      </c>
      <c r="D4854" s="4"/>
      <c r="E4854" s="2" t="b">
        <f t="shared" ca="1" si="128"/>
        <v>1</v>
      </c>
      <c r="F4854" s="2" t="str" cm="1">
        <f t="array" aca="1" ref="F4854" ca="1">IF(G4854&lt;&gt;"",INDIRECT("'"&amp;G4854&amp;"'!"&amp;H4854),"")</f>
        <v/>
      </c>
      <c r="G4854" s="1533"/>
      <c r="I4854" s="4"/>
      <c r="J4854" s="4"/>
      <c r="K4854" s="4"/>
    </row>
    <row r="4855" spans="1:11" ht="14">
      <c r="A4855" s="1">
        <v>4850</v>
      </c>
      <c r="D4855" s="4"/>
      <c r="E4855" s="2" t="b">
        <f t="shared" ca="1" si="128"/>
        <v>1</v>
      </c>
      <c r="F4855" s="2" t="str" cm="1">
        <f t="array" aca="1" ref="F4855" ca="1">IF(G4855&lt;&gt;"",INDIRECT("'"&amp;G4855&amp;"'!"&amp;H4855),"")</f>
        <v/>
      </c>
      <c r="G4855" s="1533"/>
      <c r="I4855" s="4"/>
      <c r="J4855" s="4"/>
      <c r="K4855" s="4"/>
    </row>
    <row r="4856" spans="1:11" ht="14">
      <c r="A4856" s="1">
        <v>4851</v>
      </c>
      <c r="D4856" s="4"/>
      <c r="E4856" s="2" t="b">
        <f t="shared" ca="1" si="128"/>
        <v>1</v>
      </c>
      <c r="F4856" s="2" t="str" cm="1">
        <f t="array" aca="1" ref="F4856" ca="1">IF(G4856&lt;&gt;"",INDIRECT("'"&amp;G4856&amp;"'!"&amp;H4856),"")</f>
        <v/>
      </c>
      <c r="G4856" s="1533"/>
      <c r="I4856" s="4"/>
      <c r="J4856" s="4"/>
      <c r="K4856" s="4"/>
    </row>
    <row r="4857" spans="1:11" ht="14">
      <c r="A4857" s="1">
        <v>4852</v>
      </c>
      <c r="D4857" s="4"/>
      <c r="E4857" s="2" t="b">
        <f t="shared" ca="1" si="128"/>
        <v>1</v>
      </c>
      <c r="F4857" s="2" t="str" cm="1">
        <f t="array" aca="1" ref="F4857" ca="1">IF(G4857&lt;&gt;"",INDIRECT("'"&amp;G4857&amp;"'!"&amp;H4857),"")</f>
        <v/>
      </c>
      <c r="G4857" s="1533"/>
      <c r="I4857" s="4"/>
      <c r="J4857" s="4"/>
      <c r="K4857" s="4"/>
    </row>
    <row r="4858" spans="1:11" ht="14">
      <c r="A4858" s="1">
        <v>4853</v>
      </c>
      <c r="D4858" s="4"/>
      <c r="E4858" s="2" t="b">
        <f t="shared" ca="1" si="128"/>
        <v>1</v>
      </c>
      <c r="F4858" s="2" t="str" cm="1">
        <f t="array" aca="1" ref="F4858" ca="1">IF(G4858&lt;&gt;"",INDIRECT("'"&amp;G4858&amp;"'!"&amp;H4858),"")</f>
        <v/>
      </c>
      <c r="G4858" s="1533"/>
      <c r="I4858" s="4"/>
      <c r="J4858" s="4"/>
      <c r="K4858" s="4"/>
    </row>
    <row r="4859" spans="1:11" ht="14">
      <c r="A4859">
        <v>4854</v>
      </c>
      <c r="B4859" s="7">
        <f>'EstRev 6-11'!C164</f>
        <v>0</v>
      </c>
      <c r="C4859" s="3">
        <f t="shared" si="129"/>
        <v>4854</v>
      </c>
      <c r="E4859" s="2" t="b">
        <f t="shared" ca="1" si="128"/>
        <v>1</v>
      </c>
      <c r="F4859" s="2" cm="1">
        <f t="array" aca="1" ref="F4859" ca="1">IF(G4859&lt;&gt;"",INDIRECT("'"&amp;G4859&amp;"'!"&amp;H4859),"")</f>
        <v>0</v>
      </c>
      <c r="G4859" s="1533" t="s">
        <v>6776</v>
      </c>
      <c r="H4859" s="2" t="s">
        <v>5276</v>
      </c>
    </row>
    <row r="4860" spans="1:11" ht="14">
      <c r="A4860">
        <v>4855</v>
      </c>
      <c r="B4860" s="7">
        <f>'EstRev 6-11'!D164</f>
        <v>0</v>
      </c>
      <c r="C4860" s="3">
        <f t="shared" si="129"/>
        <v>4855</v>
      </c>
      <c r="E4860" s="2" t="b">
        <f t="shared" ca="1" si="128"/>
        <v>1</v>
      </c>
      <c r="F4860" s="2" cm="1">
        <f t="array" aca="1" ref="F4860" ca="1">IF(G4860&lt;&gt;"",INDIRECT("'"&amp;G4860&amp;"'!"&amp;H4860),"")</f>
        <v>0</v>
      </c>
      <c r="G4860" s="1533" t="s">
        <v>6776</v>
      </c>
      <c r="H4860" s="2" t="s">
        <v>5277</v>
      </c>
    </row>
    <row r="4861" spans="1:11" ht="14">
      <c r="A4861">
        <v>4856</v>
      </c>
      <c r="B4861" s="7">
        <f>'EstRev 6-11'!E164</f>
        <v>0</v>
      </c>
      <c r="C4861" s="3">
        <f t="shared" si="129"/>
        <v>4856</v>
      </c>
      <c r="E4861" s="2" t="b">
        <f t="shared" ca="1" si="128"/>
        <v>1</v>
      </c>
      <c r="F4861" s="2" cm="1">
        <f t="array" aca="1" ref="F4861" ca="1">IF(G4861&lt;&gt;"",INDIRECT("'"&amp;G4861&amp;"'!"&amp;H4861),"")</f>
        <v>0</v>
      </c>
      <c r="G4861" s="1533" t="s">
        <v>6776</v>
      </c>
      <c r="H4861" s="2" t="s">
        <v>5278</v>
      </c>
    </row>
    <row r="4862" spans="1:11" ht="14">
      <c r="A4862">
        <v>4857</v>
      </c>
      <c r="B4862" s="7">
        <f>'EstRev 6-11'!F164</f>
        <v>0</v>
      </c>
      <c r="C4862" s="3">
        <f t="shared" si="129"/>
        <v>4857</v>
      </c>
      <c r="E4862" s="2" t="b">
        <f t="shared" ca="1" si="128"/>
        <v>1</v>
      </c>
      <c r="F4862" s="2" cm="1">
        <f t="array" aca="1" ref="F4862" ca="1">IF(G4862&lt;&gt;"",INDIRECT("'"&amp;G4862&amp;"'!"&amp;H4862),"")</f>
        <v>0</v>
      </c>
      <c r="G4862" s="1533" t="s">
        <v>6776</v>
      </c>
      <c r="H4862" s="2" t="s">
        <v>5279</v>
      </c>
    </row>
    <row r="4863" spans="1:11" ht="14">
      <c r="A4863">
        <v>4858</v>
      </c>
      <c r="B4863" s="7">
        <f>'EstRev 6-11'!G164</f>
        <v>0</v>
      </c>
      <c r="C4863" s="3">
        <f t="shared" si="129"/>
        <v>4858</v>
      </c>
      <c r="E4863" s="2" t="b">
        <f t="shared" ca="1" si="128"/>
        <v>1</v>
      </c>
      <c r="F4863" s="2" cm="1">
        <f t="array" aca="1" ref="F4863" ca="1">IF(G4863&lt;&gt;"",INDIRECT("'"&amp;G4863&amp;"'!"&amp;H4863),"")</f>
        <v>0</v>
      </c>
      <c r="G4863" s="1533" t="s">
        <v>6776</v>
      </c>
      <c r="H4863" s="2" t="s">
        <v>5280</v>
      </c>
    </row>
    <row r="4864" spans="1:11" ht="14">
      <c r="A4864">
        <v>4859</v>
      </c>
      <c r="B4864" s="7">
        <f>'EstRev 6-11'!H164</f>
        <v>0</v>
      </c>
      <c r="C4864" s="3">
        <f t="shared" si="129"/>
        <v>4859</v>
      </c>
      <c r="E4864" s="2" t="b">
        <f t="shared" ca="1" si="128"/>
        <v>1</v>
      </c>
      <c r="F4864" s="2" cm="1">
        <f t="array" aca="1" ref="F4864" ca="1">IF(G4864&lt;&gt;"",INDIRECT("'"&amp;G4864&amp;"'!"&amp;H4864),"")</f>
        <v>0</v>
      </c>
      <c r="G4864" s="1533" t="s">
        <v>6776</v>
      </c>
      <c r="H4864" s="2" t="s">
        <v>5281</v>
      </c>
    </row>
    <row r="4865" spans="1:11" ht="14">
      <c r="A4865" s="1">
        <v>4860</v>
      </c>
      <c r="D4865" s="4"/>
      <c r="E4865" s="2" t="b">
        <f t="shared" ca="1" si="128"/>
        <v>1</v>
      </c>
      <c r="F4865" s="2" t="str" cm="1">
        <f t="array" aca="1" ref="F4865" ca="1">IF(G4865&lt;&gt;"",INDIRECT("'"&amp;G4865&amp;"'!"&amp;H4865),"")</f>
        <v/>
      </c>
      <c r="G4865" s="1533"/>
      <c r="I4865" s="4"/>
      <c r="J4865" s="4"/>
      <c r="K4865" s="4"/>
    </row>
    <row r="4866" spans="1:11" ht="14">
      <c r="A4866">
        <v>4861</v>
      </c>
      <c r="B4866" s="7">
        <f>'EstRev 6-11'!K164</f>
        <v>0</v>
      </c>
      <c r="C4866" s="3">
        <f t="shared" si="129"/>
        <v>4861</v>
      </c>
      <c r="E4866" s="2" t="b">
        <f t="shared" ref="E4866:E4929" ca="1" si="130">F4866=B4866</f>
        <v>1</v>
      </c>
      <c r="F4866" s="2" cm="1">
        <f t="array" aca="1" ref="F4866" ca="1">IF(G4866&lt;&gt;"",INDIRECT("'"&amp;G4866&amp;"'!"&amp;H4866),"")</f>
        <v>0</v>
      </c>
      <c r="G4866" s="1533" t="s">
        <v>6776</v>
      </c>
      <c r="H4866" s="2" t="s">
        <v>5282</v>
      </c>
    </row>
    <row r="4867" spans="1:11" ht="14">
      <c r="A4867" s="1">
        <v>4862</v>
      </c>
      <c r="D4867" s="4"/>
      <c r="E4867" s="2" t="b">
        <f t="shared" ca="1" si="130"/>
        <v>1</v>
      </c>
      <c r="F4867" s="2" t="str" cm="1">
        <f t="array" aca="1" ref="F4867" ca="1">IF(G4867&lt;&gt;"",INDIRECT("'"&amp;G4867&amp;"'!"&amp;H4867),"")</f>
        <v/>
      </c>
      <c r="G4867" s="1533"/>
      <c r="I4867" s="4"/>
      <c r="J4867" s="4"/>
      <c r="K4867" s="4"/>
    </row>
    <row r="4868" spans="1:11" ht="14">
      <c r="A4868" s="1">
        <v>4863</v>
      </c>
      <c r="D4868" s="4"/>
      <c r="E4868" s="2" t="b">
        <f t="shared" ca="1" si="130"/>
        <v>1</v>
      </c>
      <c r="F4868" s="2" t="str" cm="1">
        <f t="array" aca="1" ref="F4868" ca="1">IF(G4868&lt;&gt;"",INDIRECT("'"&amp;G4868&amp;"'!"&amp;H4868),"")</f>
        <v/>
      </c>
      <c r="G4868" s="1533"/>
      <c r="I4868" s="4"/>
      <c r="J4868" s="4"/>
      <c r="K4868" s="4"/>
    </row>
    <row r="4869" spans="1:11" ht="14">
      <c r="A4869" s="1">
        <v>4864</v>
      </c>
      <c r="D4869" s="4"/>
      <c r="E4869" s="2" t="b">
        <f t="shared" ca="1" si="130"/>
        <v>1</v>
      </c>
      <c r="F4869" s="2" t="str" cm="1">
        <f t="array" aca="1" ref="F4869" ca="1">IF(G4869&lt;&gt;"",INDIRECT("'"&amp;G4869&amp;"'!"&amp;H4869),"")</f>
        <v/>
      </c>
      <c r="G4869" s="1533"/>
      <c r="I4869" s="4"/>
      <c r="J4869" s="4"/>
      <c r="K4869" s="4"/>
    </row>
    <row r="4870" spans="1:11" ht="14">
      <c r="A4870" s="1">
        <v>4865</v>
      </c>
      <c r="D4870" s="4"/>
      <c r="E4870" s="2" t="b">
        <f t="shared" ca="1" si="130"/>
        <v>1</v>
      </c>
      <c r="F4870" s="2" t="str" cm="1">
        <f t="array" aca="1" ref="F4870" ca="1">IF(G4870&lt;&gt;"",INDIRECT("'"&amp;G4870&amp;"'!"&amp;H4870),"")</f>
        <v/>
      </c>
      <c r="G4870" s="1533"/>
      <c r="I4870" s="4"/>
      <c r="J4870" s="4"/>
      <c r="K4870" s="4"/>
    </row>
    <row r="4871" spans="1:11" ht="14">
      <c r="A4871" s="1">
        <v>4866</v>
      </c>
      <c r="D4871" s="4"/>
      <c r="E4871" s="2" t="b">
        <f t="shared" ca="1" si="130"/>
        <v>1</v>
      </c>
      <c r="F4871" s="2" t="str" cm="1">
        <f t="array" aca="1" ref="F4871" ca="1">IF(G4871&lt;&gt;"",INDIRECT("'"&amp;G4871&amp;"'!"&amp;H4871),"")</f>
        <v/>
      </c>
      <c r="G4871" s="1533"/>
      <c r="I4871" s="4"/>
      <c r="J4871" s="4"/>
      <c r="K4871" s="4"/>
    </row>
    <row r="4872" spans="1:11" ht="14">
      <c r="A4872" s="1">
        <v>4867</v>
      </c>
      <c r="D4872" s="4"/>
      <c r="E4872" s="2" t="b">
        <f t="shared" ca="1" si="130"/>
        <v>1</v>
      </c>
      <c r="F4872" s="2" t="str" cm="1">
        <f t="array" aca="1" ref="F4872" ca="1">IF(G4872&lt;&gt;"",INDIRECT("'"&amp;G4872&amp;"'!"&amp;H4872),"")</f>
        <v/>
      </c>
      <c r="G4872" s="1533"/>
      <c r="I4872" s="4"/>
      <c r="J4872" s="4"/>
      <c r="K4872" s="4"/>
    </row>
    <row r="4873" spans="1:11" ht="14">
      <c r="A4873" s="1">
        <v>4868</v>
      </c>
      <c r="D4873" s="4"/>
      <c r="E4873" s="2" t="b">
        <f t="shared" ca="1" si="130"/>
        <v>1</v>
      </c>
      <c r="F4873" s="2" t="str" cm="1">
        <f t="array" aca="1" ref="F4873" ca="1">IF(G4873&lt;&gt;"",INDIRECT("'"&amp;G4873&amp;"'!"&amp;H4873),"")</f>
        <v/>
      </c>
      <c r="G4873" s="1533"/>
      <c r="I4873" s="4"/>
      <c r="J4873" s="4"/>
      <c r="K4873" s="4"/>
    </row>
    <row r="4874" spans="1:11" ht="14">
      <c r="A4874" s="1">
        <v>4869</v>
      </c>
      <c r="D4874" s="4"/>
      <c r="E4874" s="2" t="b">
        <f t="shared" ca="1" si="130"/>
        <v>1</v>
      </c>
      <c r="F4874" s="2" t="str" cm="1">
        <f t="array" aca="1" ref="F4874" ca="1">IF(G4874&lt;&gt;"",INDIRECT("'"&amp;G4874&amp;"'!"&amp;H4874),"")</f>
        <v/>
      </c>
      <c r="G4874" s="1533"/>
      <c r="I4874" s="4"/>
      <c r="J4874" s="4"/>
      <c r="K4874" s="4"/>
    </row>
    <row r="4875" spans="1:11" ht="14">
      <c r="A4875" s="1">
        <v>4870</v>
      </c>
      <c r="D4875" s="4"/>
      <c r="E4875" s="2" t="b">
        <f t="shared" ca="1" si="130"/>
        <v>1</v>
      </c>
      <c r="F4875" s="2" t="str" cm="1">
        <f t="array" aca="1" ref="F4875" ca="1">IF(G4875&lt;&gt;"",INDIRECT("'"&amp;G4875&amp;"'!"&amp;H4875),"")</f>
        <v/>
      </c>
      <c r="G4875" s="1533"/>
      <c r="I4875" s="4"/>
      <c r="J4875" s="4"/>
      <c r="K4875" s="4"/>
    </row>
    <row r="4876" spans="1:11" ht="14">
      <c r="A4876" s="1">
        <v>4871</v>
      </c>
      <c r="D4876" s="3" t="s">
        <v>298</v>
      </c>
      <c r="E4876" s="2" t="b">
        <f t="shared" ca="1" si="130"/>
        <v>1</v>
      </c>
      <c r="F4876" s="2" t="str" cm="1">
        <f t="array" aca="1" ref="F4876" ca="1">IF(G4876&lt;&gt;"",INDIRECT("'"&amp;G4876&amp;"'!"&amp;H4876),"")</f>
        <v/>
      </c>
      <c r="G4876" s="1533"/>
    </row>
    <row r="4877" spans="1:11" ht="14">
      <c r="A4877" s="1">
        <v>4872</v>
      </c>
      <c r="D4877" s="3" t="s">
        <v>298</v>
      </c>
      <c r="E4877" s="2" t="b">
        <f t="shared" ca="1" si="130"/>
        <v>1</v>
      </c>
      <c r="F4877" s="2" t="str" cm="1">
        <f t="array" aca="1" ref="F4877" ca="1">IF(G4877&lt;&gt;"",INDIRECT("'"&amp;G4877&amp;"'!"&amp;H4877),"")</f>
        <v/>
      </c>
      <c r="G4877" s="1533"/>
    </row>
    <row r="4878" spans="1:11" ht="14">
      <c r="A4878" s="1">
        <v>4873</v>
      </c>
      <c r="D4878" s="3" t="s">
        <v>298</v>
      </c>
      <c r="E4878" s="2" t="b">
        <f t="shared" ca="1" si="130"/>
        <v>1</v>
      </c>
      <c r="F4878" s="2" t="str" cm="1">
        <f t="array" aca="1" ref="F4878" ca="1">IF(G4878&lt;&gt;"",INDIRECT("'"&amp;G4878&amp;"'!"&amp;H4878),"")</f>
        <v/>
      </c>
      <c r="G4878" s="1533"/>
    </row>
    <row r="4879" spans="1:11" ht="14">
      <c r="A4879" s="1">
        <v>4874</v>
      </c>
      <c r="D4879" s="4"/>
      <c r="E4879" s="2" t="b">
        <f t="shared" ca="1" si="130"/>
        <v>1</v>
      </c>
      <c r="F4879" s="2" t="str" cm="1">
        <f t="array" aca="1" ref="F4879" ca="1">IF(G4879&lt;&gt;"",INDIRECT("'"&amp;G4879&amp;"'!"&amp;H4879),"")</f>
        <v/>
      </c>
      <c r="G4879" s="1533"/>
      <c r="I4879" s="4"/>
      <c r="J4879" s="4"/>
      <c r="K4879" s="4"/>
    </row>
    <row r="4880" spans="1:11" ht="14">
      <c r="A4880" s="1">
        <v>4875</v>
      </c>
      <c r="D4880" s="4"/>
      <c r="E4880" s="2" t="b">
        <f t="shared" ca="1" si="130"/>
        <v>1</v>
      </c>
      <c r="F4880" s="2" t="str" cm="1">
        <f t="array" aca="1" ref="F4880" ca="1">IF(G4880&lt;&gt;"",INDIRECT("'"&amp;G4880&amp;"'!"&amp;H4880),"")</f>
        <v/>
      </c>
      <c r="G4880" s="1533"/>
      <c r="I4880" s="4"/>
      <c r="J4880" s="4"/>
      <c r="K4880" s="4"/>
    </row>
    <row r="4881" spans="1:11" ht="14">
      <c r="A4881" s="1">
        <v>4876</v>
      </c>
      <c r="D4881" s="4"/>
      <c r="E4881" s="2" t="b">
        <f t="shared" ca="1" si="130"/>
        <v>1</v>
      </c>
      <c r="F4881" s="2" t="str" cm="1">
        <f t="array" aca="1" ref="F4881" ca="1">IF(G4881&lt;&gt;"",INDIRECT("'"&amp;G4881&amp;"'!"&amp;H4881),"")</f>
        <v/>
      </c>
      <c r="G4881" s="1533"/>
      <c r="I4881" s="4"/>
      <c r="J4881" s="4"/>
      <c r="K4881" s="4"/>
    </row>
    <row r="4882" spans="1:11" ht="14">
      <c r="A4882" s="1">
        <v>4877</v>
      </c>
      <c r="D4882" s="4"/>
      <c r="E4882" s="2" t="b">
        <f t="shared" ca="1" si="130"/>
        <v>1</v>
      </c>
      <c r="F4882" s="2" t="str" cm="1">
        <f t="array" aca="1" ref="F4882" ca="1">IF(G4882&lt;&gt;"",INDIRECT("'"&amp;G4882&amp;"'!"&amp;H4882),"")</f>
        <v/>
      </c>
      <c r="G4882" s="1533"/>
      <c r="I4882" s="4"/>
      <c r="J4882" s="4"/>
      <c r="K4882" s="4"/>
    </row>
    <row r="4883" spans="1:11" ht="14">
      <c r="A4883" s="1">
        <v>4878</v>
      </c>
      <c r="D4883" s="4"/>
      <c r="E4883" s="2" t="b">
        <f t="shared" ca="1" si="130"/>
        <v>1</v>
      </c>
      <c r="F4883" s="2" t="str" cm="1">
        <f t="array" aca="1" ref="F4883" ca="1">IF(G4883&lt;&gt;"",INDIRECT("'"&amp;G4883&amp;"'!"&amp;H4883),"")</f>
        <v/>
      </c>
      <c r="G4883" s="1533"/>
      <c r="I4883" s="4"/>
      <c r="J4883" s="4"/>
      <c r="K4883" s="4"/>
    </row>
    <row r="4884" spans="1:11" ht="14">
      <c r="A4884" s="1">
        <v>4879</v>
      </c>
      <c r="D4884" s="4"/>
      <c r="E4884" s="2" t="b">
        <f t="shared" ca="1" si="130"/>
        <v>1</v>
      </c>
      <c r="F4884" s="2" t="str" cm="1">
        <f t="array" aca="1" ref="F4884" ca="1">IF(G4884&lt;&gt;"",INDIRECT("'"&amp;G4884&amp;"'!"&amp;H4884),"")</f>
        <v/>
      </c>
      <c r="G4884" s="1533"/>
      <c r="I4884" s="4"/>
      <c r="J4884" s="4"/>
      <c r="K4884" s="4"/>
    </row>
    <row r="4885" spans="1:11" ht="14">
      <c r="A4885" s="1">
        <v>4880</v>
      </c>
      <c r="D4885" s="4"/>
      <c r="E4885" s="2" t="b">
        <f t="shared" ca="1" si="130"/>
        <v>1</v>
      </c>
      <c r="F4885" s="2" t="str" cm="1">
        <f t="array" aca="1" ref="F4885" ca="1">IF(G4885&lt;&gt;"",INDIRECT("'"&amp;G4885&amp;"'!"&amp;H4885),"")</f>
        <v/>
      </c>
      <c r="G4885" s="1533"/>
      <c r="I4885" s="4"/>
      <c r="J4885" s="4"/>
      <c r="K4885" s="4"/>
    </row>
    <row r="4886" spans="1:11" ht="14">
      <c r="A4886" s="1">
        <v>4881</v>
      </c>
      <c r="D4886" s="4"/>
      <c r="E4886" s="2" t="b">
        <f t="shared" ca="1" si="130"/>
        <v>1</v>
      </c>
      <c r="F4886" s="2" t="str" cm="1">
        <f t="array" aca="1" ref="F4886" ca="1">IF(G4886&lt;&gt;"",INDIRECT("'"&amp;G4886&amp;"'!"&amp;H4886),"")</f>
        <v/>
      </c>
      <c r="G4886" s="1533"/>
      <c r="I4886" s="4"/>
      <c r="J4886" s="4"/>
      <c r="K4886" s="4"/>
    </row>
    <row r="4887" spans="1:11" ht="14">
      <c r="A4887" s="1">
        <v>4882</v>
      </c>
      <c r="D4887" s="4"/>
      <c r="E4887" s="2" t="b">
        <f t="shared" ca="1" si="130"/>
        <v>1</v>
      </c>
      <c r="F4887" s="2" t="str" cm="1">
        <f t="array" aca="1" ref="F4887" ca="1">IF(G4887&lt;&gt;"",INDIRECT("'"&amp;G4887&amp;"'!"&amp;H4887),"")</f>
        <v/>
      </c>
      <c r="G4887" s="1533"/>
      <c r="I4887" s="4"/>
      <c r="J4887" s="4"/>
      <c r="K4887" s="4"/>
    </row>
    <row r="4888" spans="1:11" ht="14">
      <c r="A4888">
        <v>4883</v>
      </c>
      <c r="B4888" s="7">
        <f>'EstRev 6-11'!C176</f>
        <v>0</v>
      </c>
      <c r="C4888" s="3">
        <f t="shared" ref="C4888:C4895" si="131">A4888-B4888</f>
        <v>4883</v>
      </c>
      <c r="E4888" s="2" t="b">
        <f t="shared" ca="1" si="130"/>
        <v>1</v>
      </c>
      <c r="F4888" s="2" cm="1">
        <f t="array" aca="1" ref="F4888" ca="1">IF(G4888&lt;&gt;"",INDIRECT("'"&amp;G4888&amp;"'!"&amp;H4888),"")</f>
        <v>0</v>
      </c>
      <c r="G4888" s="1533" t="s">
        <v>6776</v>
      </c>
      <c r="H4888" s="2" t="s">
        <v>5283</v>
      </c>
    </row>
    <row r="4889" spans="1:11" ht="14">
      <c r="A4889">
        <v>4884</v>
      </c>
      <c r="B4889" s="7">
        <f>'EstRev 6-11'!D176</f>
        <v>0</v>
      </c>
      <c r="C4889" s="3">
        <f t="shared" si="131"/>
        <v>4884</v>
      </c>
      <c r="E4889" s="2" t="b">
        <f t="shared" ca="1" si="130"/>
        <v>1</v>
      </c>
      <c r="F4889" s="2" cm="1">
        <f t="array" aca="1" ref="F4889" ca="1">IF(G4889&lt;&gt;"",INDIRECT("'"&amp;G4889&amp;"'!"&amp;H4889),"")</f>
        <v>0</v>
      </c>
      <c r="G4889" s="1533" t="s">
        <v>6776</v>
      </c>
      <c r="H4889" s="2" t="s">
        <v>5284</v>
      </c>
    </row>
    <row r="4890" spans="1:11" ht="14">
      <c r="A4890">
        <v>4885</v>
      </c>
      <c r="B4890" s="7">
        <f>'EstRev 6-11'!F176</f>
        <v>0</v>
      </c>
      <c r="C4890" s="3">
        <f t="shared" si="131"/>
        <v>4885</v>
      </c>
      <c r="E4890" s="2" t="b">
        <f t="shared" ca="1" si="130"/>
        <v>1</v>
      </c>
      <c r="F4890" s="2" cm="1">
        <f t="array" aca="1" ref="F4890" ca="1">IF(G4890&lt;&gt;"",INDIRECT("'"&amp;G4890&amp;"'!"&amp;H4890),"")</f>
        <v>0</v>
      </c>
      <c r="G4890" s="1533" t="s">
        <v>6776</v>
      </c>
      <c r="H4890" s="2" t="s">
        <v>5285</v>
      </c>
    </row>
    <row r="4891" spans="1:11" ht="14">
      <c r="A4891">
        <v>4886</v>
      </c>
      <c r="B4891" s="7">
        <f>'EstRev 6-11'!G176</f>
        <v>0</v>
      </c>
      <c r="C4891" s="3">
        <f t="shared" si="131"/>
        <v>4886</v>
      </c>
      <c r="E4891" s="2" t="b">
        <f t="shared" ca="1" si="130"/>
        <v>1</v>
      </c>
      <c r="F4891" s="2" cm="1">
        <f t="array" aca="1" ref="F4891" ca="1">IF(G4891&lt;&gt;"",INDIRECT("'"&amp;G4891&amp;"'!"&amp;H4891),"")</f>
        <v>0</v>
      </c>
      <c r="G4891" s="1533" t="s">
        <v>6776</v>
      </c>
      <c r="H4891" s="2" t="s">
        <v>5286</v>
      </c>
    </row>
    <row r="4892" spans="1:11" ht="14">
      <c r="A4892">
        <v>4887</v>
      </c>
      <c r="B4892" s="7">
        <f>'EstRev 6-11'!H176</f>
        <v>0</v>
      </c>
      <c r="C4892" s="3">
        <f t="shared" si="131"/>
        <v>4887</v>
      </c>
      <c r="E4892" s="2" t="b">
        <f t="shared" ca="1" si="130"/>
        <v>1</v>
      </c>
      <c r="F4892" s="2" cm="1">
        <f t="array" aca="1" ref="F4892" ca="1">IF(G4892&lt;&gt;"",INDIRECT("'"&amp;G4892&amp;"'!"&amp;H4892),"")</f>
        <v>0</v>
      </c>
      <c r="G4892" s="1533" t="s">
        <v>6776</v>
      </c>
      <c r="H4892" s="2" t="s">
        <v>4692</v>
      </c>
    </row>
    <row r="4893" spans="1:11" ht="14">
      <c r="A4893">
        <v>4888</v>
      </c>
      <c r="B4893" s="7">
        <f>'EstRev 6-11'!K176</f>
        <v>0</v>
      </c>
      <c r="C4893" s="3">
        <f t="shared" si="131"/>
        <v>4888</v>
      </c>
      <c r="E4893" s="2" t="b">
        <f t="shared" ca="1" si="130"/>
        <v>1</v>
      </c>
      <c r="F4893" s="2" cm="1">
        <f t="array" aca="1" ref="F4893" ca="1">IF(G4893&lt;&gt;"",INDIRECT("'"&amp;G4893&amp;"'!"&amp;H4893),"")</f>
        <v>0</v>
      </c>
      <c r="G4893" s="1533" t="s">
        <v>6776</v>
      </c>
      <c r="H4893" s="2" t="s">
        <v>4701</v>
      </c>
    </row>
    <row r="4894" spans="1:11" ht="14">
      <c r="A4894">
        <v>4889</v>
      </c>
      <c r="B4894" s="7">
        <f>'EstRev 6-11'!H177</f>
        <v>0</v>
      </c>
      <c r="C4894" s="3">
        <f t="shared" si="131"/>
        <v>4889</v>
      </c>
      <c r="E4894" s="2" t="b">
        <f t="shared" ca="1" si="130"/>
        <v>1</v>
      </c>
      <c r="F4894" s="2" cm="1">
        <f t="array" aca="1" ref="F4894" ca="1">IF(G4894&lt;&gt;"",INDIRECT("'"&amp;G4894&amp;"'!"&amp;H4894),"")</f>
        <v>0</v>
      </c>
      <c r="G4894" s="1533" t="s">
        <v>6776</v>
      </c>
      <c r="H4894" s="2" t="s">
        <v>4322</v>
      </c>
    </row>
    <row r="4895" spans="1:11" ht="14">
      <c r="A4895">
        <v>4890</v>
      </c>
      <c r="B4895" s="7">
        <f>'EstRev 6-11'!K177</f>
        <v>0</v>
      </c>
      <c r="C4895" s="3">
        <f t="shared" si="131"/>
        <v>4890</v>
      </c>
      <c r="E4895" s="2" t="b">
        <f t="shared" ca="1" si="130"/>
        <v>1</v>
      </c>
      <c r="F4895" s="2" cm="1">
        <f t="array" aca="1" ref="F4895" ca="1">IF(G4895&lt;&gt;"",INDIRECT("'"&amp;G4895&amp;"'!"&amp;H4895),"")</f>
        <v>0</v>
      </c>
      <c r="G4895" s="1533" t="s">
        <v>6776</v>
      </c>
      <c r="H4895" s="2" t="s">
        <v>4323</v>
      </c>
    </row>
    <row r="4896" spans="1:11" ht="14">
      <c r="A4896" s="1">
        <v>4891</v>
      </c>
      <c r="D4896" s="4"/>
      <c r="E4896" s="2" t="b">
        <f t="shared" ca="1" si="130"/>
        <v>1</v>
      </c>
      <c r="F4896" s="2" t="str" cm="1">
        <f t="array" aca="1" ref="F4896" ca="1">IF(G4896&lt;&gt;"",INDIRECT("'"&amp;G4896&amp;"'!"&amp;H4896),"")</f>
        <v/>
      </c>
      <c r="G4896" s="1533"/>
      <c r="I4896" s="4"/>
      <c r="J4896" s="4"/>
      <c r="K4896" s="4"/>
    </row>
    <row r="4897" spans="1:11" ht="14">
      <c r="A4897" s="1">
        <v>4892</v>
      </c>
      <c r="D4897" s="4"/>
      <c r="E4897" s="2" t="b">
        <f t="shared" ca="1" si="130"/>
        <v>1</v>
      </c>
      <c r="F4897" s="2" t="str" cm="1">
        <f t="array" aca="1" ref="F4897" ca="1">IF(G4897&lt;&gt;"",INDIRECT("'"&amp;G4897&amp;"'!"&amp;H4897),"")</f>
        <v/>
      </c>
      <c r="G4897" s="1533"/>
      <c r="I4897" s="4"/>
      <c r="J4897" s="4"/>
      <c r="K4897" s="4"/>
    </row>
    <row r="4898" spans="1:11" ht="14">
      <c r="A4898" s="1">
        <v>4893</v>
      </c>
      <c r="D4898" s="4"/>
      <c r="E4898" s="2" t="b">
        <f t="shared" ca="1" si="130"/>
        <v>1</v>
      </c>
      <c r="F4898" s="2" t="str" cm="1">
        <f t="array" aca="1" ref="F4898" ca="1">IF(G4898&lt;&gt;"",INDIRECT("'"&amp;G4898&amp;"'!"&amp;H4898),"")</f>
        <v/>
      </c>
      <c r="G4898" s="1533"/>
      <c r="I4898" s="4"/>
      <c r="J4898" s="4"/>
      <c r="K4898" s="4"/>
    </row>
    <row r="4899" spans="1:11" ht="14">
      <c r="A4899" s="1">
        <v>4894</v>
      </c>
      <c r="D4899" s="4"/>
      <c r="E4899" s="2" t="b">
        <f t="shared" ca="1" si="130"/>
        <v>1</v>
      </c>
      <c r="F4899" s="2" t="str" cm="1">
        <f t="array" aca="1" ref="F4899" ca="1">IF(G4899&lt;&gt;"",INDIRECT("'"&amp;G4899&amp;"'!"&amp;H4899),"")</f>
        <v/>
      </c>
      <c r="G4899" s="1533"/>
      <c r="I4899" s="4"/>
      <c r="J4899" s="4"/>
      <c r="K4899" s="4"/>
    </row>
    <row r="4900" spans="1:11" ht="14">
      <c r="A4900" s="1">
        <v>4895</v>
      </c>
      <c r="D4900" s="4"/>
      <c r="E4900" s="2" t="b">
        <f t="shared" ca="1" si="130"/>
        <v>1</v>
      </c>
      <c r="F4900" s="2" t="str" cm="1">
        <f t="array" aca="1" ref="F4900" ca="1">IF(G4900&lt;&gt;"",INDIRECT("'"&amp;G4900&amp;"'!"&amp;H4900),"")</f>
        <v/>
      </c>
      <c r="G4900" s="1533"/>
      <c r="I4900" s="4"/>
      <c r="J4900" s="4"/>
      <c r="K4900" s="4"/>
    </row>
    <row r="4901" spans="1:11" ht="14">
      <c r="A4901" s="1">
        <v>4896</v>
      </c>
      <c r="D4901" s="4"/>
      <c r="E4901" s="2" t="b">
        <f t="shared" ca="1" si="130"/>
        <v>1</v>
      </c>
      <c r="F4901" s="2" t="str" cm="1">
        <f t="array" aca="1" ref="F4901" ca="1">IF(G4901&lt;&gt;"",INDIRECT("'"&amp;G4901&amp;"'!"&amp;H4901),"")</f>
        <v/>
      </c>
      <c r="G4901" s="1533"/>
      <c r="I4901" s="4"/>
      <c r="J4901" s="4"/>
      <c r="K4901" s="4"/>
    </row>
    <row r="4902" spans="1:11" ht="14">
      <c r="A4902" s="1">
        <v>4897</v>
      </c>
      <c r="D4902" s="4"/>
      <c r="E4902" s="2" t="b">
        <f t="shared" ca="1" si="130"/>
        <v>1</v>
      </c>
      <c r="F4902" s="2" t="str" cm="1">
        <f t="array" aca="1" ref="F4902" ca="1">IF(G4902&lt;&gt;"",INDIRECT("'"&amp;G4902&amp;"'!"&amp;H4902),"")</f>
        <v/>
      </c>
      <c r="G4902" s="1533"/>
      <c r="I4902" s="4"/>
      <c r="J4902" s="4"/>
      <c r="K4902" s="4"/>
    </row>
    <row r="4903" spans="1:11" ht="14">
      <c r="A4903" s="1">
        <v>4898</v>
      </c>
      <c r="D4903" s="4"/>
      <c r="E4903" s="2" t="b">
        <f t="shared" ca="1" si="130"/>
        <v>1</v>
      </c>
      <c r="F4903" s="2" t="str" cm="1">
        <f t="array" aca="1" ref="F4903" ca="1">IF(G4903&lt;&gt;"",INDIRECT("'"&amp;G4903&amp;"'!"&amp;H4903),"")</f>
        <v/>
      </c>
      <c r="G4903" s="1533"/>
      <c r="I4903" s="4"/>
      <c r="J4903" s="4"/>
      <c r="K4903" s="4"/>
    </row>
    <row r="4904" spans="1:11" ht="14">
      <c r="A4904" s="1">
        <v>4899</v>
      </c>
      <c r="D4904" s="4"/>
      <c r="E4904" s="2" t="b">
        <f t="shared" ca="1" si="130"/>
        <v>1</v>
      </c>
      <c r="F4904" s="2" t="str" cm="1">
        <f t="array" aca="1" ref="F4904" ca="1">IF(G4904&lt;&gt;"",INDIRECT("'"&amp;G4904&amp;"'!"&amp;H4904),"")</f>
        <v/>
      </c>
      <c r="G4904" s="1533"/>
      <c r="I4904" s="4"/>
      <c r="J4904" s="4"/>
      <c r="K4904" s="4"/>
    </row>
    <row r="4905" spans="1:11" ht="14">
      <c r="A4905" s="1">
        <v>4900</v>
      </c>
      <c r="D4905" s="4"/>
      <c r="E4905" s="2" t="b">
        <f t="shared" ca="1" si="130"/>
        <v>1</v>
      </c>
      <c r="F4905" s="2" t="str" cm="1">
        <f t="array" aca="1" ref="F4905" ca="1">IF(G4905&lt;&gt;"",INDIRECT("'"&amp;G4905&amp;"'!"&amp;H4905),"")</f>
        <v/>
      </c>
      <c r="G4905" s="1533"/>
      <c r="I4905" s="4"/>
      <c r="J4905" s="4"/>
      <c r="K4905" s="4"/>
    </row>
    <row r="4906" spans="1:11" ht="14">
      <c r="A4906" s="1">
        <v>4901</v>
      </c>
      <c r="D4906" s="4"/>
      <c r="E4906" s="2" t="b">
        <f t="shared" ca="1" si="130"/>
        <v>1</v>
      </c>
      <c r="F4906" s="2" t="str" cm="1">
        <f t="array" aca="1" ref="F4906" ca="1">IF(G4906&lt;&gt;"",INDIRECT("'"&amp;G4906&amp;"'!"&amp;H4906),"")</f>
        <v/>
      </c>
      <c r="G4906" s="1533"/>
      <c r="I4906" s="4"/>
      <c r="J4906" s="4"/>
      <c r="K4906" s="4"/>
    </row>
    <row r="4907" spans="1:11" ht="14">
      <c r="A4907" s="1">
        <v>4902</v>
      </c>
      <c r="D4907" s="4"/>
      <c r="E4907" s="2" t="b">
        <f t="shared" ca="1" si="130"/>
        <v>1</v>
      </c>
      <c r="F4907" s="2" t="str" cm="1">
        <f t="array" aca="1" ref="F4907" ca="1">IF(G4907&lt;&gt;"",INDIRECT("'"&amp;G4907&amp;"'!"&amp;H4907),"")</f>
        <v/>
      </c>
      <c r="G4907" s="1533"/>
      <c r="I4907" s="4"/>
      <c r="J4907" s="4"/>
      <c r="K4907" s="4"/>
    </row>
    <row r="4908" spans="1:11" ht="14">
      <c r="A4908" s="1">
        <v>4903</v>
      </c>
      <c r="D4908" s="4"/>
      <c r="E4908" s="2" t="b">
        <f t="shared" ca="1" si="130"/>
        <v>1</v>
      </c>
      <c r="F4908" s="2" t="str" cm="1">
        <f t="array" aca="1" ref="F4908" ca="1">IF(G4908&lt;&gt;"",INDIRECT("'"&amp;G4908&amp;"'!"&amp;H4908),"")</f>
        <v/>
      </c>
      <c r="G4908" s="1533"/>
      <c r="I4908" s="4"/>
      <c r="J4908" s="4"/>
      <c r="K4908" s="4"/>
    </row>
    <row r="4909" spans="1:11" ht="14">
      <c r="A4909" s="1">
        <v>4904</v>
      </c>
      <c r="D4909" s="4"/>
      <c r="E4909" s="2" t="b">
        <f t="shared" ca="1" si="130"/>
        <v>1</v>
      </c>
      <c r="F4909" s="2" t="str" cm="1">
        <f t="array" aca="1" ref="F4909" ca="1">IF(G4909&lt;&gt;"",INDIRECT("'"&amp;G4909&amp;"'!"&amp;H4909),"")</f>
        <v/>
      </c>
      <c r="G4909" s="1533"/>
      <c r="I4909" s="4"/>
      <c r="J4909" s="4"/>
      <c r="K4909" s="4"/>
    </row>
    <row r="4910" spans="1:11" ht="14">
      <c r="A4910" s="1">
        <v>4905</v>
      </c>
      <c r="D4910" s="4"/>
      <c r="E4910" s="2" t="b">
        <f t="shared" ca="1" si="130"/>
        <v>1</v>
      </c>
      <c r="F4910" s="2" t="str" cm="1">
        <f t="array" aca="1" ref="F4910" ca="1">IF(G4910&lt;&gt;"",INDIRECT("'"&amp;G4910&amp;"'!"&amp;H4910),"")</f>
        <v/>
      </c>
      <c r="G4910" s="1533"/>
      <c r="I4910" s="4"/>
      <c r="J4910" s="4"/>
      <c r="K4910" s="4"/>
    </row>
    <row r="4911" spans="1:11" ht="14">
      <c r="A4911" s="1">
        <v>4906</v>
      </c>
      <c r="D4911" s="4"/>
      <c r="E4911" s="2" t="b">
        <f t="shared" ca="1" si="130"/>
        <v>1</v>
      </c>
      <c r="F4911" s="2" t="str" cm="1">
        <f t="array" aca="1" ref="F4911" ca="1">IF(G4911&lt;&gt;"",INDIRECT("'"&amp;G4911&amp;"'!"&amp;H4911),"")</f>
        <v/>
      </c>
      <c r="G4911" s="1533"/>
      <c r="I4911" s="4"/>
      <c r="J4911" s="4"/>
      <c r="K4911" s="4"/>
    </row>
    <row r="4912" spans="1:11" ht="14">
      <c r="A4912" s="1">
        <v>4907</v>
      </c>
      <c r="D4912" s="4"/>
      <c r="E4912" s="2" t="b">
        <f t="shared" ca="1" si="130"/>
        <v>1</v>
      </c>
      <c r="F4912" s="2" t="str" cm="1">
        <f t="array" aca="1" ref="F4912" ca="1">IF(G4912&lt;&gt;"",INDIRECT("'"&amp;G4912&amp;"'!"&amp;H4912),"")</f>
        <v/>
      </c>
      <c r="G4912" s="1533"/>
      <c r="I4912" s="4"/>
      <c r="J4912" s="4"/>
      <c r="K4912" s="4"/>
    </row>
    <row r="4913" spans="1:11" ht="14">
      <c r="A4913" s="1">
        <v>4908</v>
      </c>
      <c r="D4913" s="4"/>
      <c r="E4913" s="2" t="b">
        <f t="shared" ca="1" si="130"/>
        <v>1</v>
      </c>
      <c r="F4913" s="2" t="str" cm="1">
        <f t="array" aca="1" ref="F4913" ca="1">IF(G4913&lt;&gt;"",INDIRECT("'"&amp;G4913&amp;"'!"&amp;H4913),"")</f>
        <v/>
      </c>
      <c r="G4913" s="1533"/>
      <c r="I4913" s="4"/>
      <c r="J4913" s="4"/>
      <c r="K4913" s="4"/>
    </row>
    <row r="4914" spans="1:11" ht="14">
      <c r="A4914" s="1">
        <v>4909</v>
      </c>
      <c r="D4914" s="4"/>
      <c r="E4914" s="2" t="b">
        <f t="shared" ca="1" si="130"/>
        <v>1</v>
      </c>
      <c r="F4914" s="2" t="str" cm="1">
        <f t="array" aca="1" ref="F4914" ca="1">IF(G4914&lt;&gt;"",INDIRECT("'"&amp;G4914&amp;"'!"&amp;H4914),"")</f>
        <v/>
      </c>
      <c r="G4914" s="1533"/>
      <c r="I4914" s="4"/>
      <c r="J4914" s="4"/>
      <c r="K4914" s="4"/>
    </row>
    <row r="4915" spans="1:11" ht="14">
      <c r="A4915" s="1">
        <v>4910</v>
      </c>
      <c r="D4915" s="4"/>
      <c r="E4915" s="2" t="b">
        <f t="shared" ca="1" si="130"/>
        <v>1</v>
      </c>
      <c r="F4915" s="2" t="str" cm="1">
        <f t="array" aca="1" ref="F4915" ca="1">IF(G4915&lt;&gt;"",INDIRECT("'"&amp;G4915&amp;"'!"&amp;H4915),"")</f>
        <v/>
      </c>
      <c r="G4915" s="1533"/>
      <c r="I4915" s="4"/>
      <c r="J4915" s="4"/>
      <c r="K4915" s="4"/>
    </row>
    <row r="4916" spans="1:11" ht="14">
      <c r="A4916" s="1">
        <v>4911</v>
      </c>
      <c r="D4916" s="4"/>
      <c r="E4916" s="2" t="b">
        <f t="shared" ca="1" si="130"/>
        <v>1</v>
      </c>
      <c r="F4916" s="2" t="str" cm="1">
        <f t="array" aca="1" ref="F4916" ca="1">IF(G4916&lt;&gt;"",INDIRECT("'"&amp;G4916&amp;"'!"&amp;H4916),"")</f>
        <v/>
      </c>
      <c r="G4916" s="1533"/>
      <c r="I4916" s="4"/>
      <c r="J4916" s="4"/>
      <c r="K4916" s="4"/>
    </row>
    <row r="4917" spans="1:11" ht="14">
      <c r="A4917" s="1">
        <v>4912</v>
      </c>
      <c r="D4917" s="4"/>
      <c r="E4917" s="2" t="b">
        <f t="shared" ca="1" si="130"/>
        <v>1</v>
      </c>
      <c r="F4917" s="2" t="str" cm="1">
        <f t="array" aca="1" ref="F4917" ca="1">IF(G4917&lt;&gt;"",INDIRECT("'"&amp;G4917&amp;"'!"&amp;H4917),"")</f>
        <v/>
      </c>
      <c r="G4917" s="1533"/>
      <c r="I4917" s="4"/>
      <c r="J4917" s="4"/>
      <c r="K4917" s="4"/>
    </row>
    <row r="4918" spans="1:11" ht="14">
      <c r="A4918" s="1">
        <v>4913</v>
      </c>
      <c r="D4918" s="4"/>
      <c r="E4918" s="2" t="b">
        <f t="shared" ca="1" si="130"/>
        <v>1</v>
      </c>
      <c r="F4918" s="2" t="str" cm="1">
        <f t="array" aca="1" ref="F4918" ca="1">IF(G4918&lt;&gt;"",INDIRECT("'"&amp;G4918&amp;"'!"&amp;H4918),"")</f>
        <v/>
      </c>
      <c r="G4918" s="1533"/>
      <c r="I4918" s="4"/>
      <c r="J4918" s="4"/>
      <c r="K4918" s="4"/>
    </row>
    <row r="4919" spans="1:11" ht="14">
      <c r="A4919" s="1">
        <v>4914</v>
      </c>
      <c r="D4919" s="4"/>
      <c r="E4919" s="2" t="b">
        <f t="shared" ca="1" si="130"/>
        <v>1</v>
      </c>
      <c r="F4919" s="2" t="str" cm="1">
        <f t="array" aca="1" ref="F4919" ca="1">IF(G4919&lt;&gt;"",INDIRECT("'"&amp;G4919&amp;"'!"&amp;H4919),"")</f>
        <v/>
      </c>
      <c r="G4919" s="1533"/>
      <c r="I4919" s="4"/>
      <c r="J4919" s="4"/>
      <c r="K4919" s="4"/>
    </row>
    <row r="4920" spans="1:11" ht="14">
      <c r="A4920" s="1">
        <v>4915</v>
      </c>
      <c r="D4920" s="4"/>
      <c r="E4920" s="2" t="b">
        <f t="shared" ca="1" si="130"/>
        <v>1</v>
      </c>
      <c r="F4920" s="2" t="str" cm="1">
        <f t="array" aca="1" ref="F4920" ca="1">IF(G4920&lt;&gt;"",INDIRECT("'"&amp;G4920&amp;"'!"&amp;H4920),"")</f>
        <v/>
      </c>
      <c r="G4920" s="1533"/>
      <c r="I4920" s="4"/>
      <c r="J4920" s="4"/>
      <c r="K4920" s="4"/>
    </row>
    <row r="4921" spans="1:11" ht="14">
      <c r="A4921" s="1">
        <v>4916</v>
      </c>
      <c r="D4921" s="4"/>
      <c r="E4921" s="2" t="b">
        <f t="shared" ca="1" si="130"/>
        <v>1</v>
      </c>
      <c r="F4921" s="2" t="str" cm="1">
        <f t="array" aca="1" ref="F4921" ca="1">IF(G4921&lt;&gt;"",INDIRECT("'"&amp;G4921&amp;"'!"&amp;H4921),"")</f>
        <v/>
      </c>
      <c r="G4921" s="1533"/>
      <c r="I4921" s="4"/>
      <c r="J4921" s="4"/>
      <c r="K4921" s="4"/>
    </row>
    <row r="4922" spans="1:11" ht="14">
      <c r="A4922" s="1">
        <v>4917</v>
      </c>
      <c r="D4922" s="4"/>
      <c r="E4922" s="2" t="b">
        <f t="shared" ca="1" si="130"/>
        <v>1</v>
      </c>
      <c r="F4922" s="2" t="str" cm="1">
        <f t="array" aca="1" ref="F4922" ca="1">IF(G4922&lt;&gt;"",INDIRECT("'"&amp;G4922&amp;"'!"&amp;H4922),"")</f>
        <v/>
      </c>
      <c r="G4922" s="1533"/>
      <c r="I4922" s="4"/>
      <c r="J4922" s="4"/>
      <c r="K4922" s="4"/>
    </row>
    <row r="4923" spans="1:11" ht="14">
      <c r="A4923" s="1">
        <v>4918</v>
      </c>
      <c r="D4923" s="4"/>
      <c r="E4923" s="2" t="b">
        <f t="shared" ca="1" si="130"/>
        <v>1</v>
      </c>
      <c r="F4923" s="2" t="str" cm="1">
        <f t="array" aca="1" ref="F4923" ca="1">IF(G4923&lt;&gt;"",INDIRECT("'"&amp;G4923&amp;"'!"&amp;H4923),"")</f>
        <v/>
      </c>
      <c r="G4923" s="1533"/>
      <c r="I4923" s="4"/>
      <c r="J4923" s="4"/>
      <c r="K4923" s="4"/>
    </row>
    <row r="4924" spans="1:11" ht="14">
      <c r="A4924" s="1">
        <v>4919</v>
      </c>
      <c r="D4924" s="4"/>
      <c r="E4924" s="2" t="b">
        <f t="shared" ca="1" si="130"/>
        <v>1</v>
      </c>
      <c r="F4924" s="2" t="str" cm="1">
        <f t="array" aca="1" ref="F4924" ca="1">IF(G4924&lt;&gt;"",INDIRECT("'"&amp;G4924&amp;"'!"&amp;H4924),"")</f>
        <v/>
      </c>
      <c r="G4924" s="1533"/>
      <c r="I4924" s="4"/>
      <c r="J4924" s="4"/>
      <c r="K4924" s="4"/>
    </row>
    <row r="4925" spans="1:11" ht="14">
      <c r="A4925" s="1">
        <v>4920</v>
      </c>
      <c r="D4925" s="4"/>
      <c r="E4925" s="2" t="b">
        <f t="shared" ca="1" si="130"/>
        <v>1</v>
      </c>
      <c r="F4925" s="2" t="str" cm="1">
        <f t="array" aca="1" ref="F4925" ca="1">IF(G4925&lt;&gt;"",INDIRECT("'"&amp;G4925&amp;"'!"&amp;H4925),"")</f>
        <v/>
      </c>
      <c r="G4925" s="1533"/>
      <c r="I4925" s="4"/>
      <c r="J4925" s="4"/>
      <c r="K4925" s="4"/>
    </row>
    <row r="4926" spans="1:11" ht="14">
      <c r="A4926" s="1">
        <v>4921</v>
      </c>
      <c r="D4926" s="4"/>
      <c r="E4926" s="2" t="b">
        <f t="shared" ca="1" si="130"/>
        <v>1</v>
      </c>
      <c r="F4926" s="2" t="str" cm="1">
        <f t="array" aca="1" ref="F4926" ca="1">IF(G4926&lt;&gt;"",INDIRECT("'"&amp;G4926&amp;"'!"&amp;H4926),"")</f>
        <v/>
      </c>
      <c r="G4926" s="1533"/>
      <c r="I4926" s="4"/>
      <c r="J4926" s="4"/>
      <c r="K4926" s="4"/>
    </row>
    <row r="4927" spans="1:11" ht="14">
      <c r="A4927" s="1">
        <v>4922</v>
      </c>
      <c r="D4927" s="4"/>
      <c r="E4927" s="2" t="b">
        <f t="shared" ca="1" si="130"/>
        <v>1</v>
      </c>
      <c r="F4927" s="2" t="str" cm="1">
        <f t="array" aca="1" ref="F4927" ca="1">IF(G4927&lt;&gt;"",INDIRECT("'"&amp;G4927&amp;"'!"&amp;H4927),"")</f>
        <v/>
      </c>
      <c r="G4927" s="1533"/>
      <c r="I4927" s="4"/>
      <c r="J4927" s="4"/>
      <c r="K4927" s="4"/>
    </row>
    <row r="4928" spans="1:11" ht="14">
      <c r="A4928" s="1">
        <v>4923</v>
      </c>
      <c r="D4928" s="4"/>
      <c r="E4928" s="2" t="b">
        <f t="shared" ca="1" si="130"/>
        <v>1</v>
      </c>
      <c r="F4928" s="2" t="str" cm="1">
        <f t="array" aca="1" ref="F4928" ca="1">IF(G4928&lt;&gt;"",INDIRECT("'"&amp;G4928&amp;"'!"&amp;H4928),"")</f>
        <v/>
      </c>
      <c r="G4928" s="1533"/>
      <c r="I4928" s="4"/>
      <c r="J4928" s="4"/>
      <c r="K4928" s="4"/>
    </row>
    <row r="4929" spans="1:11" ht="14">
      <c r="A4929" s="1">
        <v>4924</v>
      </c>
      <c r="D4929" s="4"/>
      <c r="E4929" s="2" t="b">
        <f t="shared" ca="1" si="130"/>
        <v>1</v>
      </c>
      <c r="F4929" s="2" t="str" cm="1">
        <f t="array" aca="1" ref="F4929" ca="1">IF(G4929&lt;&gt;"",INDIRECT("'"&amp;G4929&amp;"'!"&amp;H4929),"")</f>
        <v/>
      </c>
      <c r="G4929" s="1533"/>
      <c r="I4929" s="4"/>
      <c r="J4929" s="4"/>
      <c r="K4929" s="4"/>
    </row>
    <row r="4930" spans="1:11" ht="14">
      <c r="A4930" s="1">
        <v>4925</v>
      </c>
      <c r="D4930" s="4"/>
      <c r="E4930" s="2" t="b">
        <f t="shared" ref="E4930:E4993" ca="1" si="132">F4930=B4930</f>
        <v>1</v>
      </c>
      <c r="F4930" s="2" t="str" cm="1">
        <f t="array" aca="1" ref="F4930" ca="1">IF(G4930&lt;&gt;"",INDIRECT("'"&amp;G4930&amp;"'!"&amp;H4930),"")</f>
        <v/>
      </c>
      <c r="G4930" s="1533"/>
      <c r="I4930" s="4"/>
      <c r="J4930" s="4"/>
      <c r="K4930" s="4"/>
    </row>
    <row r="4931" spans="1:11" ht="14">
      <c r="A4931" s="1">
        <v>4926</v>
      </c>
      <c r="D4931" s="4"/>
      <c r="E4931" s="2" t="b">
        <f t="shared" ca="1" si="132"/>
        <v>1</v>
      </c>
      <c r="F4931" s="2" t="str" cm="1">
        <f t="array" aca="1" ref="F4931" ca="1">IF(G4931&lt;&gt;"",INDIRECT("'"&amp;G4931&amp;"'!"&amp;H4931),"")</f>
        <v/>
      </c>
      <c r="G4931" s="1533"/>
      <c r="I4931" s="4"/>
      <c r="J4931" s="4"/>
      <c r="K4931" s="4"/>
    </row>
    <row r="4932" spans="1:11" ht="14">
      <c r="A4932" s="1">
        <v>4927</v>
      </c>
      <c r="D4932" s="4"/>
      <c r="E4932" s="2" t="b">
        <f t="shared" ca="1" si="132"/>
        <v>1</v>
      </c>
      <c r="F4932" s="2" t="str" cm="1">
        <f t="array" aca="1" ref="F4932" ca="1">IF(G4932&lt;&gt;"",INDIRECT("'"&amp;G4932&amp;"'!"&amp;H4932),"")</f>
        <v/>
      </c>
      <c r="G4932" s="1533"/>
      <c r="I4932" s="4"/>
      <c r="J4932" s="4"/>
      <c r="K4932" s="4"/>
    </row>
    <row r="4933" spans="1:11" ht="14">
      <c r="A4933" s="1">
        <v>4928</v>
      </c>
      <c r="D4933" s="4"/>
      <c r="E4933" s="2" t="b">
        <f t="shared" ca="1" si="132"/>
        <v>1</v>
      </c>
      <c r="F4933" s="2" t="str" cm="1">
        <f t="array" aca="1" ref="F4933" ca="1">IF(G4933&lt;&gt;"",INDIRECT("'"&amp;G4933&amp;"'!"&amp;H4933),"")</f>
        <v/>
      </c>
      <c r="G4933" s="1533"/>
      <c r="I4933" s="4"/>
      <c r="J4933" s="4"/>
      <c r="K4933" s="4"/>
    </row>
    <row r="4934" spans="1:11" ht="14">
      <c r="A4934" s="1">
        <v>4929</v>
      </c>
      <c r="D4934" s="4"/>
      <c r="E4934" s="2" t="b">
        <f t="shared" ca="1" si="132"/>
        <v>1</v>
      </c>
      <c r="F4934" s="2" t="str" cm="1">
        <f t="array" aca="1" ref="F4934" ca="1">IF(G4934&lt;&gt;"",INDIRECT("'"&amp;G4934&amp;"'!"&amp;H4934),"")</f>
        <v/>
      </c>
      <c r="G4934" s="1533"/>
      <c r="I4934" s="4"/>
      <c r="J4934" s="4"/>
      <c r="K4934" s="4"/>
    </row>
    <row r="4935" spans="1:11" ht="14">
      <c r="A4935" s="1">
        <v>4930</v>
      </c>
      <c r="D4935" s="4"/>
      <c r="E4935" s="2" t="b">
        <f t="shared" ca="1" si="132"/>
        <v>1</v>
      </c>
      <c r="F4935" s="2" t="str" cm="1">
        <f t="array" aca="1" ref="F4935" ca="1">IF(G4935&lt;&gt;"",INDIRECT("'"&amp;G4935&amp;"'!"&amp;H4935),"")</f>
        <v/>
      </c>
      <c r="G4935" s="1533"/>
      <c r="I4935" s="4"/>
      <c r="J4935" s="4"/>
      <c r="K4935" s="4"/>
    </row>
    <row r="4936" spans="1:11" ht="14">
      <c r="A4936" s="1">
        <v>4931</v>
      </c>
      <c r="D4936" s="4"/>
      <c r="E4936" s="2" t="b">
        <f t="shared" ca="1" si="132"/>
        <v>1</v>
      </c>
      <c r="F4936" s="2" t="str" cm="1">
        <f t="array" aca="1" ref="F4936" ca="1">IF(G4936&lt;&gt;"",INDIRECT("'"&amp;G4936&amp;"'!"&amp;H4936),"")</f>
        <v/>
      </c>
      <c r="G4936" s="1533"/>
      <c r="I4936" s="4"/>
      <c r="J4936" s="4"/>
      <c r="K4936" s="4"/>
    </row>
    <row r="4937" spans="1:11" ht="14">
      <c r="A4937" s="1">
        <v>4932</v>
      </c>
      <c r="D4937" s="4"/>
      <c r="E4937" s="2" t="b">
        <f t="shared" ca="1" si="132"/>
        <v>1</v>
      </c>
      <c r="F4937" s="2" t="str" cm="1">
        <f t="array" aca="1" ref="F4937" ca="1">IF(G4937&lt;&gt;"",INDIRECT("'"&amp;G4937&amp;"'!"&amp;H4937),"")</f>
        <v/>
      </c>
      <c r="G4937" s="1533"/>
      <c r="I4937" s="4"/>
      <c r="J4937" s="4"/>
      <c r="K4937" s="4"/>
    </row>
    <row r="4938" spans="1:11" ht="14">
      <c r="A4938" s="1">
        <v>4933</v>
      </c>
      <c r="D4938" s="4"/>
      <c r="E4938" s="2" t="b">
        <f t="shared" ca="1" si="132"/>
        <v>1</v>
      </c>
      <c r="F4938" s="2" t="str" cm="1">
        <f t="array" aca="1" ref="F4938" ca="1">IF(G4938&lt;&gt;"",INDIRECT("'"&amp;G4938&amp;"'!"&amp;H4938),"")</f>
        <v/>
      </c>
      <c r="G4938" s="1533"/>
      <c r="I4938" s="4"/>
      <c r="J4938" s="4"/>
      <c r="K4938" s="4"/>
    </row>
    <row r="4939" spans="1:11" ht="14">
      <c r="A4939">
        <v>4934</v>
      </c>
      <c r="E4939" s="2" t="b">
        <f t="shared" ca="1" si="132"/>
        <v>1</v>
      </c>
      <c r="F4939" s="2" t="str" cm="1">
        <f t="array" aca="1" ref="F4939" ca="1">IF(G4939&lt;&gt;"",INDIRECT("'"&amp;G4939&amp;"'!"&amp;H4939),"")</f>
        <v/>
      </c>
      <c r="G4939" s="1533"/>
    </row>
    <row r="4940" spans="1:11" ht="14">
      <c r="A4940">
        <v>4935</v>
      </c>
      <c r="E4940" s="2" t="b">
        <f t="shared" ca="1" si="132"/>
        <v>1</v>
      </c>
      <c r="F4940" s="2" t="str" cm="1">
        <f t="array" aca="1" ref="F4940" ca="1">IF(G4940&lt;&gt;"",INDIRECT("'"&amp;G4940&amp;"'!"&amp;H4940),"")</f>
        <v/>
      </c>
      <c r="G4940" s="1533"/>
    </row>
    <row r="4941" spans="1:11" ht="14">
      <c r="A4941">
        <v>4936</v>
      </c>
      <c r="E4941" s="2" t="b">
        <f t="shared" ca="1" si="132"/>
        <v>1</v>
      </c>
      <c r="F4941" s="2" t="str" cm="1">
        <f t="array" aca="1" ref="F4941" ca="1">IF(G4941&lt;&gt;"",INDIRECT("'"&amp;G4941&amp;"'!"&amp;H4941),"")</f>
        <v/>
      </c>
      <c r="G4941" s="1533"/>
    </row>
    <row r="4942" spans="1:11" ht="14">
      <c r="A4942" s="1">
        <v>4937</v>
      </c>
      <c r="D4942" s="4"/>
      <c r="E4942" s="2" t="b">
        <f t="shared" ca="1" si="132"/>
        <v>1</v>
      </c>
      <c r="F4942" s="2" t="str" cm="1">
        <f t="array" aca="1" ref="F4942" ca="1">IF(G4942&lt;&gt;"",INDIRECT("'"&amp;G4942&amp;"'!"&amp;H4942),"")</f>
        <v/>
      </c>
      <c r="G4942" s="1533"/>
      <c r="I4942" s="4"/>
      <c r="J4942" s="4"/>
      <c r="K4942" s="4"/>
    </row>
    <row r="4943" spans="1:11" ht="14">
      <c r="A4943" s="1">
        <v>4938</v>
      </c>
      <c r="D4943" s="3" t="s">
        <v>298</v>
      </c>
      <c r="E4943" s="2" t="b">
        <f t="shared" ca="1" si="132"/>
        <v>1</v>
      </c>
      <c r="F4943" s="2" t="str" cm="1">
        <f t="array" aca="1" ref="F4943" ca="1">IF(G4943&lt;&gt;"",INDIRECT("'"&amp;G4943&amp;"'!"&amp;H4943),"")</f>
        <v/>
      </c>
      <c r="G4943" s="1533"/>
    </row>
    <row r="4944" spans="1:11" ht="14">
      <c r="A4944">
        <v>4939</v>
      </c>
      <c r="B4944" s="7">
        <f>'EstRev 6-11'!K171</f>
        <v>0</v>
      </c>
      <c r="C4944" s="3">
        <f t="shared" ref="C4944:C4971" si="133">A4944-B4944</f>
        <v>4939</v>
      </c>
      <c r="E4944" s="2" t="b">
        <f t="shared" ca="1" si="132"/>
        <v>1</v>
      </c>
      <c r="F4944" s="2" cm="1">
        <f t="array" aca="1" ref="F4944" ca="1">IF(G4944&lt;&gt;"",INDIRECT("'"&amp;G4944&amp;"'!"&amp;H4944),"")</f>
        <v>0</v>
      </c>
      <c r="G4944" s="1533" t="s">
        <v>6776</v>
      </c>
      <c r="H4944" s="2" t="s">
        <v>4697</v>
      </c>
    </row>
    <row r="4945" spans="1:19" ht="14">
      <c r="A4945" s="1">
        <v>4940</v>
      </c>
      <c r="E4945" s="2" t="b">
        <f t="shared" ca="1" si="132"/>
        <v>1</v>
      </c>
      <c r="F4945" s="2" t="str" cm="1">
        <f t="array" aca="1" ref="F4945" ca="1">IF(G4945&lt;&gt;"",INDIRECT("'"&amp;G4945&amp;"'!"&amp;H4945),"")</f>
        <v/>
      </c>
      <c r="G4945" s="1533"/>
    </row>
    <row r="4946" spans="1:19" ht="14">
      <c r="A4946" s="1">
        <v>4941</v>
      </c>
      <c r="E4946" s="2" t="b">
        <f t="shared" ca="1" si="132"/>
        <v>1</v>
      </c>
      <c r="F4946" s="2" t="str" cm="1">
        <f t="array" aca="1" ref="F4946" ca="1">IF(G4946&lt;&gt;"",INDIRECT("'"&amp;G4946&amp;"'!"&amp;H4946),"")</f>
        <v/>
      </c>
      <c r="G4946" s="1533"/>
    </row>
    <row r="4947" spans="1:19" ht="14">
      <c r="A4947" s="1">
        <v>4942</v>
      </c>
      <c r="E4947" s="2" t="b">
        <f t="shared" ca="1" si="132"/>
        <v>1</v>
      </c>
      <c r="F4947" s="2" t="str" cm="1">
        <f t="array" aca="1" ref="F4947" ca="1">IF(G4947&lt;&gt;"",INDIRECT("'"&amp;G4947&amp;"'!"&amp;H4947),"")</f>
        <v/>
      </c>
      <c r="G4947" s="1533"/>
    </row>
    <row r="4948" spans="1:19" ht="14">
      <c r="A4948" s="1">
        <v>4943</v>
      </c>
      <c r="E4948" s="2" t="b">
        <f t="shared" ca="1" si="132"/>
        <v>1</v>
      </c>
      <c r="F4948" s="2" t="str" cm="1">
        <f t="array" aca="1" ref="F4948" ca="1">IF(G4948&lt;&gt;"",INDIRECT("'"&amp;G4948&amp;"'!"&amp;H4948),"")</f>
        <v/>
      </c>
      <c r="G4948" s="1533"/>
    </row>
    <row r="4949" spans="1:19" ht="14">
      <c r="A4949" s="1">
        <v>4944</v>
      </c>
      <c r="E4949" s="2" t="b">
        <f t="shared" ca="1" si="132"/>
        <v>1</v>
      </c>
      <c r="F4949" s="2" t="str" cm="1">
        <f t="array" aca="1" ref="F4949" ca="1">IF(G4949&lt;&gt;"",INDIRECT("'"&amp;G4949&amp;"'!"&amp;H4949),"")</f>
        <v/>
      </c>
      <c r="G4949" s="1533"/>
    </row>
    <row r="4950" spans="1:19" ht="14">
      <c r="A4950" s="1">
        <v>4945</v>
      </c>
      <c r="E4950" s="2" t="b">
        <f t="shared" ca="1" si="132"/>
        <v>1</v>
      </c>
      <c r="F4950" s="2" t="str" cm="1">
        <f t="array" aca="1" ref="F4950" ca="1">IF(G4950&lt;&gt;"",INDIRECT("'"&amp;G4950&amp;"'!"&amp;H4950),"")</f>
        <v/>
      </c>
      <c r="G4950" s="1533"/>
    </row>
    <row r="4951" spans="1:19" ht="14">
      <c r="A4951" s="1">
        <v>4946</v>
      </c>
      <c r="E4951" s="2" t="b">
        <f t="shared" ca="1" si="132"/>
        <v>1</v>
      </c>
      <c r="F4951" s="2" t="str" cm="1">
        <f t="array" aca="1" ref="F4951" ca="1">IF(G4951&lt;&gt;"",INDIRECT("'"&amp;G4951&amp;"'!"&amp;H4951),"")</f>
        <v/>
      </c>
      <c r="G4951" s="1533"/>
    </row>
    <row r="4952" spans="1:19" ht="14">
      <c r="A4952" s="1">
        <v>4947</v>
      </c>
      <c r="E4952" s="2" t="b">
        <f t="shared" ca="1" si="132"/>
        <v>1</v>
      </c>
      <c r="F4952" s="2" t="str" cm="1">
        <f t="array" aca="1" ref="F4952" ca="1">IF(G4952&lt;&gt;"",INDIRECT("'"&amp;G4952&amp;"'!"&amp;H4952),"")</f>
        <v/>
      </c>
      <c r="G4952" s="1533"/>
    </row>
    <row r="4953" spans="1:19" ht="14">
      <c r="A4953" s="1">
        <v>4948</v>
      </c>
      <c r="E4953" s="2" t="b">
        <f t="shared" ca="1" si="132"/>
        <v>1</v>
      </c>
      <c r="F4953" s="2" t="str" cm="1">
        <f t="array" aca="1" ref="F4953" ca="1">IF(G4953&lt;&gt;"",INDIRECT("'"&amp;G4953&amp;"'!"&amp;H4953),"")</f>
        <v/>
      </c>
      <c r="G4953" s="1533"/>
    </row>
    <row r="4954" spans="1:19" ht="14">
      <c r="A4954" s="1">
        <v>4949</v>
      </c>
      <c r="E4954" s="2" t="b">
        <f t="shared" ca="1" si="132"/>
        <v>1</v>
      </c>
      <c r="F4954" s="2" t="str" cm="1">
        <f t="array" aca="1" ref="F4954" ca="1">IF(G4954&lt;&gt;"",INDIRECT("'"&amp;G4954&amp;"'!"&amp;H4954),"")</f>
        <v/>
      </c>
      <c r="G4954" s="1533"/>
    </row>
    <row r="4955" spans="1:19" ht="14">
      <c r="A4955" s="2">
        <v>4950</v>
      </c>
      <c r="B4955" s="8">
        <f>'BudgetSum 2-4'!I7</f>
        <v>0</v>
      </c>
      <c r="C4955" s="3">
        <f t="shared" si="133"/>
        <v>4950</v>
      </c>
      <c r="D4955" s="3" t="s">
        <v>607</v>
      </c>
      <c r="E4955" s="2" t="b">
        <f t="shared" ca="1" si="132"/>
        <v>1</v>
      </c>
      <c r="F4955" s="2" cm="1">
        <f t="array" aca="1" ref="F4955" ca="1">IF(G4955&lt;&gt;"",INDIRECT("'"&amp;G4955&amp;"'!"&amp;H4955),"")</f>
        <v>0</v>
      </c>
      <c r="G4955" s="1533" t="s">
        <v>6773</v>
      </c>
      <c r="H4955" s="2" t="s">
        <v>4299</v>
      </c>
      <c r="S4955" s="8"/>
    </row>
    <row r="4956" spans="1:19" ht="14">
      <c r="A4956">
        <v>4951</v>
      </c>
      <c r="B4956" s="7">
        <f>'BudgetSum 2-4'!C29</f>
        <v>0</v>
      </c>
      <c r="C4956" s="3">
        <f t="shared" si="133"/>
        <v>4951</v>
      </c>
      <c r="E4956" s="2" t="b">
        <f t="shared" ca="1" si="132"/>
        <v>1</v>
      </c>
      <c r="F4956" s="2" cm="1">
        <f t="array" aca="1" ref="F4956" ca="1">IF(G4956&lt;&gt;"",INDIRECT("'"&amp;G4956&amp;"'!"&amp;H4956),"")</f>
        <v>0</v>
      </c>
      <c r="G4956" s="1533" t="s">
        <v>6773</v>
      </c>
      <c r="H4956" s="2" t="s">
        <v>5287</v>
      </c>
    </row>
    <row r="4957" spans="1:19" ht="14">
      <c r="A4957">
        <v>4952</v>
      </c>
      <c r="B4957" s="7">
        <f>'BudgetSum 2-4'!D29</f>
        <v>0</v>
      </c>
      <c r="C4957" s="3">
        <f t="shared" si="133"/>
        <v>4952</v>
      </c>
      <c r="E4957" s="2" t="b">
        <f t="shared" ca="1" si="132"/>
        <v>1</v>
      </c>
      <c r="F4957" s="2" cm="1">
        <f t="array" aca="1" ref="F4957" ca="1">IF(G4957&lt;&gt;"",INDIRECT("'"&amp;G4957&amp;"'!"&amp;H4957),"")</f>
        <v>0</v>
      </c>
      <c r="G4957" s="1533" t="s">
        <v>6773</v>
      </c>
      <c r="H4957" s="2" t="s">
        <v>5288</v>
      </c>
    </row>
    <row r="4958" spans="1:19" ht="14">
      <c r="A4958">
        <v>4953</v>
      </c>
      <c r="B4958" s="7">
        <f>'BudgetSum 2-4'!F29</f>
        <v>0</v>
      </c>
      <c r="C4958" s="3">
        <f t="shared" si="133"/>
        <v>4953</v>
      </c>
      <c r="E4958" s="2" t="b">
        <f t="shared" ca="1" si="132"/>
        <v>1</v>
      </c>
      <c r="F4958" s="2" cm="1">
        <f t="array" aca="1" ref="F4958" ca="1">IF(G4958&lt;&gt;"",INDIRECT("'"&amp;G4958&amp;"'!"&amp;H4958),"")</f>
        <v>0</v>
      </c>
      <c r="G4958" s="1533" t="s">
        <v>6773</v>
      </c>
      <c r="H4958" s="2" t="s">
        <v>5289</v>
      </c>
    </row>
    <row r="4959" spans="1:19" ht="14">
      <c r="A4959" s="1">
        <v>4954</v>
      </c>
      <c r="D4959" s="3" t="s">
        <v>298</v>
      </c>
      <c r="E4959" s="2" t="b">
        <f t="shared" ca="1" si="132"/>
        <v>1</v>
      </c>
      <c r="F4959" s="2" t="str" cm="1">
        <f t="array" aca="1" ref="F4959" ca="1">IF(G4959&lt;&gt;"",INDIRECT("'"&amp;G4959&amp;"'!"&amp;H4959),"")</f>
        <v/>
      </c>
      <c r="G4959" s="1533"/>
    </row>
    <row r="4960" spans="1:19" ht="14">
      <c r="A4960" s="1">
        <v>4955</v>
      </c>
      <c r="D4960" s="3" t="s">
        <v>298</v>
      </c>
      <c r="E4960" s="2" t="b">
        <f t="shared" ca="1" si="132"/>
        <v>1</v>
      </c>
      <c r="F4960" s="2" t="str" cm="1">
        <f t="array" aca="1" ref="F4960" ca="1">IF(G4960&lt;&gt;"",INDIRECT("'"&amp;G4960&amp;"'!"&amp;H4960),"")</f>
        <v/>
      </c>
      <c r="G4960" s="1533"/>
    </row>
    <row r="4961" spans="1:11" ht="14">
      <c r="A4961" s="1">
        <v>4956</v>
      </c>
      <c r="D4961" s="3" t="s">
        <v>298</v>
      </c>
      <c r="E4961" s="2" t="b">
        <f t="shared" ca="1" si="132"/>
        <v>1</v>
      </c>
      <c r="F4961" s="2" t="str" cm="1">
        <f t="array" aca="1" ref="F4961" ca="1">IF(G4961&lt;&gt;"",INDIRECT("'"&amp;G4961&amp;"'!"&amp;H4961),"")</f>
        <v/>
      </c>
      <c r="G4961" s="1533"/>
    </row>
    <row r="4962" spans="1:11" ht="14">
      <c r="A4962" s="1">
        <v>4957</v>
      </c>
      <c r="D4962" s="3" t="s">
        <v>298</v>
      </c>
      <c r="E4962" s="2" t="b">
        <f t="shared" ca="1" si="132"/>
        <v>1</v>
      </c>
      <c r="F4962" s="2" t="str" cm="1">
        <f t="array" aca="1" ref="F4962" ca="1">IF(G4962&lt;&gt;"",INDIRECT("'"&amp;G4962&amp;"'!"&amp;H4962),"")</f>
        <v/>
      </c>
      <c r="G4962" s="1533"/>
    </row>
    <row r="4963" spans="1:11" ht="14">
      <c r="A4963" s="1">
        <v>4958</v>
      </c>
      <c r="D4963" s="3" t="s">
        <v>298</v>
      </c>
      <c r="E4963" s="2" t="b">
        <f t="shared" ca="1" si="132"/>
        <v>1</v>
      </c>
      <c r="F4963" s="2" t="str" cm="1">
        <f t="array" aca="1" ref="F4963" ca="1">IF(G4963&lt;&gt;"",INDIRECT("'"&amp;G4963&amp;"'!"&amp;H4963),"")</f>
        <v/>
      </c>
      <c r="G4963" s="1533"/>
    </row>
    <row r="4964" spans="1:11" ht="14">
      <c r="A4964" s="1">
        <v>4959</v>
      </c>
      <c r="D4964" s="3" t="s">
        <v>298</v>
      </c>
      <c r="E4964" s="2" t="b">
        <f t="shared" ca="1" si="132"/>
        <v>1</v>
      </c>
      <c r="F4964" s="2" t="str" cm="1">
        <f t="array" aca="1" ref="F4964" ca="1">IF(G4964&lt;&gt;"",INDIRECT("'"&amp;G4964&amp;"'!"&amp;H4964),"")</f>
        <v/>
      </c>
      <c r="G4964" s="1533"/>
    </row>
    <row r="4965" spans="1:11" ht="14">
      <c r="A4965" s="1">
        <v>4960</v>
      </c>
      <c r="D4965" s="3" t="s">
        <v>298</v>
      </c>
      <c r="E4965" s="2" t="b">
        <f t="shared" ca="1" si="132"/>
        <v>1</v>
      </c>
      <c r="F4965" s="2" t="str" cm="1">
        <f t="array" aca="1" ref="F4965" ca="1">IF(G4965&lt;&gt;"",INDIRECT("'"&amp;G4965&amp;"'!"&amp;H4965),"")</f>
        <v/>
      </c>
      <c r="G4965" s="1533"/>
    </row>
    <row r="4966" spans="1:11" ht="14">
      <c r="A4966">
        <v>4961</v>
      </c>
      <c r="B4966" s="7">
        <f>'BudgetSum 2-4'!C52</f>
        <v>0</v>
      </c>
      <c r="C4966" s="3">
        <f t="shared" si="133"/>
        <v>4961</v>
      </c>
      <c r="E4966" s="2" t="b">
        <f t="shared" ca="1" si="132"/>
        <v>1</v>
      </c>
      <c r="F4966" s="2" cm="1">
        <f t="array" aca="1" ref="F4966" ca="1">IF(G4966&lt;&gt;"",INDIRECT("'"&amp;G4966&amp;"'!"&amp;H4966),"")</f>
        <v>0</v>
      </c>
      <c r="G4966" s="1533" t="s">
        <v>6773</v>
      </c>
      <c r="H4966" s="2" t="s">
        <v>4362</v>
      </c>
    </row>
    <row r="4967" spans="1:11" ht="14">
      <c r="A4967">
        <v>4962</v>
      </c>
      <c r="B4967" s="7">
        <f>'BudgetSum 2-4'!D52</f>
        <v>0</v>
      </c>
      <c r="C4967" s="3">
        <f t="shared" si="133"/>
        <v>4962</v>
      </c>
      <c r="E4967" s="2" t="b">
        <f t="shared" ca="1" si="132"/>
        <v>1</v>
      </c>
      <c r="F4967" s="2" cm="1">
        <f t="array" aca="1" ref="F4967" ca="1">IF(G4967&lt;&gt;"",INDIRECT("'"&amp;G4967&amp;"'!"&amp;H4967),"")</f>
        <v>0</v>
      </c>
      <c r="G4967" s="1533" t="s">
        <v>6773</v>
      </c>
      <c r="H4967" s="2" t="s">
        <v>4399</v>
      </c>
    </row>
    <row r="4968" spans="1:11" ht="14">
      <c r="A4968">
        <v>4963</v>
      </c>
      <c r="B4968" s="7">
        <f>'BudgetSum 2-4'!F52</f>
        <v>0</v>
      </c>
      <c r="C4968" s="3">
        <f t="shared" si="133"/>
        <v>4963</v>
      </c>
      <c r="E4968" s="2" t="b">
        <f t="shared" ca="1" si="132"/>
        <v>1</v>
      </c>
      <c r="F4968" s="2" cm="1">
        <f t="array" aca="1" ref="F4968" ca="1">IF(G4968&lt;&gt;"",INDIRECT("'"&amp;G4968&amp;"'!"&amp;H4968),"")</f>
        <v>0</v>
      </c>
      <c r="G4968" s="1533" t="s">
        <v>6773</v>
      </c>
      <c r="H4968" s="2" t="s">
        <v>4474</v>
      </c>
    </row>
    <row r="4969" spans="1:11" ht="14">
      <c r="A4969" s="1">
        <v>4964</v>
      </c>
      <c r="D4969" s="3" t="s">
        <v>298</v>
      </c>
      <c r="E4969" s="2" t="b">
        <f t="shared" ca="1" si="132"/>
        <v>1</v>
      </c>
      <c r="F4969" s="2" t="str" cm="1">
        <f t="array" aca="1" ref="F4969" ca="1">IF(G4969&lt;&gt;"",INDIRECT("'"&amp;G4969&amp;"'!"&amp;H4969),"")</f>
        <v/>
      </c>
      <c r="G4969" s="1533"/>
    </row>
    <row r="4970" spans="1:11" ht="14">
      <c r="A4970">
        <v>4965</v>
      </c>
      <c r="B4970" s="7">
        <f>'EstRev 6-11'!C6</f>
        <v>0</v>
      </c>
      <c r="C4970" s="3">
        <f t="shared" si="133"/>
        <v>4965</v>
      </c>
      <c r="E4970" s="2" t="b">
        <f t="shared" ca="1" si="132"/>
        <v>1</v>
      </c>
      <c r="F4970" s="2" cm="1">
        <f t="array" aca="1" ref="F4970" ca="1">IF(G4970&lt;&gt;"",INDIRECT("'"&amp;G4970&amp;"'!"&amp;H4970),"")</f>
        <v>0</v>
      </c>
      <c r="G4970" s="1533" t="s">
        <v>6776</v>
      </c>
      <c r="H4970" s="2" t="s">
        <v>5059</v>
      </c>
    </row>
    <row r="4971" spans="1:11" ht="14">
      <c r="A4971">
        <v>4966</v>
      </c>
      <c r="B4971" s="7">
        <f>'EstRev 6-11'!F106</f>
        <v>0</v>
      </c>
      <c r="C4971" s="3">
        <f t="shared" si="133"/>
        <v>4966</v>
      </c>
      <c r="E4971" s="2" t="b">
        <f t="shared" ca="1" si="132"/>
        <v>1</v>
      </c>
      <c r="F4971" s="2" cm="1">
        <f t="array" aca="1" ref="F4971" ca="1">IF(G4971&lt;&gt;"",INDIRECT("'"&amp;G4971&amp;"'!"&amp;H4971),"")</f>
        <v>0</v>
      </c>
      <c r="G4971" s="1533" t="s">
        <v>6776</v>
      </c>
      <c r="H4971" s="2" t="s">
        <v>5290</v>
      </c>
    </row>
    <row r="4972" spans="1:11" ht="14">
      <c r="A4972" s="1">
        <v>4967</v>
      </c>
      <c r="D4972" s="4"/>
      <c r="E4972" s="2" t="b">
        <f t="shared" ca="1" si="132"/>
        <v>1</v>
      </c>
      <c r="F4972" s="2" t="str" cm="1">
        <f t="array" aca="1" ref="F4972" ca="1">IF(G4972&lt;&gt;"",INDIRECT("'"&amp;G4972&amp;"'!"&amp;H4972),"")</f>
        <v/>
      </c>
      <c r="G4972" s="1533"/>
      <c r="I4972" s="4"/>
      <c r="J4972" s="4"/>
      <c r="K4972" s="4"/>
    </row>
    <row r="4973" spans="1:11" ht="14">
      <c r="A4973" s="1">
        <v>4968</v>
      </c>
      <c r="D4973" s="4"/>
      <c r="E4973" s="2" t="b">
        <f t="shared" ca="1" si="132"/>
        <v>1</v>
      </c>
      <c r="F4973" s="2" t="str" cm="1">
        <f t="array" aca="1" ref="F4973" ca="1">IF(G4973&lt;&gt;"",INDIRECT("'"&amp;G4973&amp;"'!"&amp;H4973),"")</f>
        <v/>
      </c>
      <c r="G4973" s="1533"/>
      <c r="I4973" s="4"/>
      <c r="J4973" s="4"/>
      <c r="K4973" s="4"/>
    </row>
    <row r="4974" spans="1:11" ht="14">
      <c r="A4974" s="1">
        <v>4969</v>
      </c>
      <c r="D4974" s="4"/>
      <c r="E4974" s="2" t="b">
        <f t="shared" ca="1" si="132"/>
        <v>1</v>
      </c>
      <c r="F4974" s="2" t="str" cm="1">
        <f t="array" aca="1" ref="F4974" ca="1">IF(G4974&lt;&gt;"",INDIRECT("'"&amp;G4974&amp;"'!"&amp;H4974),"")</f>
        <v/>
      </c>
      <c r="G4974" s="1533"/>
      <c r="I4974" s="4"/>
      <c r="J4974" s="4"/>
      <c r="K4974" s="4"/>
    </row>
    <row r="4975" spans="1:11" ht="14">
      <c r="A4975" s="1">
        <v>4970</v>
      </c>
      <c r="D4975" s="4"/>
      <c r="E4975" s="2" t="b">
        <f t="shared" ca="1" si="132"/>
        <v>1</v>
      </c>
      <c r="F4975" s="2" t="str" cm="1">
        <f t="array" aca="1" ref="F4975" ca="1">IF(G4975&lt;&gt;"",INDIRECT("'"&amp;G4975&amp;"'!"&amp;H4975),"")</f>
        <v/>
      </c>
      <c r="G4975" s="1533"/>
      <c r="I4975" s="4"/>
      <c r="J4975" s="4"/>
      <c r="K4975" s="4"/>
    </row>
    <row r="4976" spans="1:11" ht="14">
      <c r="A4976" s="1">
        <v>4971</v>
      </c>
      <c r="D4976" s="4"/>
      <c r="E4976" s="2" t="b">
        <f t="shared" ca="1" si="132"/>
        <v>1</v>
      </c>
      <c r="F4976" s="2" t="str" cm="1">
        <f t="array" aca="1" ref="F4976" ca="1">IF(G4976&lt;&gt;"",INDIRECT("'"&amp;G4976&amp;"'!"&amp;H4976),"")</f>
        <v/>
      </c>
      <c r="G4976" s="1533"/>
      <c r="I4976" s="4"/>
      <c r="J4976" s="4"/>
      <c r="K4976" s="4"/>
    </row>
    <row r="4977" spans="1:11" ht="14">
      <c r="A4977" s="1">
        <v>4972</v>
      </c>
      <c r="D4977" s="4"/>
      <c r="E4977" s="2" t="b">
        <f t="shared" ca="1" si="132"/>
        <v>1</v>
      </c>
      <c r="F4977" s="2" t="str" cm="1">
        <f t="array" aca="1" ref="F4977" ca="1">IF(G4977&lt;&gt;"",INDIRECT("'"&amp;G4977&amp;"'!"&amp;H4977),"")</f>
        <v/>
      </c>
      <c r="G4977" s="1533"/>
      <c r="I4977" s="4"/>
      <c r="J4977" s="4"/>
      <c r="K4977" s="4"/>
    </row>
    <row r="4978" spans="1:11" ht="14">
      <c r="A4978" s="1">
        <v>4973</v>
      </c>
      <c r="D4978" s="4"/>
      <c r="E4978" s="2" t="b">
        <f t="shared" ca="1" si="132"/>
        <v>1</v>
      </c>
      <c r="F4978" s="2" t="str" cm="1">
        <f t="array" aca="1" ref="F4978" ca="1">IF(G4978&lt;&gt;"",INDIRECT("'"&amp;G4978&amp;"'!"&amp;H4978),"")</f>
        <v/>
      </c>
      <c r="G4978" s="1533"/>
      <c r="I4978" s="4"/>
      <c r="J4978" s="4"/>
      <c r="K4978" s="4"/>
    </row>
    <row r="4979" spans="1:11" ht="14">
      <c r="A4979" s="1">
        <v>4974</v>
      </c>
      <c r="D4979" s="4"/>
      <c r="E4979" s="2" t="b">
        <f t="shared" ca="1" si="132"/>
        <v>1</v>
      </c>
      <c r="F4979" s="2" t="str" cm="1">
        <f t="array" aca="1" ref="F4979" ca="1">IF(G4979&lt;&gt;"",INDIRECT("'"&amp;G4979&amp;"'!"&amp;H4979),"")</f>
        <v/>
      </c>
      <c r="G4979" s="1533"/>
      <c r="I4979" s="4"/>
      <c r="J4979" s="4"/>
      <c r="K4979" s="4"/>
    </row>
    <row r="4980" spans="1:11" ht="14">
      <c r="A4980" s="1">
        <v>4975</v>
      </c>
      <c r="D4980" s="4"/>
      <c r="E4980" s="2" t="b">
        <f t="shared" ca="1" si="132"/>
        <v>1</v>
      </c>
      <c r="F4980" s="2" t="str" cm="1">
        <f t="array" aca="1" ref="F4980" ca="1">IF(G4980&lt;&gt;"",INDIRECT("'"&amp;G4980&amp;"'!"&amp;H4980),"")</f>
        <v/>
      </c>
      <c r="G4980" s="1533"/>
      <c r="I4980" s="4"/>
      <c r="J4980" s="4"/>
      <c r="K4980" s="4"/>
    </row>
    <row r="4981" spans="1:11" ht="14">
      <c r="A4981" s="1">
        <v>4976</v>
      </c>
      <c r="D4981" s="4"/>
      <c r="E4981" s="2" t="b">
        <f t="shared" ca="1" si="132"/>
        <v>1</v>
      </c>
      <c r="F4981" s="2" t="str" cm="1">
        <f t="array" aca="1" ref="F4981" ca="1">IF(G4981&lt;&gt;"",INDIRECT("'"&amp;G4981&amp;"'!"&amp;H4981),"")</f>
        <v/>
      </c>
      <c r="G4981" s="1533"/>
      <c r="I4981" s="4"/>
      <c r="J4981" s="4"/>
      <c r="K4981" s="4"/>
    </row>
    <row r="4982" spans="1:11" ht="14">
      <c r="A4982" s="1">
        <v>4977</v>
      </c>
      <c r="D4982" s="4"/>
      <c r="E4982" s="2" t="b">
        <f t="shared" ca="1" si="132"/>
        <v>1</v>
      </c>
      <c r="F4982" s="2" t="str" cm="1">
        <f t="array" aca="1" ref="F4982" ca="1">IF(G4982&lt;&gt;"",INDIRECT("'"&amp;G4982&amp;"'!"&amp;H4982),"")</f>
        <v/>
      </c>
      <c r="G4982" s="1533"/>
      <c r="I4982" s="4"/>
      <c r="J4982" s="4"/>
      <c r="K4982" s="4"/>
    </row>
    <row r="4983" spans="1:11" ht="14">
      <c r="A4983" s="1">
        <v>4978</v>
      </c>
      <c r="D4983" s="4"/>
      <c r="E4983" s="2" t="b">
        <f t="shared" ca="1" si="132"/>
        <v>1</v>
      </c>
      <c r="F4983" s="2" t="str" cm="1">
        <f t="array" aca="1" ref="F4983" ca="1">IF(G4983&lt;&gt;"",INDIRECT("'"&amp;G4983&amp;"'!"&amp;H4983),"")</f>
        <v/>
      </c>
      <c r="G4983" s="1533"/>
      <c r="I4983" s="4"/>
      <c r="J4983" s="4"/>
      <c r="K4983" s="4"/>
    </row>
    <row r="4984" spans="1:11" ht="14">
      <c r="A4984" s="1">
        <v>4979</v>
      </c>
      <c r="D4984" s="4"/>
      <c r="E4984" s="2" t="b">
        <f t="shared" ca="1" si="132"/>
        <v>1</v>
      </c>
      <c r="F4984" s="2" t="str" cm="1">
        <f t="array" aca="1" ref="F4984" ca="1">IF(G4984&lt;&gt;"",INDIRECT("'"&amp;G4984&amp;"'!"&amp;H4984),"")</f>
        <v/>
      </c>
      <c r="G4984" s="1533"/>
      <c r="I4984" s="4"/>
      <c r="J4984" s="4"/>
      <c r="K4984" s="4"/>
    </row>
    <row r="4985" spans="1:11" ht="14">
      <c r="A4985" s="1">
        <v>4980</v>
      </c>
      <c r="D4985" s="4"/>
      <c r="E4985" s="2" t="b">
        <f t="shared" ca="1" si="132"/>
        <v>1</v>
      </c>
      <c r="F4985" s="2" t="str" cm="1">
        <f t="array" aca="1" ref="F4985" ca="1">IF(G4985&lt;&gt;"",INDIRECT("'"&amp;G4985&amp;"'!"&amp;H4985),"")</f>
        <v/>
      </c>
      <c r="G4985" s="1533"/>
      <c r="I4985" s="4"/>
      <c r="J4985" s="4"/>
      <c r="K4985" s="4"/>
    </row>
    <row r="4986" spans="1:11" ht="14">
      <c r="A4986" s="1">
        <v>4981</v>
      </c>
      <c r="D4986" s="4"/>
      <c r="E4986" s="2" t="b">
        <f t="shared" ca="1" si="132"/>
        <v>1</v>
      </c>
      <c r="F4986" s="2" t="str" cm="1">
        <f t="array" aca="1" ref="F4986" ca="1">IF(G4986&lt;&gt;"",INDIRECT("'"&amp;G4986&amp;"'!"&amp;H4986),"")</f>
        <v/>
      </c>
      <c r="G4986" s="1533"/>
      <c r="I4986" s="4"/>
      <c r="J4986" s="4"/>
      <c r="K4986" s="4"/>
    </row>
    <row r="4987" spans="1:11" ht="14">
      <c r="A4987" s="1">
        <v>4982</v>
      </c>
      <c r="D4987" s="4"/>
      <c r="E4987" s="2" t="b">
        <f t="shared" ca="1" si="132"/>
        <v>1</v>
      </c>
      <c r="F4987" s="2" t="str" cm="1">
        <f t="array" aca="1" ref="F4987" ca="1">IF(G4987&lt;&gt;"",INDIRECT("'"&amp;G4987&amp;"'!"&amp;H4987),"")</f>
        <v/>
      </c>
      <c r="G4987" s="1533"/>
      <c r="I4987" s="4"/>
      <c r="J4987" s="4"/>
      <c r="K4987" s="4"/>
    </row>
    <row r="4988" spans="1:11" ht="14">
      <c r="A4988" s="1">
        <v>4983</v>
      </c>
      <c r="D4988" s="4"/>
      <c r="E4988" s="2" t="b">
        <f t="shared" ca="1" si="132"/>
        <v>1</v>
      </c>
      <c r="F4988" s="2" t="str" cm="1">
        <f t="array" aca="1" ref="F4988" ca="1">IF(G4988&lt;&gt;"",INDIRECT("'"&amp;G4988&amp;"'!"&amp;H4988),"")</f>
        <v/>
      </c>
      <c r="G4988" s="1533"/>
      <c r="I4988" s="4"/>
      <c r="J4988" s="4"/>
      <c r="K4988" s="4"/>
    </row>
    <row r="4989" spans="1:11" ht="14">
      <c r="A4989" s="1">
        <v>4984</v>
      </c>
      <c r="D4989" s="4"/>
      <c r="E4989" s="2" t="b">
        <f t="shared" ca="1" si="132"/>
        <v>1</v>
      </c>
      <c r="F4989" s="2" t="str" cm="1">
        <f t="array" aca="1" ref="F4989" ca="1">IF(G4989&lt;&gt;"",INDIRECT("'"&amp;G4989&amp;"'!"&amp;H4989),"")</f>
        <v/>
      </c>
      <c r="G4989" s="1533"/>
      <c r="I4989" s="4"/>
      <c r="J4989" s="4"/>
      <c r="K4989" s="4"/>
    </row>
    <row r="4990" spans="1:11" ht="14">
      <c r="A4990" s="1">
        <v>4985</v>
      </c>
      <c r="D4990" s="4"/>
      <c r="E4990" s="2" t="b">
        <f t="shared" ca="1" si="132"/>
        <v>1</v>
      </c>
      <c r="F4990" s="2" t="str" cm="1">
        <f t="array" aca="1" ref="F4990" ca="1">IF(G4990&lt;&gt;"",INDIRECT("'"&amp;G4990&amp;"'!"&amp;H4990),"")</f>
        <v/>
      </c>
      <c r="G4990" s="1533"/>
      <c r="I4990" s="4"/>
      <c r="J4990" s="4"/>
      <c r="K4990" s="4"/>
    </row>
    <row r="4991" spans="1:11" ht="14">
      <c r="A4991" s="1">
        <v>4986</v>
      </c>
      <c r="D4991" s="4"/>
      <c r="E4991" s="2" t="b">
        <f t="shared" ca="1" si="132"/>
        <v>1</v>
      </c>
      <c r="F4991" s="2" t="str" cm="1">
        <f t="array" aca="1" ref="F4991" ca="1">IF(G4991&lt;&gt;"",INDIRECT("'"&amp;G4991&amp;"'!"&amp;H4991),"")</f>
        <v/>
      </c>
      <c r="G4991" s="1533"/>
      <c r="I4991" s="4"/>
      <c r="J4991" s="4"/>
      <c r="K4991" s="4"/>
    </row>
    <row r="4992" spans="1:11" ht="14">
      <c r="A4992" s="1">
        <v>4987</v>
      </c>
      <c r="D4992" s="4"/>
      <c r="E4992" s="2" t="b">
        <f t="shared" ca="1" si="132"/>
        <v>1</v>
      </c>
      <c r="F4992" s="2" t="str" cm="1">
        <f t="array" aca="1" ref="F4992" ca="1">IF(G4992&lt;&gt;"",INDIRECT("'"&amp;G4992&amp;"'!"&amp;H4992),"")</f>
        <v/>
      </c>
      <c r="G4992" s="1533"/>
      <c r="I4992" s="4"/>
      <c r="J4992" s="4"/>
      <c r="K4992" s="4"/>
    </row>
    <row r="4993" spans="1:11" ht="14">
      <c r="A4993" s="1">
        <v>4988</v>
      </c>
      <c r="D4993" s="4"/>
      <c r="E4993" s="2" t="b">
        <f t="shared" ca="1" si="132"/>
        <v>1</v>
      </c>
      <c r="F4993" s="2" t="str" cm="1">
        <f t="array" aca="1" ref="F4993" ca="1">IF(G4993&lt;&gt;"",INDIRECT("'"&amp;G4993&amp;"'!"&amp;H4993),"")</f>
        <v/>
      </c>
      <c r="G4993" s="1533"/>
      <c r="I4993" s="4"/>
      <c r="J4993" s="4"/>
      <c r="K4993" s="4"/>
    </row>
    <row r="4994" spans="1:11" ht="14">
      <c r="A4994" s="1">
        <v>4989</v>
      </c>
      <c r="D4994" s="4"/>
      <c r="E4994" s="2" t="b">
        <f t="shared" ref="E4994:E5057" ca="1" si="134">F4994=B4994</f>
        <v>1</v>
      </c>
      <c r="F4994" s="2" t="str" cm="1">
        <f t="array" aca="1" ref="F4994" ca="1">IF(G4994&lt;&gt;"",INDIRECT("'"&amp;G4994&amp;"'!"&amp;H4994),"")</f>
        <v/>
      </c>
      <c r="G4994" s="1533"/>
      <c r="I4994" s="4"/>
      <c r="J4994" s="4"/>
      <c r="K4994" s="4"/>
    </row>
    <row r="4995" spans="1:11" ht="14">
      <c r="A4995" s="1">
        <v>4990</v>
      </c>
      <c r="D4995" s="4"/>
      <c r="E4995" s="2" t="b">
        <f t="shared" ca="1" si="134"/>
        <v>1</v>
      </c>
      <c r="F4995" s="2" t="str" cm="1">
        <f t="array" aca="1" ref="F4995" ca="1">IF(G4995&lt;&gt;"",INDIRECT("'"&amp;G4995&amp;"'!"&amp;H4995),"")</f>
        <v/>
      </c>
      <c r="G4995" s="1533"/>
      <c r="I4995" s="4"/>
      <c r="J4995" s="4"/>
      <c r="K4995" s="4"/>
    </row>
    <row r="4996" spans="1:11" ht="14">
      <c r="A4996" s="1">
        <v>4991</v>
      </c>
      <c r="D4996" s="4"/>
      <c r="E4996" s="2" t="b">
        <f t="shared" ca="1" si="134"/>
        <v>1</v>
      </c>
      <c r="F4996" s="2" t="str" cm="1">
        <f t="array" aca="1" ref="F4996" ca="1">IF(G4996&lt;&gt;"",INDIRECT("'"&amp;G4996&amp;"'!"&amp;H4996),"")</f>
        <v/>
      </c>
      <c r="G4996" s="1533"/>
      <c r="I4996" s="4"/>
      <c r="J4996" s="4"/>
      <c r="K4996" s="4"/>
    </row>
    <row r="4997" spans="1:11" ht="14">
      <c r="A4997" s="1">
        <v>4992</v>
      </c>
      <c r="D4997" s="4"/>
      <c r="E4997" s="2" t="b">
        <f t="shared" ca="1" si="134"/>
        <v>1</v>
      </c>
      <c r="F4997" s="2" t="str" cm="1">
        <f t="array" aca="1" ref="F4997" ca="1">IF(G4997&lt;&gt;"",INDIRECT("'"&amp;G4997&amp;"'!"&amp;H4997),"")</f>
        <v/>
      </c>
      <c r="G4997" s="1533"/>
      <c r="I4997" s="4"/>
      <c r="J4997" s="4"/>
      <c r="K4997" s="4"/>
    </row>
    <row r="4998" spans="1:11" ht="14">
      <c r="A4998" s="1">
        <v>4993</v>
      </c>
      <c r="D4998" s="4"/>
      <c r="E4998" s="2" t="b">
        <f t="shared" ca="1" si="134"/>
        <v>1</v>
      </c>
      <c r="F4998" s="2" t="str" cm="1">
        <f t="array" aca="1" ref="F4998" ca="1">IF(G4998&lt;&gt;"",INDIRECT("'"&amp;G4998&amp;"'!"&amp;H4998),"")</f>
        <v/>
      </c>
      <c r="G4998" s="1533"/>
      <c r="I4998" s="4"/>
      <c r="J4998" s="4"/>
      <c r="K4998" s="4"/>
    </row>
    <row r="4999" spans="1:11" ht="14">
      <c r="A4999" s="1">
        <v>4994</v>
      </c>
      <c r="D4999" s="4"/>
      <c r="E4999" s="2" t="b">
        <f t="shared" ca="1" si="134"/>
        <v>1</v>
      </c>
      <c r="F4999" s="2" t="str" cm="1">
        <f t="array" aca="1" ref="F4999" ca="1">IF(G4999&lt;&gt;"",INDIRECT("'"&amp;G4999&amp;"'!"&amp;H4999),"")</f>
        <v/>
      </c>
      <c r="G4999" s="1533"/>
      <c r="I4999" s="4"/>
      <c r="J4999" s="4"/>
      <c r="K4999" s="4"/>
    </row>
    <row r="5000" spans="1:11" ht="14">
      <c r="A5000">
        <v>4995</v>
      </c>
      <c r="B5000" s="7">
        <f>'EstRev 6-11'!C162</f>
        <v>0</v>
      </c>
      <c r="C5000" s="3">
        <f t="shared" ref="C5000:C5063" si="135">A5000-B5000</f>
        <v>4995</v>
      </c>
      <c r="E5000" s="2" t="b">
        <f t="shared" ca="1" si="134"/>
        <v>1</v>
      </c>
      <c r="F5000" s="2" cm="1">
        <f t="array" aca="1" ref="F5000" ca="1">IF(G5000&lt;&gt;"",INDIRECT("'"&amp;G5000&amp;"'!"&amp;H5000),"")</f>
        <v>0</v>
      </c>
      <c r="G5000" s="1533" t="s">
        <v>6776</v>
      </c>
      <c r="H5000" s="2" t="s">
        <v>5291</v>
      </c>
    </row>
    <row r="5001" spans="1:11" ht="14">
      <c r="A5001">
        <v>4996</v>
      </c>
      <c r="B5001" s="7">
        <f>'EstRev 6-11'!D162</f>
        <v>0</v>
      </c>
      <c r="C5001" s="3">
        <f t="shared" si="135"/>
        <v>4996</v>
      </c>
      <c r="E5001" s="2" t="b">
        <f t="shared" ca="1" si="134"/>
        <v>1</v>
      </c>
      <c r="F5001" s="2" cm="1">
        <f t="array" aca="1" ref="F5001" ca="1">IF(G5001&lt;&gt;"",INDIRECT("'"&amp;G5001&amp;"'!"&amp;H5001),"")</f>
        <v>0</v>
      </c>
      <c r="G5001" s="1533" t="s">
        <v>6776</v>
      </c>
      <c r="H5001" s="2" t="s">
        <v>5292</v>
      </c>
    </row>
    <row r="5002" spans="1:11" ht="14">
      <c r="A5002">
        <v>4997</v>
      </c>
      <c r="B5002" s="7">
        <f>'EstRev 6-11'!F162</f>
        <v>0</v>
      </c>
      <c r="C5002" s="3">
        <f t="shared" si="135"/>
        <v>4997</v>
      </c>
      <c r="E5002" s="2" t="b">
        <f t="shared" ca="1" si="134"/>
        <v>1</v>
      </c>
      <c r="F5002" s="2" cm="1">
        <f t="array" aca="1" ref="F5002" ca="1">IF(G5002&lt;&gt;"",INDIRECT("'"&amp;G5002&amp;"'!"&amp;H5002),"")</f>
        <v>0</v>
      </c>
      <c r="G5002" s="1533" t="s">
        <v>6776</v>
      </c>
      <c r="H5002" s="2" t="s">
        <v>5293</v>
      </c>
    </row>
    <row r="5003" spans="1:11" ht="14">
      <c r="A5003">
        <v>4998</v>
      </c>
      <c r="B5003" s="7">
        <f>'EstRev 6-11'!G162</f>
        <v>0</v>
      </c>
      <c r="C5003" s="3">
        <f t="shared" si="135"/>
        <v>4998</v>
      </c>
      <c r="E5003" s="2" t="b">
        <f t="shared" ca="1" si="134"/>
        <v>1</v>
      </c>
      <c r="F5003" s="2" cm="1">
        <f t="array" aca="1" ref="F5003" ca="1">IF(G5003&lt;&gt;"",INDIRECT("'"&amp;G5003&amp;"'!"&amp;H5003),"")</f>
        <v>0</v>
      </c>
      <c r="G5003" s="1533" t="s">
        <v>6776</v>
      </c>
      <c r="H5003" s="2" t="s">
        <v>5294</v>
      </c>
    </row>
    <row r="5004" spans="1:11" ht="14">
      <c r="A5004">
        <v>4999</v>
      </c>
      <c r="B5004" s="7">
        <f>'EstRev 6-11'!C163</f>
        <v>0</v>
      </c>
      <c r="C5004" s="3">
        <f t="shared" si="135"/>
        <v>4999</v>
      </c>
      <c r="E5004" s="2" t="b">
        <f t="shared" ca="1" si="134"/>
        <v>1</v>
      </c>
      <c r="F5004" s="2" cm="1">
        <f t="array" aca="1" ref="F5004" ca="1">IF(G5004&lt;&gt;"",INDIRECT("'"&amp;G5004&amp;"'!"&amp;H5004),"")</f>
        <v>0</v>
      </c>
      <c r="G5004" s="1533" t="s">
        <v>6776</v>
      </c>
      <c r="H5004" s="2" t="s">
        <v>5295</v>
      </c>
    </row>
    <row r="5005" spans="1:11" ht="14">
      <c r="A5005">
        <v>5000</v>
      </c>
      <c r="B5005" s="7">
        <f>'EstRev 6-11'!C5</f>
        <v>51821700</v>
      </c>
      <c r="C5005" s="3">
        <f t="shared" si="135"/>
        <v>-51816700</v>
      </c>
      <c r="E5005" s="2" t="b">
        <f t="shared" ca="1" si="134"/>
        <v>1</v>
      </c>
      <c r="F5005" s="2" cm="1">
        <f t="array" aca="1" ref="F5005" ca="1">IF(G5005&lt;&gt;"",INDIRECT("'"&amp;G5005&amp;"'!"&amp;H5005),"")</f>
        <v>51821700</v>
      </c>
      <c r="G5005" s="1533" t="s">
        <v>6776</v>
      </c>
      <c r="H5005" s="2" t="s">
        <v>4347</v>
      </c>
    </row>
    <row r="5006" spans="1:11" ht="14">
      <c r="A5006" s="1">
        <v>5001</v>
      </c>
      <c r="D5006" s="3" t="s">
        <v>298</v>
      </c>
      <c r="E5006" s="2" t="b">
        <f t="shared" ca="1" si="134"/>
        <v>1</v>
      </c>
      <c r="F5006" s="2" t="str" cm="1">
        <f t="array" aca="1" ref="F5006" ca="1">IF(G5006&lt;&gt;"",INDIRECT("'"&amp;G5006&amp;"'!"&amp;H5006),"")</f>
        <v/>
      </c>
      <c r="G5006" s="1533"/>
    </row>
    <row r="5007" spans="1:11" ht="14">
      <c r="A5007">
        <v>5002</v>
      </c>
      <c r="B5007" s="7">
        <f>'EstRev 6-11'!C7</f>
        <v>5456000</v>
      </c>
      <c r="C5007" s="3">
        <f t="shared" si="135"/>
        <v>-5450998</v>
      </c>
      <c r="E5007" s="2" t="b">
        <f t="shared" ca="1" si="134"/>
        <v>1</v>
      </c>
      <c r="F5007" s="2" cm="1">
        <f t="array" aca="1" ref="F5007" ca="1">IF(G5007&lt;&gt;"",INDIRECT("'"&amp;G5007&amp;"'!"&amp;H5007),"")</f>
        <v>5456000</v>
      </c>
      <c r="G5007" s="1533" t="s">
        <v>6776</v>
      </c>
      <c r="H5007" s="2" t="s">
        <v>4234</v>
      </c>
    </row>
    <row r="5008" spans="1:11" ht="14">
      <c r="A5008">
        <v>5003</v>
      </c>
      <c r="B5008" s="7">
        <f>'EstRev 6-11'!C10</f>
        <v>0</v>
      </c>
      <c r="C5008" s="3">
        <f t="shared" si="135"/>
        <v>5003</v>
      </c>
      <c r="E5008" s="2" t="b">
        <f t="shared" ca="1" si="134"/>
        <v>1</v>
      </c>
      <c r="F5008" s="2" cm="1">
        <f t="array" aca="1" ref="F5008" ca="1">IF(G5008&lt;&gt;"",INDIRECT("'"&amp;G5008&amp;"'!"&amp;H5008),"")</f>
        <v>0</v>
      </c>
      <c r="G5008" s="1533" t="s">
        <v>6776</v>
      </c>
      <c r="H5008" s="2" t="s">
        <v>4235</v>
      </c>
    </row>
    <row r="5009" spans="1:8" ht="14">
      <c r="A5009">
        <v>5004</v>
      </c>
      <c r="B5009" s="7">
        <f>'EstRev 6-11'!C11</f>
        <v>0</v>
      </c>
      <c r="C5009" s="3">
        <f t="shared" si="135"/>
        <v>5004</v>
      </c>
      <c r="E5009" s="2" t="b">
        <f t="shared" ca="1" si="134"/>
        <v>1</v>
      </c>
      <c r="F5009" s="2" cm="1">
        <f t="array" aca="1" ref="F5009" ca="1">IF(G5009&lt;&gt;"",INDIRECT("'"&amp;G5009&amp;"'!"&amp;H5009),"")</f>
        <v>0</v>
      </c>
      <c r="G5009" s="1533" t="s">
        <v>6776</v>
      </c>
      <c r="H5009" s="2" t="s">
        <v>4236</v>
      </c>
    </row>
    <row r="5010" spans="1:8" ht="14">
      <c r="A5010">
        <v>5005</v>
      </c>
      <c r="B5010" s="7">
        <f>'EstRev 6-11'!C12</f>
        <v>57277700</v>
      </c>
      <c r="C5010" s="3">
        <f t="shared" si="135"/>
        <v>-57272695</v>
      </c>
      <c r="E5010" s="2" t="b">
        <f t="shared" ca="1" si="134"/>
        <v>1</v>
      </c>
      <c r="F5010" s="2" cm="1">
        <f t="array" aca="1" ref="F5010" ca="1">IF(G5010&lt;&gt;"",INDIRECT("'"&amp;G5010&amp;"'!"&amp;H5010),"")</f>
        <v>57277700</v>
      </c>
      <c r="G5010" s="1533" t="s">
        <v>6776</v>
      </c>
      <c r="H5010" s="2" t="s">
        <v>4237</v>
      </c>
    </row>
    <row r="5011" spans="1:8" ht="14">
      <c r="A5011">
        <v>5006</v>
      </c>
      <c r="B5011" s="7">
        <f>'EstRev 6-11'!C14</f>
        <v>0</v>
      </c>
      <c r="C5011" s="3">
        <f t="shared" si="135"/>
        <v>5006</v>
      </c>
      <c r="E5011" s="2" t="b">
        <f t="shared" ca="1" si="134"/>
        <v>1</v>
      </c>
      <c r="F5011" s="2" cm="1">
        <f t="array" aca="1" ref="F5011" ca="1">IF(G5011&lt;&gt;"",INDIRECT("'"&amp;G5011&amp;"'!"&amp;H5011),"")</f>
        <v>0</v>
      </c>
      <c r="G5011" s="1533" t="s">
        <v>6776</v>
      </c>
      <c r="H5011" s="2" t="s">
        <v>4348</v>
      </c>
    </row>
    <row r="5012" spans="1:8" ht="14">
      <c r="A5012">
        <v>5007</v>
      </c>
      <c r="B5012" s="7">
        <f>'EstRev 6-11'!C15</f>
        <v>0</v>
      </c>
      <c r="C5012" s="3">
        <f t="shared" si="135"/>
        <v>5007</v>
      </c>
      <c r="E5012" s="2" t="b">
        <f t="shared" ca="1" si="134"/>
        <v>1</v>
      </c>
      <c r="F5012" s="2" cm="1">
        <f t="array" aca="1" ref="F5012" ca="1">IF(G5012&lt;&gt;"",INDIRECT("'"&amp;G5012&amp;"'!"&amp;H5012),"")</f>
        <v>0</v>
      </c>
      <c r="G5012" s="1533" t="s">
        <v>6776</v>
      </c>
      <c r="H5012" s="2" t="s">
        <v>4239</v>
      </c>
    </row>
    <row r="5013" spans="1:8" ht="14">
      <c r="A5013">
        <v>5008</v>
      </c>
      <c r="B5013" s="7">
        <f>'EstRev 6-11'!C16</f>
        <v>0</v>
      </c>
      <c r="C5013" s="3">
        <f t="shared" si="135"/>
        <v>5008</v>
      </c>
      <c r="E5013" s="2" t="b">
        <f t="shared" ca="1" si="134"/>
        <v>1</v>
      </c>
      <c r="F5013" s="2" cm="1">
        <f t="array" aca="1" ref="F5013" ca="1">IF(G5013&lt;&gt;"",INDIRECT("'"&amp;G5013&amp;"'!"&amp;H5013),"")</f>
        <v>0</v>
      </c>
      <c r="G5013" s="1533" t="s">
        <v>6776</v>
      </c>
      <c r="H5013" s="2" t="s">
        <v>4240</v>
      </c>
    </row>
    <row r="5014" spans="1:8" ht="14">
      <c r="A5014">
        <v>5009</v>
      </c>
      <c r="B5014" s="7">
        <f>'EstRev 6-11'!C17</f>
        <v>0</v>
      </c>
      <c r="C5014" s="3">
        <f t="shared" si="135"/>
        <v>5009</v>
      </c>
      <c r="E5014" s="2" t="b">
        <f t="shared" ca="1" si="134"/>
        <v>1</v>
      </c>
      <c r="F5014" s="2" cm="1">
        <f t="array" aca="1" ref="F5014" ca="1">IF(G5014&lt;&gt;"",INDIRECT("'"&amp;G5014&amp;"'!"&amp;H5014),"")</f>
        <v>0</v>
      </c>
      <c r="G5014" s="1533" t="s">
        <v>6776</v>
      </c>
      <c r="H5014" s="2" t="s">
        <v>4241</v>
      </c>
    </row>
    <row r="5015" spans="1:8" ht="14">
      <c r="A5015">
        <v>5010</v>
      </c>
      <c r="B5015" s="7">
        <f>'EstRev 6-11'!C18</f>
        <v>0</v>
      </c>
      <c r="C5015" s="3">
        <f t="shared" si="135"/>
        <v>5010</v>
      </c>
      <c r="E5015" s="2" t="b">
        <f t="shared" ca="1" si="134"/>
        <v>1</v>
      </c>
      <c r="F5015" s="2" cm="1">
        <f t="array" aca="1" ref="F5015" ca="1">IF(G5015&lt;&gt;"",INDIRECT("'"&amp;G5015&amp;"'!"&amp;H5015),"")</f>
        <v>0</v>
      </c>
      <c r="G5015" s="1533" t="s">
        <v>6776</v>
      </c>
      <c r="H5015" s="2" t="s">
        <v>4226</v>
      </c>
    </row>
    <row r="5016" spans="1:8" ht="14">
      <c r="A5016">
        <v>5011</v>
      </c>
      <c r="B5016" s="7">
        <f>'EstRev 6-11'!C20</f>
        <v>200000</v>
      </c>
      <c r="C5016" s="3">
        <f t="shared" si="135"/>
        <v>-194989</v>
      </c>
      <c r="E5016" s="2" t="b">
        <f t="shared" ca="1" si="134"/>
        <v>1</v>
      </c>
      <c r="F5016" s="2" cm="1">
        <f t="array" aca="1" ref="F5016" ca="1">IF(G5016&lt;&gt;"",INDIRECT("'"&amp;G5016&amp;"'!"&amp;H5016),"")</f>
        <v>200000</v>
      </c>
      <c r="G5016" s="1533" t="s">
        <v>6776</v>
      </c>
      <c r="H5016" s="2" t="s">
        <v>4244</v>
      </c>
    </row>
    <row r="5017" spans="1:8" ht="14">
      <c r="A5017">
        <v>5012</v>
      </c>
      <c r="B5017" s="7">
        <f>'EstRev 6-11'!C21</f>
        <v>250000</v>
      </c>
      <c r="C5017" s="3">
        <f t="shared" si="135"/>
        <v>-244988</v>
      </c>
      <c r="E5017" s="2" t="b">
        <f t="shared" ca="1" si="134"/>
        <v>1</v>
      </c>
      <c r="F5017" s="2" cm="1">
        <f t="array" aca="1" ref="F5017" ca="1">IF(G5017&lt;&gt;"",INDIRECT("'"&amp;G5017&amp;"'!"&amp;H5017),"")</f>
        <v>250000</v>
      </c>
      <c r="G5017" s="1533" t="s">
        <v>6776</v>
      </c>
      <c r="H5017" s="2" t="s">
        <v>4245</v>
      </c>
    </row>
    <row r="5018" spans="1:8" ht="14">
      <c r="A5018">
        <v>5013</v>
      </c>
      <c r="B5018" s="7">
        <f>'EstRev 6-11'!C22</f>
        <v>0</v>
      </c>
      <c r="C5018" s="3">
        <f t="shared" si="135"/>
        <v>5013</v>
      </c>
      <c r="E5018" s="2" t="b">
        <f t="shared" ca="1" si="134"/>
        <v>1</v>
      </c>
      <c r="F5018" s="2" cm="1">
        <f t="array" aca="1" ref="F5018" ca="1">IF(G5018&lt;&gt;"",INDIRECT("'"&amp;G5018&amp;"'!"&amp;H5018),"")</f>
        <v>0</v>
      </c>
      <c r="G5018" s="1533" t="s">
        <v>6776</v>
      </c>
      <c r="H5018" s="2" t="s">
        <v>4891</v>
      </c>
    </row>
    <row r="5019" spans="1:8" ht="14">
      <c r="A5019">
        <v>5014</v>
      </c>
      <c r="B5019" s="7">
        <f>'EstRev 6-11'!C24</f>
        <v>0</v>
      </c>
      <c r="C5019" s="3">
        <f t="shared" si="135"/>
        <v>5014</v>
      </c>
      <c r="E5019" s="2" t="b">
        <f t="shared" ca="1" si="134"/>
        <v>1</v>
      </c>
      <c r="F5019" s="2" cm="1">
        <f t="array" aca="1" ref="F5019" ca="1">IF(G5019&lt;&gt;"",INDIRECT("'"&amp;G5019&amp;"'!"&amp;H5019),"")</f>
        <v>0</v>
      </c>
      <c r="G5019" s="1533" t="s">
        <v>6776</v>
      </c>
      <c r="H5019" s="2" t="s">
        <v>5296</v>
      </c>
    </row>
    <row r="5020" spans="1:8" ht="14">
      <c r="A5020">
        <v>5015</v>
      </c>
      <c r="B5020" s="7">
        <f>'EstRev 6-11'!C25</f>
        <v>0</v>
      </c>
      <c r="C5020" s="3">
        <f t="shared" si="135"/>
        <v>5015</v>
      </c>
      <c r="E5020" s="2" t="b">
        <f t="shared" ca="1" si="134"/>
        <v>1</v>
      </c>
      <c r="F5020" s="2" cm="1">
        <f t="array" aca="1" ref="F5020" ca="1">IF(G5020&lt;&gt;"",INDIRECT("'"&amp;G5020&amp;"'!"&amp;H5020),"")</f>
        <v>0</v>
      </c>
      <c r="G5020" s="1533" t="s">
        <v>6776</v>
      </c>
      <c r="H5020" s="2" t="s">
        <v>5297</v>
      </c>
    </row>
    <row r="5021" spans="1:8" ht="14">
      <c r="A5021">
        <v>5016</v>
      </c>
      <c r="B5021" s="7">
        <f>'EstRev 6-11'!C26</f>
        <v>0</v>
      </c>
      <c r="C5021" s="3">
        <f t="shared" si="135"/>
        <v>5016</v>
      </c>
      <c r="E5021" s="2" t="b">
        <f t="shared" ca="1" si="134"/>
        <v>1</v>
      </c>
      <c r="F5021" s="2" cm="1">
        <f t="array" aca="1" ref="F5021" ca="1">IF(G5021&lt;&gt;"",INDIRECT("'"&amp;G5021&amp;"'!"&amp;H5021),"")</f>
        <v>0</v>
      </c>
      <c r="G5021" s="1533" t="s">
        <v>6776</v>
      </c>
      <c r="H5021" s="2" t="s">
        <v>4333</v>
      </c>
    </row>
    <row r="5022" spans="1:8" ht="14">
      <c r="A5022">
        <v>5017</v>
      </c>
      <c r="B5022" s="7">
        <f>'EstRev 6-11'!C28</f>
        <v>0</v>
      </c>
      <c r="C5022" s="3">
        <f t="shared" si="135"/>
        <v>5017</v>
      </c>
      <c r="E5022" s="2" t="b">
        <f t="shared" ca="1" si="134"/>
        <v>1</v>
      </c>
      <c r="F5022" s="2" cm="1">
        <f t="array" aca="1" ref="F5022" ca="1">IF(G5022&lt;&gt;"",INDIRECT("'"&amp;G5022&amp;"'!"&amp;H5022),"")</f>
        <v>0</v>
      </c>
      <c r="G5022" s="1533" t="s">
        <v>6776</v>
      </c>
      <c r="H5022" s="2" t="s">
        <v>4334</v>
      </c>
    </row>
    <row r="5023" spans="1:8" ht="14">
      <c r="A5023">
        <v>5018</v>
      </c>
      <c r="B5023" s="7">
        <f>'EstRev 6-11'!C29</f>
        <v>0</v>
      </c>
      <c r="C5023" s="3">
        <f t="shared" si="135"/>
        <v>5018</v>
      </c>
      <c r="E5023" s="2" t="b">
        <f t="shared" ca="1" si="134"/>
        <v>1</v>
      </c>
      <c r="F5023" s="2" cm="1">
        <f t="array" aca="1" ref="F5023" ca="1">IF(G5023&lt;&gt;"",INDIRECT("'"&amp;G5023&amp;"'!"&amp;H5023),"")</f>
        <v>0</v>
      </c>
      <c r="G5023" s="1533" t="s">
        <v>6776</v>
      </c>
      <c r="H5023" s="2" t="s">
        <v>5287</v>
      </c>
    </row>
    <row r="5024" spans="1:8" ht="14">
      <c r="A5024">
        <v>5019</v>
      </c>
      <c r="B5024" s="7">
        <f>'EstRev 6-11'!C30</f>
        <v>0</v>
      </c>
      <c r="C5024" s="3">
        <f t="shared" si="135"/>
        <v>5019</v>
      </c>
      <c r="E5024" s="2" t="b">
        <f t="shared" ca="1" si="134"/>
        <v>1</v>
      </c>
      <c r="F5024" s="2" cm="1">
        <f t="array" aca="1" ref="F5024" ca="1">IF(G5024&lt;&gt;"",INDIRECT("'"&amp;G5024&amp;"'!"&amp;H5024),"")</f>
        <v>0</v>
      </c>
      <c r="G5024" s="1533" t="s">
        <v>6776</v>
      </c>
      <c r="H5024" s="2" t="s">
        <v>4918</v>
      </c>
    </row>
    <row r="5025" spans="1:8" ht="14">
      <c r="A5025">
        <v>5020</v>
      </c>
      <c r="B5025" s="7">
        <f>'EstRev 6-11'!C32</f>
        <v>0</v>
      </c>
      <c r="C5025" s="3">
        <f t="shared" si="135"/>
        <v>5020</v>
      </c>
      <c r="E5025" s="2" t="b">
        <f t="shared" ca="1" si="134"/>
        <v>1</v>
      </c>
      <c r="F5025" s="2" cm="1">
        <f t="array" aca="1" ref="F5025" ca="1">IF(G5025&lt;&gt;"",INDIRECT("'"&amp;G5025&amp;"'!"&amp;H5025),"")</f>
        <v>0</v>
      </c>
      <c r="G5025" s="1533" t="s">
        <v>6776</v>
      </c>
      <c r="H5025" s="2" t="s">
        <v>5298</v>
      </c>
    </row>
    <row r="5026" spans="1:8" ht="14">
      <c r="A5026">
        <v>5021</v>
      </c>
      <c r="B5026" s="7">
        <f>'EstRev 6-11'!C33</f>
        <v>0</v>
      </c>
      <c r="C5026" s="3">
        <f t="shared" si="135"/>
        <v>5021</v>
      </c>
      <c r="E5026" s="2" t="b">
        <f t="shared" ca="1" si="134"/>
        <v>1</v>
      </c>
      <c r="F5026" s="2" cm="1">
        <f t="array" aca="1" ref="F5026" ca="1">IF(G5026&lt;&gt;"",INDIRECT("'"&amp;G5026&amp;"'!"&amp;H5026),"")</f>
        <v>0</v>
      </c>
      <c r="G5026" s="1533" t="s">
        <v>6776</v>
      </c>
      <c r="H5026" s="2" t="s">
        <v>5299</v>
      </c>
    </row>
    <row r="5027" spans="1:8" ht="14">
      <c r="A5027">
        <v>5022</v>
      </c>
      <c r="B5027" s="7">
        <f>'EstRev 6-11'!C34</f>
        <v>0</v>
      </c>
      <c r="C5027" s="3">
        <f t="shared" si="135"/>
        <v>5022</v>
      </c>
      <c r="E5027" s="2" t="b">
        <f t="shared" ca="1" si="134"/>
        <v>1</v>
      </c>
      <c r="F5027" s="2" cm="1">
        <f t="array" aca="1" ref="F5027" ca="1">IF(G5027&lt;&gt;"",INDIRECT("'"&amp;G5027&amp;"'!"&amp;H5027),"")</f>
        <v>0</v>
      </c>
      <c r="G5027" s="1533" t="s">
        <v>6776</v>
      </c>
      <c r="H5027" s="2" t="s">
        <v>4349</v>
      </c>
    </row>
    <row r="5028" spans="1:8" ht="14">
      <c r="A5028">
        <v>5023</v>
      </c>
      <c r="B5028" s="7">
        <f>'EstRev 6-11'!C36</f>
        <v>0</v>
      </c>
      <c r="C5028" s="3">
        <f t="shared" si="135"/>
        <v>5023</v>
      </c>
      <c r="E5028" s="2" t="b">
        <f t="shared" ca="1" si="134"/>
        <v>1</v>
      </c>
      <c r="F5028" s="2" cm="1">
        <f t="array" aca="1" ref="F5028" ca="1">IF(G5028&lt;&gt;"",INDIRECT("'"&amp;G5028&amp;"'!"&amp;H5028),"")</f>
        <v>0</v>
      </c>
      <c r="G5028" s="1533" t="s">
        <v>6776</v>
      </c>
      <c r="H5028" s="2" t="s">
        <v>4336</v>
      </c>
    </row>
    <row r="5029" spans="1:8" ht="14">
      <c r="A5029">
        <v>5024</v>
      </c>
      <c r="B5029" s="7">
        <f>'EstRev 6-11'!C37</f>
        <v>0</v>
      </c>
      <c r="C5029" s="3">
        <f t="shared" si="135"/>
        <v>5024</v>
      </c>
      <c r="E5029" s="2" t="b">
        <f t="shared" ca="1" si="134"/>
        <v>1</v>
      </c>
      <c r="F5029" s="2" cm="1">
        <f t="array" aca="1" ref="F5029" ca="1">IF(G5029&lt;&gt;"",INDIRECT("'"&amp;G5029&amp;"'!"&amp;H5029),"")</f>
        <v>0</v>
      </c>
      <c r="G5029" s="1533" t="s">
        <v>6776</v>
      </c>
      <c r="H5029" s="2" t="s">
        <v>4337</v>
      </c>
    </row>
    <row r="5030" spans="1:8" ht="14">
      <c r="A5030">
        <v>5025</v>
      </c>
      <c r="B5030" s="7">
        <f>'EstRev 6-11'!C38</f>
        <v>0</v>
      </c>
      <c r="C5030" s="3">
        <f t="shared" si="135"/>
        <v>5025</v>
      </c>
      <c r="E5030" s="2" t="b">
        <f t="shared" ca="1" si="134"/>
        <v>1</v>
      </c>
      <c r="F5030" s="2" cm="1">
        <f t="array" aca="1" ref="F5030" ca="1">IF(G5030&lt;&gt;"",INDIRECT("'"&amp;G5030&amp;"'!"&amp;H5030),"")</f>
        <v>0</v>
      </c>
      <c r="G5030" s="1533" t="s">
        <v>6776</v>
      </c>
      <c r="H5030" s="2" t="s">
        <v>4350</v>
      </c>
    </row>
    <row r="5031" spans="1:8" ht="14">
      <c r="A5031">
        <v>5026</v>
      </c>
      <c r="B5031" s="7">
        <f>'EstRev 6-11'!C40</f>
        <v>450000</v>
      </c>
      <c r="C5031" s="3">
        <f t="shared" si="135"/>
        <v>-444974</v>
      </c>
      <c r="E5031" s="2" t="b">
        <f t="shared" ca="1" si="134"/>
        <v>1</v>
      </c>
      <c r="F5031" s="2" cm="1">
        <f t="array" aca="1" ref="F5031" ca="1">IF(G5031&lt;&gt;"",INDIRECT("'"&amp;G5031&amp;"'!"&amp;H5031),"")</f>
        <v>450000</v>
      </c>
      <c r="G5031" s="1533" t="s">
        <v>6776</v>
      </c>
      <c r="H5031" s="2" t="s">
        <v>4352</v>
      </c>
    </row>
    <row r="5032" spans="1:8" ht="14">
      <c r="A5032">
        <v>5027</v>
      </c>
      <c r="B5032" s="7">
        <f>'EstRev 6-11'!C65</f>
        <v>950000</v>
      </c>
      <c r="C5032" s="3">
        <f t="shared" si="135"/>
        <v>-944973</v>
      </c>
      <c r="E5032" s="2" t="b">
        <f t="shared" ca="1" si="134"/>
        <v>1</v>
      </c>
      <c r="F5032" s="2" cm="1">
        <f t="array" aca="1" ref="F5032" ca="1">IF(G5032&lt;&gt;"",INDIRECT("'"&amp;G5032&amp;"'!"&amp;H5032),"")</f>
        <v>950000</v>
      </c>
      <c r="G5032" s="1533" t="s">
        <v>6776</v>
      </c>
      <c r="H5032" s="2" t="s">
        <v>4371</v>
      </c>
    </row>
    <row r="5033" spans="1:8" ht="14">
      <c r="A5033">
        <v>5028</v>
      </c>
      <c r="B5033" s="7">
        <f>'EstRev 6-11'!C66</f>
        <v>0</v>
      </c>
      <c r="C5033" s="3">
        <f t="shared" si="135"/>
        <v>5028</v>
      </c>
      <c r="E5033" s="2" t="b">
        <f t="shared" ca="1" si="134"/>
        <v>1</v>
      </c>
      <c r="F5033" s="2" cm="1">
        <f t="array" aca="1" ref="F5033" ca="1">IF(G5033&lt;&gt;"",INDIRECT("'"&amp;G5033&amp;"'!"&amp;H5033),"")</f>
        <v>0</v>
      </c>
      <c r="G5033" s="1533" t="s">
        <v>6776</v>
      </c>
      <c r="H5033" s="2" t="s">
        <v>4372</v>
      </c>
    </row>
    <row r="5034" spans="1:8" ht="14">
      <c r="A5034">
        <v>5029</v>
      </c>
      <c r="B5034" s="7">
        <f>'EstRev 6-11'!C67</f>
        <v>950000</v>
      </c>
      <c r="C5034" s="3">
        <f t="shared" si="135"/>
        <v>-944971</v>
      </c>
      <c r="E5034" s="2" t="b">
        <f t="shared" ca="1" si="134"/>
        <v>1</v>
      </c>
      <c r="F5034" s="2" cm="1">
        <f t="array" aca="1" ref="F5034" ca="1">IF(G5034&lt;&gt;"",INDIRECT("'"&amp;G5034&amp;"'!"&amp;H5034),"")</f>
        <v>950000</v>
      </c>
      <c r="G5034" s="1533" t="s">
        <v>6776</v>
      </c>
      <c r="H5034" s="2" t="s">
        <v>4373</v>
      </c>
    </row>
    <row r="5035" spans="1:8" ht="14">
      <c r="A5035">
        <v>5030</v>
      </c>
      <c r="B5035" s="7">
        <f>'EstRev 6-11'!C70</f>
        <v>0</v>
      </c>
      <c r="C5035" s="3">
        <f t="shared" si="135"/>
        <v>5030</v>
      </c>
      <c r="E5035" s="2" t="b">
        <f t="shared" ca="1" si="134"/>
        <v>1</v>
      </c>
      <c r="F5035" s="2" cm="1">
        <f t="array" aca="1" ref="F5035" ca="1">IF(G5035&lt;&gt;"",INDIRECT("'"&amp;G5035&amp;"'!"&amp;H5035),"")</f>
        <v>0</v>
      </c>
      <c r="G5035" s="1533" t="s">
        <v>6776</v>
      </c>
      <c r="H5035" s="2" t="s">
        <v>4375</v>
      </c>
    </row>
    <row r="5036" spans="1:8" ht="14">
      <c r="A5036">
        <v>5031</v>
      </c>
      <c r="B5036" s="7">
        <f>'EstRev 6-11'!C71</f>
        <v>0</v>
      </c>
      <c r="C5036" s="3">
        <f t="shared" si="135"/>
        <v>5031</v>
      </c>
      <c r="E5036" s="2" t="b">
        <f t="shared" ca="1" si="134"/>
        <v>1</v>
      </c>
      <c r="F5036" s="2" cm="1">
        <f t="array" aca="1" ref="F5036" ca="1">IF(G5036&lt;&gt;"",INDIRECT("'"&amp;G5036&amp;"'!"&amp;H5036),"")</f>
        <v>0</v>
      </c>
      <c r="G5036" s="1533" t="s">
        <v>6776</v>
      </c>
      <c r="H5036" s="2" t="s">
        <v>4376</v>
      </c>
    </row>
    <row r="5037" spans="1:8" ht="14">
      <c r="A5037">
        <v>5032</v>
      </c>
      <c r="B5037" s="7">
        <f>'EstRev 6-11'!C72</f>
        <v>0</v>
      </c>
      <c r="C5037" s="3">
        <f t="shared" si="135"/>
        <v>5032</v>
      </c>
      <c r="E5037" s="2" t="b">
        <f t="shared" ca="1" si="134"/>
        <v>1</v>
      </c>
      <c r="F5037" s="2" cm="1">
        <f t="array" aca="1" ref="F5037" ca="1">IF(G5037&lt;&gt;"",INDIRECT("'"&amp;G5037&amp;"'!"&amp;H5037),"")</f>
        <v>0</v>
      </c>
      <c r="G5037" s="1533" t="s">
        <v>6776</v>
      </c>
      <c r="H5037" s="2" t="s">
        <v>4377</v>
      </c>
    </row>
    <row r="5038" spans="1:8" ht="14">
      <c r="A5038">
        <v>5033</v>
      </c>
      <c r="B5038" s="7">
        <f>'EstRev 6-11'!C73</f>
        <v>0</v>
      </c>
      <c r="C5038" s="3">
        <f t="shared" si="135"/>
        <v>5033</v>
      </c>
      <c r="E5038" s="2" t="b">
        <f t="shared" ca="1" si="134"/>
        <v>1</v>
      </c>
      <c r="F5038" s="2" cm="1">
        <f t="array" aca="1" ref="F5038" ca="1">IF(G5038&lt;&gt;"",INDIRECT("'"&amp;G5038&amp;"'!"&amp;H5038),"")</f>
        <v>0</v>
      </c>
      <c r="G5038" s="1533" t="s">
        <v>6776</v>
      </c>
      <c r="H5038" s="2" t="s">
        <v>4378</v>
      </c>
    </row>
    <row r="5039" spans="1:8" ht="14">
      <c r="A5039">
        <v>5034</v>
      </c>
      <c r="B5039" s="7">
        <f>'EstRev 6-11'!C74</f>
        <v>0</v>
      </c>
      <c r="C5039" s="3">
        <f t="shared" si="135"/>
        <v>5034</v>
      </c>
      <c r="E5039" s="2" t="b">
        <f t="shared" ca="1" si="134"/>
        <v>1</v>
      </c>
      <c r="F5039" s="2" cm="1">
        <f t="array" aca="1" ref="F5039" ca="1">IF(G5039&lt;&gt;"",INDIRECT("'"&amp;G5039&amp;"'!"&amp;H5039),"")</f>
        <v>0</v>
      </c>
      <c r="G5039" s="1533" t="s">
        <v>6776</v>
      </c>
      <c r="H5039" s="2" t="s">
        <v>4379</v>
      </c>
    </row>
    <row r="5040" spans="1:8" ht="14">
      <c r="A5040">
        <v>5035</v>
      </c>
      <c r="B5040" s="7">
        <f>'EstRev 6-11'!C75</f>
        <v>350000</v>
      </c>
      <c r="C5040" s="3">
        <f t="shared" si="135"/>
        <v>-344965</v>
      </c>
      <c r="E5040" s="2" t="b">
        <f t="shared" ca="1" si="134"/>
        <v>1</v>
      </c>
      <c r="F5040" s="2" cm="1">
        <f t="array" aca="1" ref="F5040" ca="1">IF(G5040&lt;&gt;"",INDIRECT("'"&amp;G5040&amp;"'!"&amp;H5040),"")</f>
        <v>350000</v>
      </c>
      <c r="G5040" s="1533" t="s">
        <v>6776</v>
      </c>
      <c r="H5040" s="2" t="s">
        <v>4380</v>
      </c>
    </row>
    <row r="5041" spans="1:8" ht="14">
      <c r="A5041">
        <v>5036</v>
      </c>
      <c r="B5041" s="7">
        <f>'EstRev 6-11'!C77</f>
        <v>0</v>
      </c>
      <c r="C5041" s="3">
        <f t="shared" si="135"/>
        <v>5036</v>
      </c>
      <c r="E5041" s="2" t="b">
        <f t="shared" ca="1" si="134"/>
        <v>1</v>
      </c>
      <c r="F5041" s="2" cm="1">
        <f t="array" aca="1" ref="F5041" ca="1">IF(G5041&lt;&gt;"",INDIRECT("'"&amp;G5041&amp;"'!"&amp;H5041),"")</f>
        <v>0</v>
      </c>
      <c r="G5041" s="1533" t="s">
        <v>6776</v>
      </c>
      <c r="H5041" s="2" t="s">
        <v>4382</v>
      </c>
    </row>
    <row r="5042" spans="1:8" ht="14">
      <c r="A5042">
        <v>5037</v>
      </c>
      <c r="B5042" s="7">
        <f>'EstRev 6-11'!C78</f>
        <v>0</v>
      </c>
      <c r="C5042" s="3">
        <f t="shared" si="135"/>
        <v>5037</v>
      </c>
      <c r="E5042" s="2" t="b">
        <f t="shared" ca="1" si="134"/>
        <v>1</v>
      </c>
      <c r="F5042" s="2" cm="1">
        <f t="array" aca="1" ref="F5042" ca="1">IF(G5042&lt;&gt;"",INDIRECT("'"&amp;G5042&amp;"'!"&amp;H5042),"")</f>
        <v>0</v>
      </c>
      <c r="G5042" s="1533" t="s">
        <v>6776</v>
      </c>
      <c r="H5042" s="2" t="s">
        <v>5025</v>
      </c>
    </row>
    <row r="5043" spans="1:8" ht="14">
      <c r="A5043">
        <v>5038</v>
      </c>
      <c r="B5043" s="7">
        <f>'EstRev 6-11'!C79</f>
        <v>59500</v>
      </c>
      <c r="C5043" s="3">
        <f t="shared" si="135"/>
        <v>-54462</v>
      </c>
      <c r="E5043" s="2" t="b">
        <f t="shared" ca="1" si="134"/>
        <v>1</v>
      </c>
      <c r="F5043" s="2" cm="1">
        <f t="array" aca="1" ref="F5043" ca="1">IF(G5043&lt;&gt;"",INDIRECT("'"&amp;G5043&amp;"'!"&amp;H5043),"")</f>
        <v>59500</v>
      </c>
      <c r="G5043" s="1533" t="s">
        <v>6776</v>
      </c>
      <c r="H5043" s="2" t="s">
        <v>5026</v>
      </c>
    </row>
    <row r="5044" spans="1:8" ht="14">
      <c r="A5044">
        <v>5039</v>
      </c>
      <c r="B5044" s="7">
        <f>'EstRev 6-11'!C80</f>
        <v>0</v>
      </c>
      <c r="C5044" s="3">
        <f t="shared" si="135"/>
        <v>5039</v>
      </c>
      <c r="E5044" s="2" t="b">
        <f t="shared" ca="1" si="134"/>
        <v>1</v>
      </c>
      <c r="F5044" s="2" cm="1">
        <f t="array" aca="1" ref="F5044" ca="1">IF(G5044&lt;&gt;"",INDIRECT("'"&amp;G5044&amp;"'!"&amp;H5044),"")</f>
        <v>0</v>
      </c>
      <c r="G5044" s="1533" t="s">
        <v>6776</v>
      </c>
      <c r="H5044" s="2" t="s">
        <v>5027</v>
      </c>
    </row>
    <row r="5045" spans="1:8" ht="14">
      <c r="A5045">
        <v>5040</v>
      </c>
      <c r="B5045" s="7">
        <f>'EstRev 6-11'!C81</f>
        <v>300000</v>
      </c>
      <c r="C5045" s="3">
        <f t="shared" si="135"/>
        <v>-294960</v>
      </c>
      <c r="E5045" s="2" t="b">
        <f t="shared" ca="1" si="134"/>
        <v>1</v>
      </c>
      <c r="F5045" s="2" cm="1">
        <f t="array" aca="1" ref="F5045" ca="1">IF(G5045&lt;&gt;"",INDIRECT("'"&amp;G5045&amp;"'!"&amp;H5045),"")</f>
        <v>300000</v>
      </c>
      <c r="G5045" s="1533" t="s">
        <v>6776</v>
      </c>
      <c r="H5045" s="2" t="s">
        <v>4867</v>
      </c>
    </row>
    <row r="5046" spans="1:8" ht="14">
      <c r="A5046">
        <v>5041</v>
      </c>
      <c r="B5046" s="7">
        <f>'EstRev 6-11'!C83</f>
        <v>359500</v>
      </c>
      <c r="C5046" s="3">
        <f t="shared" si="135"/>
        <v>-354459</v>
      </c>
      <c r="E5046" s="2" t="b">
        <f t="shared" ca="1" si="134"/>
        <v>1</v>
      </c>
      <c r="F5046" s="2" cm="1">
        <f t="array" aca="1" ref="F5046" ca="1">IF(G5046&lt;&gt;"",INDIRECT("'"&amp;G5046&amp;"'!"&amp;H5046),"")</f>
        <v>359500</v>
      </c>
      <c r="G5046" s="1533" t="s">
        <v>6776</v>
      </c>
      <c r="H5046" s="2" t="s">
        <v>5300</v>
      </c>
    </row>
    <row r="5047" spans="1:8" ht="14">
      <c r="A5047">
        <v>5042</v>
      </c>
      <c r="B5047" s="7">
        <f>'EstRev 6-11'!C86</f>
        <v>0</v>
      </c>
      <c r="C5047" s="3">
        <f t="shared" si="135"/>
        <v>5042</v>
      </c>
      <c r="E5047" s="2" t="b">
        <f t="shared" ca="1" si="134"/>
        <v>1</v>
      </c>
      <c r="F5047" s="2" cm="1">
        <f t="array" aca="1" ref="F5047" ca="1">IF(G5047&lt;&gt;"",INDIRECT("'"&amp;G5047&amp;"'!"&amp;H5047),"")</f>
        <v>0</v>
      </c>
      <c r="G5047" s="1533" t="s">
        <v>6776</v>
      </c>
      <c r="H5047" s="2" t="s">
        <v>5301</v>
      </c>
    </row>
    <row r="5048" spans="1:8" ht="14">
      <c r="A5048">
        <v>5043</v>
      </c>
      <c r="B5048" s="7">
        <f>'EstRev 6-11'!C87</f>
        <v>0</v>
      </c>
      <c r="C5048" s="3">
        <f t="shared" si="135"/>
        <v>5043</v>
      </c>
      <c r="E5048" s="2" t="b">
        <f t="shared" ca="1" si="134"/>
        <v>1</v>
      </c>
      <c r="F5048" s="2" cm="1">
        <f t="array" aca="1" ref="F5048" ca="1">IF(G5048&lt;&gt;"",INDIRECT("'"&amp;G5048&amp;"'!"&amp;H5048),"")</f>
        <v>0</v>
      </c>
      <c r="G5048" s="1533" t="s">
        <v>6776</v>
      </c>
      <c r="H5048" s="2" t="s">
        <v>5302</v>
      </c>
    </row>
    <row r="5049" spans="1:8" ht="14">
      <c r="A5049">
        <v>5044</v>
      </c>
      <c r="B5049" s="7">
        <f>'EstRev 6-11'!C88</f>
        <v>0</v>
      </c>
      <c r="C5049" s="3">
        <f t="shared" si="135"/>
        <v>5044</v>
      </c>
      <c r="E5049" s="2" t="b">
        <f t="shared" ca="1" si="134"/>
        <v>1</v>
      </c>
      <c r="F5049" s="2" cm="1">
        <f t="array" aca="1" ref="F5049" ca="1">IF(G5049&lt;&gt;"",INDIRECT("'"&amp;G5049&amp;"'!"&amp;H5049),"")</f>
        <v>0</v>
      </c>
      <c r="G5049" s="1533" t="s">
        <v>6776</v>
      </c>
      <c r="H5049" s="2" t="s">
        <v>5303</v>
      </c>
    </row>
    <row r="5050" spans="1:8" ht="14">
      <c r="A5050">
        <v>5045</v>
      </c>
      <c r="B5050" s="7">
        <f>'EstRev 6-11'!C89</f>
        <v>0</v>
      </c>
      <c r="C5050" s="3">
        <f t="shared" si="135"/>
        <v>5045</v>
      </c>
      <c r="E5050" s="2" t="b">
        <f t="shared" ca="1" si="134"/>
        <v>1</v>
      </c>
      <c r="F5050" s="2" cm="1">
        <f t="array" aca="1" ref="F5050" ca="1">IF(G5050&lt;&gt;"",INDIRECT("'"&amp;G5050&amp;"'!"&amp;H5050),"")</f>
        <v>0</v>
      </c>
      <c r="G5050" s="1533" t="s">
        <v>6776</v>
      </c>
      <c r="H5050" s="2" t="s">
        <v>5304</v>
      </c>
    </row>
    <row r="5051" spans="1:8" ht="14">
      <c r="A5051">
        <v>5046</v>
      </c>
      <c r="B5051" s="7">
        <f>'EstRev 6-11'!C90</f>
        <v>0</v>
      </c>
      <c r="C5051" s="3">
        <f t="shared" si="135"/>
        <v>5046</v>
      </c>
      <c r="E5051" s="2" t="b">
        <f t="shared" ca="1" si="134"/>
        <v>1</v>
      </c>
      <c r="F5051" s="2" cm="1">
        <f t="array" aca="1" ref="F5051" ca="1">IF(G5051&lt;&gt;"",INDIRECT("'"&amp;G5051&amp;"'!"&amp;H5051),"")</f>
        <v>0</v>
      </c>
      <c r="G5051" s="1533" t="s">
        <v>6776</v>
      </c>
      <c r="H5051" s="2" t="s">
        <v>5305</v>
      </c>
    </row>
    <row r="5052" spans="1:8" ht="14">
      <c r="A5052">
        <v>5047</v>
      </c>
      <c r="B5052" s="7">
        <f>'EstRev 6-11'!C91</f>
        <v>0</v>
      </c>
      <c r="C5052" s="3">
        <f t="shared" si="135"/>
        <v>5047</v>
      </c>
      <c r="E5052" s="2" t="b">
        <f t="shared" ca="1" si="134"/>
        <v>1</v>
      </c>
      <c r="F5052" s="2" cm="1">
        <f t="array" aca="1" ref="F5052" ca="1">IF(G5052&lt;&gt;"",INDIRECT("'"&amp;G5052&amp;"'!"&amp;H5052),"")</f>
        <v>0</v>
      </c>
      <c r="G5052" s="1533" t="s">
        <v>6776</v>
      </c>
      <c r="H5052" s="2" t="s">
        <v>5306</v>
      </c>
    </row>
    <row r="5053" spans="1:8" ht="14">
      <c r="A5053">
        <v>5048</v>
      </c>
      <c r="B5053" s="7">
        <f>'EstRev 6-11'!C92</f>
        <v>0</v>
      </c>
      <c r="C5053" s="3">
        <f t="shared" si="135"/>
        <v>5048</v>
      </c>
      <c r="E5053" s="2" t="b">
        <f t="shared" ca="1" si="134"/>
        <v>1</v>
      </c>
      <c r="F5053" s="2" cm="1">
        <f t="array" aca="1" ref="F5053" ca="1">IF(G5053&lt;&gt;"",INDIRECT("'"&amp;G5053&amp;"'!"&amp;H5053),"")</f>
        <v>0</v>
      </c>
      <c r="G5053" s="1533" t="s">
        <v>6776</v>
      </c>
      <c r="H5053" s="2" t="s">
        <v>5307</v>
      </c>
    </row>
    <row r="5054" spans="1:8" ht="14">
      <c r="A5054">
        <v>5049</v>
      </c>
      <c r="B5054" s="7">
        <f>'EstRev 6-11'!C93</f>
        <v>0</v>
      </c>
      <c r="C5054" s="3">
        <f t="shared" si="135"/>
        <v>5049</v>
      </c>
      <c r="E5054" s="2" t="b">
        <f t="shared" ca="1" si="134"/>
        <v>1</v>
      </c>
      <c r="F5054" s="2" cm="1">
        <f t="array" aca="1" ref="F5054" ca="1">IF(G5054&lt;&gt;"",INDIRECT("'"&amp;G5054&amp;"'!"&amp;H5054),"")</f>
        <v>0</v>
      </c>
      <c r="G5054" s="1533" t="s">
        <v>6776</v>
      </c>
      <c r="H5054" s="2" t="s">
        <v>5308</v>
      </c>
    </row>
    <row r="5055" spans="1:8" ht="14">
      <c r="A5055">
        <v>5050</v>
      </c>
      <c r="B5055" s="7">
        <f>'EstRev 6-11'!C94</f>
        <v>0</v>
      </c>
      <c r="C5055" s="3">
        <f t="shared" si="135"/>
        <v>5050</v>
      </c>
      <c r="E5055" s="2" t="b">
        <f t="shared" ca="1" si="134"/>
        <v>1</v>
      </c>
      <c r="F5055" s="2" cm="1">
        <f t="array" aca="1" ref="F5055" ca="1">IF(G5055&lt;&gt;"",INDIRECT("'"&amp;G5055&amp;"'!"&amp;H5055),"")</f>
        <v>0</v>
      </c>
      <c r="G5055" s="1533" t="s">
        <v>6776</v>
      </c>
      <c r="H5055" s="2" t="s">
        <v>5309</v>
      </c>
    </row>
    <row r="5056" spans="1:8" ht="14">
      <c r="A5056">
        <v>5051</v>
      </c>
      <c r="B5056" s="7">
        <f>'EstRev 6-11'!C95</f>
        <v>0</v>
      </c>
      <c r="C5056" s="3">
        <f t="shared" si="135"/>
        <v>5051</v>
      </c>
      <c r="E5056" s="2" t="b">
        <f t="shared" ca="1" si="134"/>
        <v>1</v>
      </c>
      <c r="F5056" s="2" cm="1">
        <f t="array" aca="1" ref="F5056" ca="1">IF(G5056&lt;&gt;"",INDIRECT("'"&amp;G5056&amp;"'!"&amp;H5056),"")</f>
        <v>0</v>
      </c>
      <c r="G5056" s="1533" t="s">
        <v>6776</v>
      </c>
      <c r="H5056" s="2" t="s">
        <v>5310</v>
      </c>
    </row>
    <row r="5057" spans="1:11" ht="14">
      <c r="A5057">
        <v>5052</v>
      </c>
      <c r="B5057" s="7">
        <f>'EstRev 6-11'!C97</f>
        <v>0</v>
      </c>
      <c r="C5057" s="3">
        <f t="shared" si="135"/>
        <v>5052</v>
      </c>
      <c r="E5057" s="2" t="b">
        <f t="shared" ca="1" si="134"/>
        <v>1</v>
      </c>
      <c r="F5057" s="2" cm="1">
        <f t="array" aca="1" ref="F5057" ca="1">IF(G5057&lt;&gt;"",INDIRECT("'"&amp;G5057&amp;"'!"&amp;H5057),"")</f>
        <v>0</v>
      </c>
      <c r="G5057" s="1533" t="s">
        <v>6776</v>
      </c>
      <c r="H5057" s="2" t="s">
        <v>5311</v>
      </c>
    </row>
    <row r="5058" spans="1:11" ht="14">
      <c r="A5058">
        <v>5053</v>
      </c>
      <c r="B5058" s="7">
        <f>'EstRev 6-11'!C98</f>
        <v>0</v>
      </c>
      <c r="C5058" s="3">
        <f t="shared" si="135"/>
        <v>5053</v>
      </c>
      <c r="E5058" s="2" t="b">
        <f t="shared" ref="E5058:E5121" ca="1" si="136">F5058=B5058</f>
        <v>1</v>
      </c>
      <c r="F5058" s="2" cm="1">
        <f t="array" aca="1" ref="F5058" ca="1">IF(G5058&lt;&gt;"",INDIRECT("'"&amp;G5058&amp;"'!"&amp;H5058),"")</f>
        <v>0</v>
      </c>
      <c r="G5058" s="1533" t="s">
        <v>6776</v>
      </c>
      <c r="H5058" s="2" t="s">
        <v>5312</v>
      </c>
    </row>
    <row r="5059" spans="1:11" ht="14">
      <c r="A5059">
        <v>5054</v>
      </c>
      <c r="B5059" s="7">
        <f>'EstRev 6-11'!C100</f>
        <v>0</v>
      </c>
      <c r="C5059" s="3">
        <f t="shared" si="135"/>
        <v>5054</v>
      </c>
      <c r="E5059" s="2" t="b">
        <f t="shared" ca="1" si="136"/>
        <v>1</v>
      </c>
      <c r="F5059" s="2" cm="1">
        <f t="array" aca="1" ref="F5059" ca="1">IF(G5059&lt;&gt;"",INDIRECT("'"&amp;G5059&amp;"'!"&amp;H5059),"")</f>
        <v>0</v>
      </c>
      <c r="G5059" s="1533" t="s">
        <v>6776</v>
      </c>
      <c r="H5059" s="2" t="s">
        <v>5313</v>
      </c>
    </row>
    <row r="5060" spans="1:11" ht="14">
      <c r="A5060">
        <v>5055</v>
      </c>
      <c r="B5060" s="7">
        <f>'EstRev 6-11'!C101</f>
        <v>800000</v>
      </c>
      <c r="C5060" s="3">
        <f t="shared" si="135"/>
        <v>-794945</v>
      </c>
      <c r="E5060" s="2" t="b">
        <f t="shared" ca="1" si="136"/>
        <v>1</v>
      </c>
      <c r="F5060" s="2" cm="1">
        <f t="array" aca="1" ref="F5060" ca="1">IF(G5060&lt;&gt;"",INDIRECT("'"&amp;G5060&amp;"'!"&amp;H5060),"")</f>
        <v>800000</v>
      </c>
      <c r="G5060" s="1533" t="s">
        <v>6776</v>
      </c>
      <c r="H5060" s="2" t="s">
        <v>5314</v>
      </c>
    </row>
    <row r="5061" spans="1:11" ht="14">
      <c r="A5061">
        <v>5056</v>
      </c>
      <c r="B5061" s="7">
        <f>'EstRev 6-11'!C107</f>
        <v>0</v>
      </c>
      <c r="C5061" s="3">
        <f t="shared" si="135"/>
        <v>5056</v>
      </c>
      <c r="E5061" s="2" t="b">
        <f t="shared" ca="1" si="136"/>
        <v>1</v>
      </c>
      <c r="F5061" s="2" cm="1">
        <f t="array" aca="1" ref="F5061" ca="1">IF(G5061&lt;&gt;"",INDIRECT("'"&amp;G5061&amp;"'!"&amp;H5061),"")</f>
        <v>0</v>
      </c>
      <c r="G5061" s="1533" t="s">
        <v>6776</v>
      </c>
      <c r="H5061" s="2" t="s">
        <v>5315</v>
      </c>
    </row>
    <row r="5062" spans="1:11" ht="14">
      <c r="A5062">
        <v>5057</v>
      </c>
      <c r="B5062" s="7">
        <f>'EstRev 6-11'!C108</f>
        <v>0</v>
      </c>
      <c r="C5062" s="3">
        <f t="shared" si="135"/>
        <v>5057</v>
      </c>
      <c r="E5062" s="2" t="b">
        <f t="shared" ca="1" si="136"/>
        <v>1</v>
      </c>
      <c r="F5062" s="2" cm="1">
        <f t="array" aca="1" ref="F5062" ca="1">IF(G5062&lt;&gt;"",INDIRECT("'"&amp;G5062&amp;"'!"&amp;H5062),"")</f>
        <v>0</v>
      </c>
      <c r="G5062" s="1533" t="s">
        <v>6776</v>
      </c>
      <c r="H5062" s="2" t="s">
        <v>5316</v>
      </c>
    </row>
    <row r="5063" spans="1:11" ht="14">
      <c r="A5063">
        <v>5058</v>
      </c>
      <c r="B5063" s="7">
        <f>'EstRev 6-11'!C109</f>
        <v>50000</v>
      </c>
      <c r="C5063" s="3">
        <f t="shared" si="135"/>
        <v>-44942</v>
      </c>
      <c r="E5063" s="2" t="b">
        <f t="shared" ca="1" si="136"/>
        <v>1</v>
      </c>
      <c r="F5063" s="2" cm="1">
        <f t="array" aca="1" ref="F5063" ca="1">IF(G5063&lt;&gt;"",INDIRECT("'"&amp;G5063&amp;"'!"&amp;H5063),"")</f>
        <v>50000</v>
      </c>
      <c r="G5063" s="1533" t="s">
        <v>6776</v>
      </c>
      <c r="H5063" s="2" t="s">
        <v>5317</v>
      </c>
    </row>
    <row r="5064" spans="1:11" ht="14">
      <c r="A5064">
        <v>5059</v>
      </c>
      <c r="B5064" s="7">
        <f>'EstRev 6-11'!C110</f>
        <v>850000</v>
      </c>
      <c r="C5064" s="3">
        <f t="shared" ref="C5064:C5125" si="137">A5064-B5064</f>
        <v>-844941</v>
      </c>
      <c r="E5064" s="2" t="b">
        <f t="shared" ca="1" si="136"/>
        <v>1</v>
      </c>
      <c r="F5064" s="2" cm="1">
        <f t="array" aca="1" ref="F5064" ca="1">IF(G5064&lt;&gt;"",INDIRECT("'"&amp;G5064&amp;"'!"&amp;H5064),"")</f>
        <v>850000</v>
      </c>
      <c r="G5064" s="1533" t="s">
        <v>6776</v>
      </c>
      <c r="H5064" s="2" t="s">
        <v>5318</v>
      </c>
    </row>
    <row r="5065" spans="1:11" ht="14">
      <c r="A5065">
        <v>5060</v>
      </c>
      <c r="B5065" s="7">
        <f>'EstRev 6-11'!C111</f>
        <v>60237200</v>
      </c>
      <c r="C5065" s="3">
        <f t="shared" si="137"/>
        <v>-60232140</v>
      </c>
      <c r="E5065" s="2" t="b">
        <f t="shared" ca="1" si="136"/>
        <v>1</v>
      </c>
      <c r="F5065" s="2" cm="1">
        <f t="array" aca="1" ref="F5065" ca="1">IF(G5065&lt;&gt;"",INDIRECT("'"&amp;G5065&amp;"'!"&amp;H5065),"")</f>
        <v>60237200</v>
      </c>
      <c r="G5065" s="1533" t="s">
        <v>6776</v>
      </c>
      <c r="H5065" s="2" t="s">
        <v>5319</v>
      </c>
    </row>
    <row r="5066" spans="1:11" ht="14">
      <c r="A5066">
        <v>5061</v>
      </c>
      <c r="B5066" s="7">
        <f>'EstRev 6-11'!C114</f>
        <v>0</v>
      </c>
      <c r="C5066" s="3">
        <f t="shared" si="137"/>
        <v>5061</v>
      </c>
      <c r="E5066" s="2" t="b">
        <f t="shared" ca="1" si="136"/>
        <v>1</v>
      </c>
      <c r="F5066" s="2" cm="1">
        <f t="array" aca="1" ref="F5066" ca="1">IF(G5066&lt;&gt;"",INDIRECT("'"&amp;G5066&amp;"'!"&amp;H5066),"")</f>
        <v>0</v>
      </c>
      <c r="G5066" s="1533" t="s">
        <v>6776</v>
      </c>
      <c r="H5066" s="2" t="s">
        <v>5320</v>
      </c>
    </row>
    <row r="5067" spans="1:11" ht="14">
      <c r="A5067">
        <v>5062</v>
      </c>
      <c r="B5067" s="7">
        <f>'EstRev 6-11'!C115</f>
        <v>0</v>
      </c>
      <c r="C5067" s="3">
        <f t="shared" si="137"/>
        <v>5062</v>
      </c>
      <c r="E5067" s="2" t="b">
        <f t="shared" ca="1" si="136"/>
        <v>1</v>
      </c>
      <c r="F5067" s="2" cm="1">
        <f t="array" aca="1" ref="F5067" ca="1">IF(G5067&lt;&gt;"",INDIRECT("'"&amp;G5067&amp;"'!"&amp;H5067),"")</f>
        <v>0</v>
      </c>
      <c r="G5067" s="1533" t="s">
        <v>6776</v>
      </c>
      <c r="H5067" s="2" t="s">
        <v>5321</v>
      </c>
    </row>
    <row r="5068" spans="1:11" ht="14">
      <c r="A5068">
        <v>5063</v>
      </c>
      <c r="B5068" s="7">
        <f>'EstRev 6-11'!C116</f>
        <v>0</v>
      </c>
      <c r="C5068" s="3">
        <f t="shared" si="137"/>
        <v>5063</v>
      </c>
      <c r="E5068" s="2" t="b">
        <f t="shared" ca="1" si="136"/>
        <v>1</v>
      </c>
      <c r="F5068" s="2" cm="1">
        <f t="array" aca="1" ref="F5068" ca="1">IF(G5068&lt;&gt;"",INDIRECT("'"&amp;G5068&amp;"'!"&amp;H5068),"")</f>
        <v>0</v>
      </c>
      <c r="G5068" s="1533" t="s">
        <v>6776</v>
      </c>
      <c r="H5068" s="2" t="s">
        <v>4383</v>
      </c>
    </row>
    <row r="5069" spans="1:11" ht="14">
      <c r="A5069">
        <v>5064</v>
      </c>
      <c r="B5069" s="7">
        <f>'EstRev 6-11'!C117</f>
        <v>0</v>
      </c>
      <c r="C5069" s="3">
        <f t="shared" si="137"/>
        <v>5064</v>
      </c>
      <c r="E5069" s="2" t="b">
        <f t="shared" ca="1" si="136"/>
        <v>1</v>
      </c>
      <c r="F5069" s="2" cm="1">
        <f t="array" aca="1" ref="F5069" ca="1">IF(G5069&lt;&gt;"",INDIRECT("'"&amp;G5069&amp;"'!"&amp;H5069),"")</f>
        <v>0</v>
      </c>
      <c r="G5069" s="1533" t="s">
        <v>6776</v>
      </c>
      <c r="H5069" s="2" t="s">
        <v>5322</v>
      </c>
    </row>
    <row r="5070" spans="1:11" ht="14">
      <c r="A5070">
        <v>5065</v>
      </c>
      <c r="B5070" s="7">
        <f>'EstRev 6-11'!C120</f>
        <v>2421440</v>
      </c>
      <c r="C5070" s="3">
        <f t="shared" si="137"/>
        <v>-2416375</v>
      </c>
      <c r="E5070" s="2" t="b">
        <f t="shared" ca="1" si="136"/>
        <v>1</v>
      </c>
      <c r="F5070" s="2" cm="1">
        <f t="array" aca="1" ref="F5070" ca="1">IF(G5070&lt;&gt;"",INDIRECT("'"&amp;G5070&amp;"'!"&amp;H5070),"")</f>
        <v>2421440</v>
      </c>
      <c r="G5070" s="1533" t="s">
        <v>6776</v>
      </c>
      <c r="H5070" s="2" t="s">
        <v>5323</v>
      </c>
    </row>
    <row r="5071" spans="1:11" ht="14">
      <c r="A5071">
        <v>5066</v>
      </c>
      <c r="B5071" s="7">
        <f>'EstRev 6-11'!C121</f>
        <v>0</v>
      </c>
      <c r="C5071" s="3">
        <f t="shared" si="137"/>
        <v>5066</v>
      </c>
      <c r="E5071" s="2" t="b">
        <f t="shared" ca="1" si="136"/>
        <v>1</v>
      </c>
      <c r="F5071" s="2" cm="1">
        <f t="array" aca="1" ref="F5071" ca="1">IF(G5071&lt;&gt;"",INDIRECT("'"&amp;G5071&amp;"'!"&amp;H5071),"")</f>
        <v>0</v>
      </c>
      <c r="G5071" s="1533" t="s">
        <v>6776</v>
      </c>
      <c r="H5071" s="2" t="s">
        <v>5324</v>
      </c>
    </row>
    <row r="5072" spans="1:11" ht="14">
      <c r="A5072" s="1">
        <v>5067</v>
      </c>
      <c r="D5072" s="4"/>
      <c r="E5072" s="2" t="b">
        <f t="shared" ca="1" si="136"/>
        <v>1</v>
      </c>
      <c r="F5072" s="2" t="str" cm="1">
        <f t="array" aca="1" ref="F5072" ca="1">IF(G5072&lt;&gt;"",INDIRECT("'"&amp;G5072&amp;"'!"&amp;H5072),"")</f>
        <v/>
      </c>
      <c r="G5072" s="1533"/>
      <c r="I5072" s="4"/>
      <c r="J5072" s="4"/>
      <c r="K5072" s="4"/>
    </row>
    <row r="5073" spans="1:11" ht="14">
      <c r="A5073" s="1">
        <v>5068</v>
      </c>
      <c r="D5073" s="4"/>
      <c r="E5073" s="2" t="b">
        <f t="shared" ca="1" si="136"/>
        <v>1</v>
      </c>
      <c r="F5073" s="2" t="str" cm="1">
        <f t="array" aca="1" ref="F5073" ca="1">IF(G5073&lt;&gt;"",INDIRECT("'"&amp;G5073&amp;"'!"&amp;H5073),"")</f>
        <v/>
      </c>
      <c r="G5073" s="1533"/>
      <c r="I5073" s="4"/>
      <c r="J5073" s="4"/>
      <c r="K5073" s="4"/>
    </row>
    <row r="5074" spans="1:11" ht="14">
      <c r="A5074" s="1">
        <v>5069</v>
      </c>
      <c r="D5074" s="4"/>
      <c r="E5074" s="2" t="b">
        <f t="shared" ca="1" si="136"/>
        <v>1</v>
      </c>
      <c r="F5074" s="2" t="str" cm="1">
        <f t="array" aca="1" ref="F5074" ca="1">IF(G5074&lt;&gt;"",INDIRECT("'"&amp;G5074&amp;"'!"&amp;H5074),"")</f>
        <v/>
      </c>
      <c r="G5074" s="1533"/>
      <c r="I5074" s="4"/>
      <c r="J5074" s="4"/>
      <c r="K5074" s="4"/>
    </row>
    <row r="5075" spans="1:11" ht="14">
      <c r="A5075" s="1">
        <v>5070</v>
      </c>
      <c r="D5075" s="4"/>
      <c r="E5075" s="2" t="b">
        <f t="shared" ca="1" si="136"/>
        <v>1</v>
      </c>
      <c r="F5075" s="2" t="str" cm="1">
        <f t="array" aca="1" ref="F5075" ca="1">IF(G5075&lt;&gt;"",INDIRECT("'"&amp;G5075&amp;"'!"&amp;H5075),"")</f>
        <v/>
      </c>
      <c r="G5075" s="1533"/>
      <c r="I5075" s="4"/>
      <c r="J5075" s="4"/>
      <c r="K5075" s="4"/>
    </row>
    <row r="5076" spans="1:11" ht="14">
      <c r="A5076">
        <v>5071</v>
      </c>
      <c r="B5076" s="7">
        <f>'EstRev 6-11'!C124</f>
        <v>2421440</v>
      </c>
      <c r="C5076" s="3">
        <f t="shared" si="137"/>
        <v>-2416369</v>
      </c>
      <c r="E5076" s="2" t="b">
        <f t="shared" ca="1" si="136"/>
        <v>1</v>
      </c>
      <c r="F5076" s="2" cm="1">
        <f t="array" aca="1" ref="F5076" ca="1">IF(G5076&lt;&gt;"",INDIRECT("'"&amp;G5076&amp;"'!"&amp;H5076),"")</f>
        <v>2421440</v>
      </c>
      <c r="G5076" s="1533" t="s">
        <v>6776</v>
      </c>
      <c r="H5076" s="2" t="s">
        <v>5143</v>
      </c>
    </row>
    <row r="5077" spans="1:11" ht="14">
      <c r="A5077">
        <v>5072</v>
      </c>
      <c r="B5077" s="7">
        <f>'EstRev 6-11'!C127</f>
        <v>370000</v>
      </c>
      <c r="C5077" s="3">
        <f t="shared" si="137"/>
        <v>-364928</v>
      </c>
      <c r="E5077" s="2" t="b">
        <f t="shared" ca="1" si="136"/>
        <v>1</v>
      </c>
      <c r="F5077" s="2" cm="1">
        <f t="array" aca="1" ref="F5077" ca="1">IF(G5077&lt;&gt;"",INDIRECT("'"&amp;G5077&amp;"'!"&amp;H5077),"")</f>
        <v>370000</v>
      </c>
      <c r="G5077" s="1533" t="s">
        <v>6776</v>
      </c>
      <c r="H5077" s="2" t="s">
        <v>4621</v>
      </c>
    </row>
    <row r="5078" spans="1:11" ht="14">
      <c r="A5078">
        <v>5073</v>
      </c>
      <c r="B5078" s="7">
        <f>'EstRev 6-11'!C128</f>
        <v>0</v>
      </c>
      <c r="C5078" s="3">
        <f t="shared" si="137"/>
        <v>5073</v>
      </c>
      <c r="E5078" s="2" t="b">
        <f t="shared" ca="1" si="136"/>
        <v>1</v>
      </c>
      <c r="F5078" s="2" cm="1">
        <f t="array" aca="1" ref="F5078" ca="1">IF(G5078&lt;&gt;"",INDIRECT("'"&amp;G5078&amp;"'!"&amp;H5078),"")</f>
        <v>0</v>
      </c>
      <c r="G5078" s="1533" t="s">
        <v>6776</v>
      </c>
      <c r="H5078" s="2" t="s">
        <v>4622</v>
      </c>
    </row>
    <row r="5079" spans="1:11" ht="14">
      <c r="A5079">
        <v>5074</v>
      </c>
      <c r="B5079" s="7">
        <f>'EstRev 6-11'!C129</f>
        <v>0</v>
      </c>
      <c r="C5079" s="3">
        <f t="shared" si="137"/>
        <v>5074</v>
      </c>
      <c r="E5079" s="2" t="b">
        <f t="shared" ca="1" si="136"/>
        <v>1</v>
      </c>
      <c r="F5079" s="2" cm="1">
        <f t="array" aca="1" ref="F5079" ca="1">IF(G5079&lt;&gt;"",INDIRECT("'"&amp;G5079&amp;"'!"&amp;H5079),"")</f>
        <v>0</v>
      </c>
      <c r="G5079" s="1533" t="s">
        <v>6776</v>
      </c>
      <c r="H5079" s="2" t="s">
        <v>5063</v>
      </c>
    </row>
    <row r="5080" spans="1:11" ht="14">
      <c r="A5080" s="1">
        <v>5075</v>
      </c>
      <c r="D5080" s="4"/>
      <c r="E5080" s="2" t="b">
        <f t="shared" ca="1" si="136"/>
        <v>1</v>
      </c>
      <c r="F5080" s="2" t="str" cm="1">
        <f t="array" aca="1" ref="F5080" ca="1">IF(G5080&lt;&gt;"",INDIRECT("'"&amp;G5080&amp;"'!"&amp;H5080),"")</f>
        <v/>
      </c>
      <c r="G5080" s="1533"/>
      <c r="I5080" s="4"/>
      <c r="J5080" s="4"/>
      <c r="K5080" s="4"/>
    </row>
    <row r="5081" spans="1:11" ht="14">
      <c r="A5081">
        <v>5076</v>
      </c>
      <c r="B5081" s="7">
        <f>'EstRev 6-11'!C130</f>
        <v>175000</v>
      </c>
      <c r="C5081" s="3">
        <f t="shared" si="137"/>
        <v>-169924</v>
      </c>
      <c r="E5081" s="2" t="b">
        <f t="shared" ca="1" si="136"/>
        <v>1</v>
      </c>
      <c r="F5081" s="2" cm="1">
        <f t="array" aca="1" ref="F5081" ca="1">IF(G5081&lt;&gt;"",INDIRECT("'"&amp;G5081&amp;"'!"&amp;H5081),"")</f>
        <v>175000</v>
      </c>
      <c r="G5081" s="1533" t="s">
        <v>6776</v>
      </c>
      <c r="H5081" s="2" t="s">
        <v>5325</v>
      </c>
    </row>
    <row r="5082" spans="1:11" ht="14">
      <c r="A5082" s="1">
        <v>5077</v>
      </c>
      <c r="D5082" s="4"/>
      <c r="E5082" s="2" t="b">
        <f t="shared" ca="1" si="136"/>
        <v>1</v>
      </c>
      <c r="F5082" s="2" t="str" cm="1">
        <f t="array" aca="1" ref="F5082" ca="1">IF(G5082&lt;&gt;"",INDIRECT("'"&amp;G5082&amp;"'!"&amp;H5082),"")</f>
        <v/>
      </c>
      <c r="G5082" s="1533"/>
      <c r="I5082" s="4"/>
      <c r="J5082" s="4"/>
      <c r="K5082" s="4"/>
    </row>
    <row r="5083" spans="1:11" ht="14">
      <c r="A5083">
        <v>5078</v>
      </c>
      <c r="B5083" s="7">
        <f>'EstRev 6-11'!C131</f>
        <v>15000</v>
      </c>
      <c r="C5083" s="3">
        <f t="shared" si="137"/>
        <v>-9922</v>
      </c>
      <c r="E5083" s="2" t="b">
        <f t="shared" ca="1" si="136"/>
        <v>1</v>
      </c>
      <c r="F5083" s="2" cm="1">
        <f t="array" aca="1" ref="F5083" ca="1">IF(G5083&lt;&gt;"",INDIRECT("'"&amp;G5083&amp;"'!"&amp;H5083),"")</f>
        <v>15000</v>
      </c>
      <c r="G5083" s="1533" t="s">
        <v>6776</v>
      </c>
      <c r="H5083" s="2" t="s">
        <v>4623</v>
      </c>
    </row>
    <row r="5084" spans="1:11" ht="14">
      <c r="A5084" s="1">
        <v>5079</v>
      </c>
      <c r="D5084" s="4"/>
      <c r="E5084" s="2" t="b">
        <f t="shared" ca="1" si="136"/>
        <v>1</v>
      </c>
      <c r="F5084" s="2" t="str" cm="1">
        <f t="array" aca="1" ref="F5084" ca="1">IF(G5084&lt;&gt;"",INDIRECT("'"&amp;G5084&amp;"'!"&amp;H5084),"")</f>
        <v/>
      </c>
      <c r="G5084" s="1533"/>
      <c r="I5084" s="4"/>
      <c r="J5084" s="4"/>
      <c r="K5084" s="4"/>
    </row>
    <row r="5085" spans="1:11" ht="14">
      <c r="A5085" s="1">
        <v>5080</v>
      </c>
      <c r="D5085" s="4"/>
      <c r="E5085" s="2" t="b">
        <f t="shared" ca="1" si="136"/>
        <v>1</v>
      </c>
      <c r="F5085" s="2" t="str" cm="1">
        <f t="array" aca="1" ref="F5085" ca="1">IF(G5085&lt;&gt;"",INDIRECT("'"&amp;G5085&amp;"'!"&amp;H5085),"")</f>
        <v/>
      </c>
      <c r="G5085" s="1533"/>
      <c r="I5085" s="4"/>
      <c r="J5085" s="4"/>
      <c r="K5085" s="4"/>
    </row>
    <row r="5086" spans="1:11" ht="14">
      <c r="A5086">
        <v>5081</v>
      </c>
      <c r="B5086" s="7">
        <f>'EstRev 6-11'!C132</f>
        <v>0</v>
      </c>
      <c r="C5086" s="3">
        <f t="shared" si="137"/>
        <v>5081</v>
      </c>
      <c r="E5086" s="2" t="b">
        <f t="shared" ca="1" si="136"/>
        <v>1</v>
      </c>
      <c r="F5086" s="2" cm="1">
        <f t="array" aca="1" ref="F5086" ca="1">IF(G5086&lt;&gt;"",INDIRECT("'"&amp;G5086&amp;"'!"&amp;H5086),"")</f>
        <v>0</v>
      </c>
      <c r="G5086" s="1533" t="s">
        <v>6776</v>
      </c>
      <c r="H5086" s="2" t="s">
        <v>4624</v>
      </c>
    </row>
    <row r="5087" spans="1:11" ht="14">
      <c r="A5087" s="1">
        <v>5082</v>
      </c>
      <c r="D5087" s="4"/>
      <c r="E5087" s="2" t="b">
        <f t="shared" ca="1" si="136"/>
        <v>1</v>
      </c>
      <c r="F5087" s="2" t="str" cm="1">
        <f t="array" aca="1" ref="F5087" ca="1">IF(G5087&lt;&gt;"",INDIRECT("'"&amp;G5087&amp;"'!"&amp;H5087),"")</f>
        <v/>
      </c>
      <c r="G5087" s="1533"/>
      <c r="I5087" s="4"/>
      <c r="J5087" s="4"/>
      <c r="K5087" s="4"/>
    </row>
    <row r="5088" spans="1:11" ht="14">
      <c r="A5088" s="1">
        <v>5083</v>
      </c>
      <c r="D5088" s="4"/>
      <c r="E5088" s="2" t="b">
        <f t="shared" ca="1" si="136"/>
        <v>1</v>
      </c>
      <c r="F5088" s="2" t="str" cm="1">
        <f t="array" aca="1" ref="F5088" ca="1">IF(G5088&lt;&gt;"",INDIRECT("'"&amp;G5088&amp;"'!"&amp;H5088),"")</f>
        <v/>
      </c>
      <c r="G5088" s="1533"/>
      <c r="I5088" s="4"/>
      <c r="J5088" s="4"/>
      <c r="K5088" s="4"/>
    </row>
    <row r="5089" spans="1:11" ht="14">
      <c r="A5089" s="1">
        <v>5084</v>
      </c>
      <c r="D5089" s="4"/>
      <c r="E5089" s="2" t="b">
        <f t="shared" ca="1" si="136"/>
        <v>1</v>
      </c>
      <c r="F5089" s="2" t="str" cm="1">
        <f t="array" aca="1" ref="F5089" ca="1">IF(G5089&lt;&gt;"",INDIRECT("'"&amp;G5089&amp;"'!"&amp;H5089),"")</f>
        <v/>
      </c>
      <c r="G5089" s="1533"/>
      <c r="I5089" s="4"/>
      <c r="J5089" s="4"/>
      <c r="K5089" s="4"/>
    </row>
    <row r="5090" spans="1:11" ht="14">
      <c r="A5090" s="1">
        <v>5085</v>
      </c>
      <c r="D5090" s="4"/>
      <c r="E5090" s="2" t="b">
        <f t="shared" ca="1" si="136"/>
        <v>1</v>
      </c>
      <c r="F5090" s="2" t="str" cm="1">
        <f t="array" aca="1" ref="F5090" ca="1">IF(G5090&lt;&gt;"",INDIRECT("'"&amp;G5090&amp;"'!"&amp;H5090),"")</f>
        <v/>
      </c>
      <c r="G5090" s="1533"/>
      <c r="I5090" s="4"/>
      <c r="J5090" s="4"/>
      <c r="K5090" s="4"/>
    </row>
    <row r="5091" spans="1:11" ht="14">
      <c r="A5091">
        <v>5086</v>
      </c>
      <c r="B5091" s="7">
        <f>'EstRev 6-11'!C134</f>
        <v>560000</v>
      </c>
      <c r="C5091" s="3">
        <f t="shared" si="137"/>
        <v>-554914</v>
      </c>
      <c r="E5091" s="2" t="b">
        <f t="shared" ca="1" si="136"/>
        <v>1</v>
      </c>
      <c r="F5091" s="2" cm="1">
        <f t="array" aca="1" ref="F5091" ca="1">IF(G5091&lt;&gt;"",INDIRECT("'"&amp;G5091&amp;"'!"&amp;H5091),"")</f>
        <v>560000</v>
      </c>
      <c r="G5091" s="1533" t="s">
        <v>6776</v>
      </c>
      <c r="H5091" s="2" t="s">
        <v>4932</v>
      </c>
    </row>
    <row r="5092" spans="1:11" ht="14">
      <c r="A5092">
        <v>5087</v>
      </c>
      <c r="B5092" s="7">
        <f>'EstRev 6-11'!C136</f>
        <v>0</v>
      </c>
      <c r="C5092" s="3">
        <f t="shared" si="137"/>
        <v>5087</v>
      </c>
      <c r="E5092" s="2" t="b">
        <f t="shared" ca="1" si="136"/>
        <v>1</v>
      </c>
      <c r="F5092" s="2" cm="1">
        <f t="array" aca="1" ref="F5092" ca="1">IF(G5092&lt;&gt;"",INDIRECT("'"&amp;G5092&amp;"'!"&amp;H5092),"")</f>
        <v>0</v>
      </c>
      <c r="G5092" s="1533" t="s">
        <v>6776</v>
      </c>
      <c r="H5092" s="2" t="s">
        <v>5326</v>
      </c>
    </row>
    <row r="5093" spans="1:11" ht="14">
      <c r="A5093" s="1">
        <v>5088</v>
      </c>
      <c r="D5093" s="4"/>
      <c r="E5093" s="2" t="b">
        <f t="shared" ca="1" si="136"/>
        <v>1</v>
      </c>
      <c r="F5093" s="2" t="str" cm="1">
        <f t="array" aca="1" ref="F5093" ca="1">IF(G5093&lt;&gt;"",INDIRECT("'"&amp;G5093&amp;"'!"&amp;H5093),"")</f>
        <v/>
      </c>
      <c r="G5093" s="1533"/>
      <c r="I5093" s="4"/>
      <c r="J5093" s="4"/>
      <c r="K5093" s="4"/>
    </row>
    <row r="5094" spans="1:11" ht="14">
      <c r="A5094" s="1">
        <v>5089</v>
      </c>
      <c r="D5094" s="3" t="s">
        <v>298</v>
      </c>
      <c r="E5094" s="2" t="b">
        <f t="shared" ca="1" si="136"/>
        <v>1</v>
      </c>
      <c r="F5094" s="2" t="str" cm="1">
        <f t="array" aca="1" ref="F5094" ca="1">IF(G5094&lt;&gt;"",INDIRECT("'"&amp;G5094&amp;"'!"&amp;H5094),"")</f>
        <v/>
      </c>
      <c r="G5094" s="1533"/>
    </row>
    <row r="5095" spans="1:11" ht="14">
      <c r="A5095" s="1">
        <v>5090</v>
      </c>
      <c r="D5095" s="3" t="s">
        <v>298</v>
      </c>
      <c r="E5095" s="2" t="b">
        <f t="shared" ca="1" si="136"/>
        <v>1</v>
      </c>
      <c r="F5095" s="2" t="str" cm="1">
        <f t="array" aca="1" ref="F5095" ca="1">IF(G5095&lt;&gt;"",INDIRECT("'"&amp;G5095&amp;"'!"&amp;H5095),"")</f>
        <v/>
      </c>
      <c r="G5095" s="1533"/>
    </row>
    <row r="5096" spans="1:11" ht="14">
      <c r="A5096">
        <v>5091</v>
      </c>
      <c r="B5096" s="7">
        <f>'EstRev 6-11'!C137</f>
        <v>0</v>
      </c>
      <c r="C5096" s="3">
        <f t="shared" si="137"/>
        <v>5091</v>
      </c>
      <c r="E5096" s="2" t="b">
        <f t="shared" ca="1" si="136"/>
        <v>1</v>
      </c>
      <c r="F5096" s="2" cm="1">
        <f t="array" aca="1" ref="F5096" ca="1">IF(G5096&lt;&gt;"",INDIRECT("'"&amp;G5096&amp;"'!"&amp;H5096),"")</f>
        <v>0</v>
      </c>
      <c r="G5096" s="1533" t="s">
        <v>6776</v>
      </c>
      <c r="H5096" s="2" t="s">
        <v>5327</v>
      </c>
    </row>
    <row r="5097" spans="1:11" ht="14">
      <c r="A5097">
        <v>5092</v>
      </c>
      <c r="B5097" s="7">
        <f>'EstRev 6-11'!C138</f>
        <v>0</v>
      </c>
      <c r="C5097" s="3">
        <f t="shared" si="137"/>
        <v>5092</v>
      </c>
      <c r="E5097" s="2" t="b">
        <f t="shared" ca="1" si="136"/>
        <v>1</v>
      </c>
      <c r="F5097" s="2" cm="1">
        <f t="array" aca="1" ref="F5097" ca="1">IF(G5097&lt;&gt;"",INDIRECT("'"&amp;G5097&amp;"'!"&amp;H5097),"")</f>
        <v>0</v>
      </c>
      <c r="G5097" s="1533" t="s">
        <v>6776</v>
      </c>
      <c r="H5097" s="2" t="s">
        <v>5328</v>
      </c>
    </row>
    <row r="5098" spans="1:11" ht="14">
      <c r="A5098" s="1">
        <v>5093</v>
      </c>
      <c r="D5098" s="4"/>
      <c r="E5098" s="2" t="b">
        <f t="shared" ca="1" si="136"/>
        <v>1</v>
      </c>
      <c r="F5098" s="2" t="str" cm="1">
        <f t="array" aca="1" ref="F5098" ca="1">IF(G5098&lt;&gt;"",INDIRECT("'"&amp;G5098&amp;"'!"&amp;H5098),"")</f>
        <v/>
      </c>
      <c r="G5098" s="1533"/>
      <c r="I5098" s="4"/>
      <c r="J5098" s="4"/>
      <c r="K5098" s="4"/>
    </row>
    <row r="5099" spans="1:11" ht="14">
      <c r="A5099" s="1">
        <v>5094</v>
      </c>
      <c r="D5099" s="4"/>
      <c r="E5099" s="2" t="b">
        <f t="shared" ca="1" si="136"/>
        <v>1</v>
      </c>
      <c r="F5099" s="2" t="str" cm="1">
        <f t="array" aca="1" ref="F5099" ca="1">IF(G5099&lt;&gt;"",INDIRECT("'"&amp;G5099&amp;"'!"&amp;H5099),"")</f>
        <v/>
      </c>
      <c r="G5099" s="1533"/>
      <c r="I5099" s="4"/>
      <c r="J5099" s="4"/>
      <c r="K5099" s="4"/>
    </row>
    <row r="5100" spans="1:11" ht="14">
      <c r="A5100" s="1">
        <v>5095</v>
      </c>
      <c r="D5100" s="4"/>
      <c r="E5100" s="2" t="b">
        <f t="shared" ca="1" si="136"/>
        <v>1</v>
      </c>
      <c r="F5100" s="2" t="str" cm="1">
        <f t="array" aca="1" ref="F5100" ca="1">IF(G5100&lt;&gt;"",INDIRECT("'"&amp;G5100&amp;"'!"&amp;H5100),"")</f>
        <v/>
      </c>
      <c r="G5100" s="1533"/>
      <c r="I5100" s="4"/>
      <c r="J5100" s="4"/>
      <c r="K5100" s="4"/>
    </row>
    <row r="5101" spans="1:11" ht="14">
      <c r="A5101" s="1">
        <v>5096</v>
      </c>
      <c r="D5101" s="4"/>
      <c r="E5101" s="2" t="b">
        <f t="shared" ca="1" si="136"/>
        <v>1</v>
      </c>
      <c r="F5101" s="2" t="str" cm="1">
        <f t="array" aca="1" ref="F5101" ca="1">IF(G5101&lt;&gt;"",INDIRECT("'"&amp;G5101&amp;"'!"&amp;H5101),"")</f>
        <v/>
      </c>
      <c r="G5101" s="1533"/>
      <c r="I5101" s="4"/>
      <c r="J5101" s="4"/>
      <c r="K5101" s="4"/>
    </row>
    <row r="5102" spans="1:11" ht="14">
      <c r="A5102" s="1">
        <v>5097</v>
      </c>
      <c r="D5102" s="4"/>
      <c r="E5102" s="2" t="b">
        <f t="shared" ca="1" si="136"/>
        <v>1</v>
      </c>
      <c r="F5102" s="2" t="str" cm="1">
        <f t="array" aca="1" ref="F5102" ca="1">IF(G5102&lt;&gt;"",INDIRECT("'"&amp;G5102&amp;"'!"&amp;H5102),"")</f>
        <v/>
      </c>
      <c r="G5102" s="1533"/>
      <c r="I5102" s="4"/>
      <c r="J5102" s="4"/>
      <c r="K5102" s="4"/>
    </row>
    <row r="5103" spans="1:11" ht="14">
      <c r="A5103" s="1">
        <v>5098</v>
      </c>
      <c r="D5103" s="4"/>
      <c r="E5103" s="2" t="b">
        <f t="shared" ca="1" si="136"/>
        <v>1</v>
      </c>
      <c r="F5103" s="2" t="str" cm="1">
        <f t="array" aca="1" ref="F5103" ca="1">IF(G5103&lt;&gt;"",INDIRECT("'"&amp;G5103&amp;"'!"&amp;H5103),"")</f>
        <v/>
      </c>
      <c r="G5103" s="1533"/>
      <c r="I5103" s="4"/>
      <c r="J5103" s="4"/>
      <c r="K5103" s="4"/>
    </row>
    <row r="5104" spans="1:11" ht="14">
      <c r="A5104" s="1">
        <v>5099</v>
      </c>
      <c r="D5104" s="4"/>
      <c r="E5104" s="2" t="b">
        <f t="shared" ca="1" si="136"/>
        <v>1</v>
      </c>
      <c r="F5104" s="2" t="str" cm="1">
        <f t="array" aca="1" ref="F5104" ca="1">IF(G5104&lt;&gt;"",INDIRECT("'"&amp;G5104&amp;"'!"&amp;H5104),"")</f>
        <v/>
      </c>
      <c r="G5104" s="1533"/>
      <c r="I5104" s="4"/>
      <c r="J5104" s="4"/>
      <c r="K5104" s="4"/>
    </row>
    <row r="5105" spans="1:11" ht="14">
      <c r="A5105">
        <v>5100</v>
      </c>
      <c r="B5105" s="7">
        <f>'EstRev 6-11'!C143</f>
        <v>0</v>
      </c>
      <c r="C5105" s="3">
        <f t="shared" si="137"/>
        <v>5100</v>
      </c>
      <c r="E5105" s="2" t="b">
        <f t="shared" ca="1" si="136"/>
        <v>1</v>
      </c>
      <c r="F5105" s="2" cm="1">
        <f t="array" aca="1" ref="F5105" ca="1">IF(G5105&lt;&gt;"",INDIRECT("'"&amp;G5105&amp;"'!"&amp;H5105),"")</f>
        <v>0</v>
      </c>
      <c r="G5105" s="1533" t="s">
        <v>6776</v>
      </c>
      <c r="H5105" s="2" t="s">
        <v>5329</v>
      </c>
    </row>
    <row r="5106" spans="1:11" ht="14">
      <c r="A5106" s="1">
        <v>5101</v>
      </c>
      <c r="D5106" s="4"/>
      <c r="E5106" s="2" t="b">
        <f t="shared" ca="1" si="136"/>
        <v>1</v>
      </c>
      <c r="F5106" s="2" t="str" cm="1">
        <f t="array" aca="1" ref="F5106" ca="1">IF(G5106&lt;&gt;"",INDIRECT("'"&amp;G5106&amp;"'!"&amp;H5106),"")</f>
        <v/>
      </c>
      <c r="G5106" s="1533"/>
      <c r="I5106" s="4"/>
      <c r="J5106" s="4"/>
      <c r="K5106" s="4"/>
    </row>
    <row r="5107" spans="1:11" ht="14">
      <c r="A5107">
        <v>5102</v>
      </c>
      <c r="B5107" s="7">
        <f>'EstRev 6-11'!C145</f>
        <v>0</v>
      </c>
      <c r="C5107" s="3">
        <f t="shared" si="137"/>
        <v>5102</v>
      </c>
      <c r="E5107" s="2" t="b">
        <f t="shared" ca="1" si="136"/>
        <v>1</v>
      </c>
      <c r="F5107" s="2" cm="1">
        <f t="array" aca="1" ref="F5107" ca="1">IF(G5107&lt;&gt;"",INDIRECT("'"&amp;G5107&amp;"'!"&amp;H5107),"")</f>
        <v>0</v>
      </c>
      <c r="G5107" s="1533" t="s">
        <v>6776</v>
      </c>
      <c r="H5107" s="2" t="s">
        <v>5330</v>
      </c>
    </row>
    <row r="5108" spans="1:11" ht="14">
      <c r="A5108">
        <v>5103</v>
      </c>
      <c r="B5108" s="7">
        <f>'EstRev 6-11'!C146</f>
        <v>0</v>
      </c>
      <c r="C5108" s="3">
        <f t="shared" si="137"/>
        <v>5103</v>
      </c>
      <c r="E5108" s="2" t="b">
        <f t="shared" ca="1" si="136"/>
        <v>1</v>
      </c>
      <c r="F5108" s="2" cm="1">
        <f t="array" aca="1" ref="F5108" ca="1">IF(G5108&lt;&gt;"",INDIRECT("'"&amp;G5108&amp;"'!"&amp;H5108),"")</f>
        <v>0</v>
      </c>
      <c r="G5108" s="1533" t="s">
        <v>6776</v>
      </c>
      <c r="H5108" s="2" t="s">
        <v>5331</v>
      </c>
    </row>
    <row r="5109" spans="1:11" ht="14">
      <c r="A5109">
        <v>5104</v>
      </c>
      <c r="B5109" s="7">
        <f>'EstRev 6-11'!C147</f>
        <v>0</v>
      </c>
      <c r="C5109" s="3">
        <f t="shared" si="137"/>
        <v>5104</v>
      </c>
      <c r="E5109" s="2" t="b">
        <f t="shared" ca="1" si="136"/>
        <v>1</v>
      </c>
      <c r="F5109" s="2" cm="1">
        <f t="array" aca="1" ref="F5109" ca="1">IF(G5109&lt;&gt;"",INDIRECT("'"&amp;G5109&amp;"'!"&amp;H5109),"")</f>
        <v>0</v>
      </c>
      <c r="G5109" s="1533" t="s">
        <v>6776</v>
      </c>
      <c r="H5109" s="2" t="s">
        <v>5332</v>
      </c>
    </row>
    <row r="5110" spans="1:11" ht="14">
      <c r="A5110" s="1">
        <v>5105</v>
      </c>
      <c r="D5110" s="3" t="s">
        <v>298</v>
      </c>
      <c r="E5110" s="2" t="b">
        <f t="shared" ca="1" si="136"/>
        <v>1</v>
      </c>
      <c r="F5110" s="2" t="str" cm="1">
        <f t="array" aca="1" ref="F5110" ca="1">IF(G5110&lt;&gt;"",INDIRECT("'"&amp;G5110&amp;"'!"&amp;H5110),"")</f>
        <v/>
      </c>
      <c r="G5110" s="1533"/>
    </row>
    <row r="5111" spans="1:11" ht="14">
      <c r="A5111">
        <v>5106</v>
      </c>
      <c r="B5111" s="7">
        <f>'EstRev 6-11'!C148</f>
        <v>11000</v>
      </c>
      <c r="C5111" s="3">
        <f t="shared" si="137"/>
        <v>-5894</v>
      </c>
      <c r="E5111" s="2" t="b">
        <f t="shared" ca="1" si="136"/>
        <v>1</v>
      </c>
      <c r="F5111" s="2" cm="1">
        <f t="array" aca="1" ref="F5111" ca="1">IF(G5111&lt;&gt;"",INDIRECT("'"&amp;G5111&amp;"'!"&amp;H5111),"")</f>
        <v>11000</v>
      </c>
      <c r="G5111" s="1533" t="s">
        <v>6776</v>
      </c>
      <c r="H5111" s="2" t="s">
        <v>5333</v>
      </c>
    </row>
    <row r="5112" spans="1:11" ht="14">
      <c r="A5112">
        <v>5107</v>
      </c>
      <c r="B5112" s="7">
        <f>'EstRev 6-11'!C150</f>
        <v>0</v>
      </c>
      <c r="C5112" s="3">
        <f t="shared" si="137"/>
        <v>5107</v>
      </c>
      <c r="E5112" s="2" t="b">
        <f t="shared" ca="1" si="136"/>
        <v>1</v>
      </c>
      <c r="F5112" s="2" cm="1">
        <f t="array" aca="1" ref="F5112" ca="1">IF(G5112&lt;&gt;"",INDIRECT("'"&amp;G5112&amp;"'!"&amp;H5112),"")</f>
        <v>0</v>
      </c>
      <c r="G5112" s="1533" t="s">
        <v>6776</v>
      </c>
      <c r="H5112" s="2" t="s">
        <v>5334</v>
      </c>
    </row>
    <row r="5113" spans="1:11" ht="14">
      <c r="A5113" s="1">
        <v>5108</v>
      </c>
      <c r="D5113" s="4"/>
      <c r="E5113" s="2" t="b">
        <f t="shared" ca="1" si="136"/>
        <v>1</v>
      </c>
      <c r="F5113" s="2" t="str" cm="1">
        <f t="array" aca="1" ref="F5113" ca="1">IF(G5113&lt;&gt;"",INDIRECT("'"&amp;G5113&amp;"'!"&amp;H5113),"")</f>
        <v/>
      </c>
      <c r="G5113" s="1533"/>
      <c r="I5113" s="4"/>
      <c r="J5113" s="4"/>
      <c r="K5113" s="4"/>
    </row>
    <row r="5114" spans="1:11" ht="14">
      <c r="A5114" s="1">
        <v>5109</v>
      </c>
      <c r="D5114" s="4"/>
      <c r="E5114" s="2" t="b">
        <f t="shared" ca="1" si="136"/>
        <v>1</v>
      </c>
      <c r="F5114" s="2" t="str" cm="1">
        <f t="array" aca="1" ref="F5114" ca="1">IF(G5114&lt;&gt;"",INDIRECT("'"&amp;G5114&amp;"'!"&amp;H5114),"")</f>
        <v/>
      </c>
      <c r="G5114" s="1533"/>
      <c r="I5114" s="4"/>
      <c r="J5114" s="4"/>
      <c r="K5114" s="4"/>
    </row>
    <row r="5115" spans="1:11" ht="14">
      <c r="A5115">
        <v>5110</v>
      </c>
      <c r="B5115" s="7">
        <f>'EstRev 6-11'!C151</f>
        <v>0</v>
      </c>
      <c r="C5115" s="3">
        <f t="shared" si="137"/>
        <v>5110</v>
      </c>
      <c r="E5115" s="2" t="b">
        <f t="shared" ca="1" si="136"/>
        <v>1</v>
      </c>
      <c r="F5115" s="2" cm="1">
        <f t="array" aca="1" ref="F5115" ca="1">IF(G5115&lt;&gt;"",INDIRECT("'"&amp;G5115&amp;"'!"&amp;H5115),"")</f>
        <v>0</v>
      </c>
      <c r="G5115" s="1533" t="s">
        <v>6776</v>
      </c>
      <c r="H5115" s="2" t="s">
        <v>5335</v>
      </c>
    </row>
    <row r="5116" spans="1:11" ht="14">
      <c r="A5116" s="1">
        <v>5111</v>
      </c>
      <c r="D5116" s="4"/>
      <c r="E5116" s="2" t="b">
        <f t="shared" ca="1" si="136"/>
        <v>1</v>
      </c>
      <c r="F5116" s="2" t="str" cm="1">
        <f t="array" aca="1" ref="F5116" ca="1">IF(G5116&lt;&gt;"",INDIRECT("'"&amp;G5116&amp;"'!"&amp;H5116),"")</f>
        <v/>
      </c>
      <c r="G5116" s="1533"/>
      <c r="I5116" s="4"/>
      <c r="J5116" s="4"/>
      <c r="K5116" s="4"/>
    </row>
    <row r="5117" spans="1:11" ht="14">
      <c r="A5117" s="1">
        <v>5112</v>
      </c>
      <c r="D5117" s="4"/>
      <c r="E5117" s="2" t="b">
        <f t="shared" ca="1" si="136"/>
        <v>1</v>
      </c>
      <c r="F5117" s="2" t="str" cm="1">
        <f t="array" aca="1" ref="F5117" ca="1">IF(G5117&lt;&gt;"",INDIRECT("'"&amp;G5117&amp;"'!"&amp;H5117),"")</f>
        <v/>
      </c>
      <c r="G5117" s="1533"/>
      <c r="I5117" s="4"/>
      <c r="J5117" s="4"/>
      <c r="K5117" s="4"/>
    </row>
    <row r="5118" spans="1:11" ht="14">
      <c r="A5118" s="1">
        <v>5113</v>
      </c>
      <c r="D5118" s="4"/>
      <c r="E5118" s="2" t="b">
        <f t="shared" ca="1" si="136"/>
        <v>1</v>
      </c>
      <c r="F5118" s="2" t="str" cm="1">
        <f t="array" aca="1" ref="F5118" ca="1">IF(G5118&lt;&gt;"",INDIRECT("'"&amp;G5118&amp;"'!"&amp;H5118),"")</f>
        <v/>
      </c>
      <c r="G5118" s="1533"/>
      <c r="I5118" s="4"/>
      <c r="J5118" s="4"/>
      <c r="K5118" s="4"/>
    </row>
    <row r="5119" spans="1:11" ht="14">
      <c r="A5119">
        <v>5114</v>
      </c>
      <c r="B5119" s="7">
        <f>'EstRev 6-11'!C154</f>
        <v>0</v>
      </c>
      <c r="C5119" s="3">
        <f t="shared" si="137"/>
        <v>5114</v>
      </c>
      <c r="E5119" s="2" t="b">
        <f t="shared" ca="1" si="136"/>
        <v>1</v>
      </c>
      <c r="F5119" s="2" cm="1">
        <f t="array" aca="1" ref="F5119" ca="1">IF(G5119&lt;&gt;"",INDIRECT("'"&amp;G5119&amp;"'!"&amp;H5119),"")</f>
        <v>0</v>
      </c>
      <c r="G5119" s="1533" t="s">
        <v>6776</v>
      </c>
      <c r="H5119" s="2" t="s">
        <v>5336</v>
      </c>
    </row>
    <row r="5120" spans="1:11" ht="14">
      <c r="A5120" s="1">
        <v>5115</v>
      </c>
      <c r="D5120" s="4"/>
      <c r="E5120" s="2" t="b">
        <f t="shared" ca="1" si="136"/>
        <v>1</v>
      </c>
      <c r="F5120" s="2" t="str" cm="1">
        <f t="array" aca="1" ref="F5120" ca="1">IF(G5120&lt;&gt;"",INDIRECT("'"&amp;G5120&amp;"'!"&amp;H5120),"")</f>
        <v/>
      </c>
      <c r="G5120" s="1533"/>
      <c r="I5120" s="4"/>
      <c r="J5120" s="4"/>
      <c r="K5120" s="4"/>
    </row>
    <row r="5121" spans="1:11" ht="14">
      <c r="A5121">
        <v>5116</v>
      </c>
      <c r="B5121" s="7">
        <f>'EstRev 6-11'!C155</f>
        <v>0</v>
      </c>
      <c r="C5121" s="3">
        <f t="shared" si="137"/>
        <v>5116</v>
      </c>
      <c r="E5121" s="2" t="b">
        <f t="shared" ca="1" si="136"/>
        <v>1</v>
      </c>
      <c r="F5121" s="2" cm="1">
        <f t="array" aca="1" ref="F5121" ca="1">IF(G5121&lt;&gt;"",INDIRECT("'"&amp;G5121&amp;"'!"&amp;H5121),"")</f>
        <v>0</v>
      </c>
      <c r="G5121" s="1533" t="s">
        <v>6776</v>
      </c>
      <c r="H5121" s="2" t="s">
        <v>4626</v>
      </c>
    </row>
    <row r="5122" spans="1:11" ht="14">
      <c r="A5122">
        <v>5117</v>
      </c>
      <c r="B5122" s="7">
        <f>'EstRev 6-11'!C157</f>
        <v>0</v>
      </c>
      <c r="C5122" s="3">
        <f t="shared" si="137"/>
        <v>5117</v>
      </c>
      <c r="E5122" s="2" t="b">
        <f t="shared" ref="E5122:E5185" ca="1" si="138">F5122=B5122</f>
        <v>1</v>
      </c>
      <c r="F5122" s="2" cm="1">
        <f t="array" aca="1" ref="F5122" ca="1">IF(G5122&lt;&gt;"",INDIRECT("'"&amp;G5122&amp;"'!"&amp;H5122),"")</f>
        <v>0</v>
      </c>
      <c r="G5122" s="1533" t="s">
        <v>6776</v>
      </c>
      <c r="H5122" s="2" t="s">
        <v>5337</v>
      </c>
    </row>
    <row r="5123" spans="1:11" ht="14">
      <c r="A5123" s="1">
        <v>5118</v>
      </c>
      <c r="D5123" s="4"/>
      <c r="E5123" s="2" t="b">
        <f t="shared" ca="1" si="138"/>
        <v>1</v>
      </c>
      <c r="F5123" s="2" t="str" cm="1">
        <f t="array" aca="1" ref="F5123" ca="1">IF(G5123&lt;&gt;"",INDIRECT("'"&amp;G5123&amp;"'!"&amp;H5123),"")</f>
        <v/>
      </c>
      <c r="G5123" s="1533"/>
      <c r="I5123" s="4"/>
      <c r="J5123" s="4"/>
      <c r="K5123" s="4"/>
    </row>
    <row r="5124" spans="1:11" ht="14">
      <c r="A5124" s="1">
        <v>5119</v>
      </c>
      <c r="D5124" s="4"/>
      <c r="E5124" s="2" t="b">
        <f t="shared" ca="1" si="138"/>
        <v>1</v>
      </c>
      <c r="F5124" s="2" t="str" cm="1">
        <f t="array" aca="1" ref="F5124" ca="1">IF(G5124&lt;&gt;"",INDIRECT("'"&amp;G5124&amp;"'!"&amp;H5124),"")</f>
        <v/>
      </c>
      <c r="G5124" s="1533"/>
      <c r="I5124" s="4"/>
      <c r="J5124" s="4"/>
      <c r="K5124" s="4"/>
    </row>
    <row r="5125" spans="1:11" ht="14">
      <c r="A5125">
        <v>5120</v>
      </c>
      <c r="B5125" s="7">
        <f>'EstRev 6-11'!C158</f>
        <v>0</v>
      </c>
      <c r="C5125" s="3">
        <f t="shared" si="137"/>
        <v>5120</v>
      </c>
      <c r="E5125" s="2" t="b">
        <f t="shared" ca="1" si="138"/>
        <v>1</v>
      </c>
      <c r="F5125" s="2" cm="1">
        <f t="array" aca="1" ref="F5125" ca="1">IF(G5125&lt;&gt;"",INDIRECT("'"&amp;G5125&amp;"'!"&amp;H5125),"")</f>
        <v>0</v>
      </c>
      <c r="G5125" s="1533" t="s">
        <v>6776</v>
      </c>
      <c r="H5125" s="2" t="s">
        <v>5338</v>
      </c>
    </row>
    <row r="5126" spans="1:11" ht="14">
      <c r="A5126" s="1">
        <v>5121</v>
      </c>
      <c r="D5126" s="4"/>
      <c r="E5126" s="2" t="b">
        <f t="shared" ca="1" si="138"/>
        <v>1</v>
      </c>
      <c r="F5126" s="2" t="str" cm="1">
        <f t="array" aca="1" ref="F5126" ca="1">IF(G5126&lt;&gt;"",INDIRECT("'"&amp;G5126&amp;"'!"&amp;H5126),"")</f>
        <v/>
      </c>
      <c r="G5126" s="1533"/>
      <c r="I5126" s="4"/>
      <c r="J5126" s="4"/>
      <c r="K5126" s="4"/>
    </row>
    <row r="5127" spans="1:11" ht="14">
      <c r="A5127" s="1">
        <v>5122</v>
      </c>
      <c r="D5127" s="4"/>
      <c r="E5127" s="2" t="b">
        <f t="shared" ca="1" si="138"/>
        <v>1</v>
      </c>
      <c r="F5127" s="2" t="str" cm="1">
        <f t="array" aca="1" ref="F5127" ca="1">IF(G5127&lt;&gt;"",INDIRECT("'"&amp;G5127&amp;"'!"&amp;H5127),"")</f>
        <v/>
      </c>
      <c r="G5127" s="1533"/>
      <c r="I5127" s="4"/>
      <c r="J5127" s="4"/>
      <c r="K5127" s="4"/>
    </row>
    <row r="5128" spans="1:11" ht="14">
      <c r="A5128" s="1">
        <v>5123</v>
      </c>
      <c r="D5128" s="4"/>
      <c r="E5128" s="2" t="b">
        <f t="shared" ca="1" si="138"/>
        <v>1</v>
      </c>
      <c r="F5128" s="2" t="str" cm="1">
        <f t="array" aca="1" ref="F5128" ca="1">IF(G5128&lt;&gt;"",INDIRECT("'"&amp;G5128&amp;"'!"&amp;H5128),"")</f>
        <v/>
      </c>
      <c r="G5128" s="1533"/>
      <c r="I5128" s="4"/>
      <c r="J5128" s="4"/>
      <c r="K5128" s="4"/>
    </row>
    <row r="5129" spans="1:11" ht="14">
      <c r="A5129" s="1">
        <v>5124</v>
      </c>
      <c r="D5129" s="4"/>
      <c r="E5129" s="2" t="b">
        <f t="shared" ca="1" si="138"/>
        <v>1</v>
      </c>
      <c r="F5129" s="2" t="str" cm="1">
        <f t="array" aca="1" ref="F5129" ca="1">IF(G5129&lt;&gt;"",INDIRECT("'"&amp;G5129&amp;"'!"&amp;H5129),"")</f>
        <v/>
      </c>
      <c r="G5129" s="1533"/>
      <c r="I5129" s="4"/>
      <c r="J5129" s="4"/>
      <c r="K5129" s="4"/>
    </row>
    <row r="5130" spans="1:11" ht="14">
      <c r="A5130" s="1">
        <v>5125</v>
      </c>
      <c r="D5130" s="4"/>
      <c r="E5130" s="2" t="b">
        <f t="shared" ca="1" si="138"/>
        <v>1</v>
      </c>
      <c r="F5130" s="2" t="str" cm="1">
        <f t="array" aca="1" ref="F5130" ca="1">IF(G5130&lt;&gt;"",INDIRECT("'"&amp;G5130&amp;"'!"&amp;H5130),"")</f>
        <v/>
      </c>
      <c r="G5130" s="1533"/>
      <c r="I5130" s="4"/>
      <c r="J5130" s="4"/>
      <c r="K5130" s="4"/>
    </row>
    <row r="5131" spans="1:11" ht="14">
      <c r="A5131">
        <v>5126</v>
      </c>
      <c r="B5131" s="7">
        <f>'EstRev 6-11'!C159</f>
        <v>0</v>
      </c>
      <c r="C5131" s="3">
        <f t="shared" ref="C5131:C5191" si="139">A5131-B5131</f>
        <v>5126</v>
      </c>
      <c r="E5131" s="2" t="b">
        <f t="shared" ca="1" si="138"/>
        <v>1</v>
      </c>
      <c r="F5131" s="2" cm="1">
        <f t="array" aca="1" ref="F5131" ca="1">IF(G5131&lt;&gt;"",INDIRECT("'"&amp;G5131&amp;"'!"&amp;H5131),"")</f>
        <v>0</v>
      </c>
      <c r="G5131" s="1533" t="s">
        <v>6776</v>
      </c>
      <c r="H5131" s="2" t="s">
        <v>5339</v>
      </c>
    </row>
    <row r="5132" spans="1:11" ht="14">
      <c r="A5132" s="1">
        <v>5127</v>
      </c>
      <c r="D5132" s="4"/>
      <c r="E5132" s="2" t="b">
        <f t="shared" ca="1" si="138"/>
        <v>1</v>
      </c>
      <c r="F5132" s="2" t="str" cm="1">
        <f t="array" aca="1" ref="F5132" ca="1">IF(G5132&lt;&gt;"",INDIRECT("'"&amp;G5132&amp;"'!"&amp;H5132),"")</f>
        <v/>
      </c>
      <c r="G5132" s="1533"/>
      <c r="I5132" s="4"/>
      <c r="J5132" s="4"/>
      <c r="K5132" s="4"/>
    </row>
    <row r="5133" spans="1:11" ht="14">
      <c r="A5133" s="1">
        <v>5128</v>
      </c>
      <c r="D5133" s="4"/>
      <c r="E5133" s="2" t="b">
        <f t="shared" ca="1" si="138"/>
        <v>1</v>
      </c>
      <c r="F5133" s="2" t="str" cm="1">
        <f t="array" aca="1" ref="F5133" ca="1">IF(G5133&lt;&gt;"",INDIRECT("'"&amp;G5133&amp;"'!"&amp;H5133),"")</f>
        <v/>
      </c>
      <c r="G5133" s="1533"/>
      <c r="I5133" s="4"/>
      <c r="J5133" s="4"/>
      <c r="K5133" s="4"/>
    </row>
    <row r="5134" spans="1:11" ht="14">
      <c r="A5134" s="1">
        <v>5129</v>
      </c>
      <c r="D5134" s="4"/>
      <c r="E5134" s="2" t="b">
        <f t="shared" ca="1" si="138"/>
        <v>1</v>
      </c>
      <c r="F5134" s="2" t="str" cm="1">
        <f t="array" aca="1" ref="F5134" ca="1">IF(G5134&lt;&gt;"",INDIRECT("'"&amp;G5134&amp;"'!"&amp;H5134),"")</f>
        <v/>
      </c>
      <c r="G5134" s="1533"/>
      <c r="I5134" s="4"/>
      <c r="J5134" s="4"/>
      <c r="K5134" s="4"/>
    </row>
    <row r="5135" spans="1:11" ht="14">
      <c r="A5135" s="1">
        <v>5130</v>
      </c>
      <c r="D5135" s="4"/>
      <c r="E5135" s="2" t="b">
        <f t="shared" ca="1" si="138"/>
        <v>1</v>
      </c>
      <c r="F5135" s="2" t="str" cm="1">
        <f t="array" aca="1" ref="F5135" ca="1">IF(G5135&lt;&gt;"",INDIRECT("'"&amp;G5135&amp;"'!"&amp;H5135),"")</f>
        <v/>
      </c>
      <c r="G5135" s="1533"/>
      <c r="I5135" s="4"/>
      <c r="J5135" s="4"/>
      <c r="K5135" s="4"/>
    </row>
    <row r="5136" spans="1:11" ht="14">
      <c r="A5136" s="1">
        <v>5131</v>
      </c>
      <c r="D5136" s="4"/>
      <c r="E5136" s="2" t="b">
        <f t="shared" ca="1" si="138"/>
        <v>1</v>
      </c>
      <c r="F5136" s="2" t="str" cm="1">
        <f t="array" aca="1" ref="F5136" ca="1">IF(G5136&lt;&gt;"",INDIRECT("'"&amp;G5136&amp;"'!"&amp;H5136),"")</f>
        <v/>
      </c>
      <c r="G5136" s="1533"/>
      <c r="I5136" s="4"/>
      <c r="J5136" s="4"/>
      <c r="K5136" s="4"/>
    </row>
    <row r="5137" spans="1:11" ht="14">
      <c r="A5137" s="1">
        <v>5132</v>
      </c>
      <c r="D5137" s="4"/>
      <c r="E5137" s="2" t="b">
        <f t="shared" ca="1" si="138"/>
        <v>1</v>
      </c>
      <c r="F5137" s="2" t="str" cm="1">
        <f t="array" aca="1" ref="F5137" ca="1">IF(G5137&lt;&gt;"",INDIRECT("'"&amp;G5137&amp;"'!"&amp;H5137),"")</f>
        <v/>
      </c>
      <c r="G5137" s="1533"/>
      <c r="I5137" s="4"/>
      <c r="J5137" s="4"/>
      <c r="K5137" s="4"/>
    </row>
    <row r="5138" spans="1:11" ht="14">
      <c r="A5138">
        <v>5133</v>
      </c>
      <c r="B5138" s="7">
        <f>'EstRev 6-11'!C160</f>
        <v>0</v>
      </c>
      <c r="C5138" s="3">
        <f t="shared" si="139"/>
        <v>5133</v>
      </c>
      <c r="E5138" s="2" t="b">
        <f t="shared" ca="1" si="138"/>
        <v>1</v>
      </c>
      <c r="F5138" s="2" cm="1">
        <f t="array" aca="1" ref="F5138" ca="1">IF(G5138&lt;&gt;"",INDIRECT("'"&amp;G5138&amp;"'!"&amp;H5138),"")</f>
        <v>0</v>
      </c>
      <c r="G5138" s="1533" t="s">
        <v>6776</v>
      </c>
      <c r="H5138" s="2" t="s">
        <v>5340</v>
      </c>
    </row>
    <row r="5139" spans="1:11" ht="14">
      <c r="A5139" s="1">
        <v>5134</v>
      </c>
      <c r="D5139" s="4"/>
      <c r="E5139" s="2" t="b">
        <f t="shared" ca="1" si="138"/>
        <v>1</v>
      </c>
      <c r="F5139" s="2" t="str" cm="1">
        <f t="array" aca="1" ref="F5139" ca="1">IF(G5139&lt;&gt;"",INDIRECT("'"&amp;G5139&amp;"'!"&amp;H5139),"")</f>
        <v/>
      </c>
      <c r="G5139" s="1533"/>
      <c r="I5139" s="4"/>
      <c r="J5139" s="4"/>
      <c r="K5139" s="4"/>
    </row>
    <row r="5140" spans="1:11" ht="14">
      <c r="A5140">
        <v>5135</v>
      </c>
      <c r="B5140" s="7">
        <f>'EstRev 6-11'!C161</f>
        <v>0</v>
      </c>
      <c r="C5140" s="3">
        <f t="shared" si="139"/>
        <v>5135</v>
      </c>
      <c r="E5140" s="2" t="b">
        <f t="shared" ca="1" si="138"/>
        <v>1</v>
      </c>
      <c r="F5140" s="2" cm="1">
        <f t="array" aca="1" ref="F5140" ca="1">IF(G5140&lt;&gt;"",INDIRECT("'"&amp;G5140&amp;"'!"&amp;H5140),"")</f>
        <v>0</v>
      </c>
      <c r="G5140" s="1533" t="s">
        <v>6776</v>
      </c>
      <c r="H5140" s="2" t="s">
        <v>5341</v>
      </c>
    </row>
    <row r="5141" spans="1:11" ht="14">
      <c r="A5141" s="1">
        <v>5136</v>
      </c>
      <c r="D5141" s="4"/>
      <c r="E5141" s="2" t="b">
        <f t="shared" ca="1" si="138"/>
        <v>1</v>
      </c>
      <c r="F5141" s="2" t="str" cm="1">
        <f t="array" aca="1" ref="F5141" ca="1">IF(G5141&lt;&gt;"",INDIRECT("'"&amp;G5141&amp;"'!"&amp;H5141),"")</f>
        <v/>
      </c>
      <c r="G5141" s="1533"/>
      <c r="I5141" s="4"/>
      <c r="J5141" s="4"/>
      <c r="K5141" s="4"/>
    </row>
    <row r="5142" spans="1:11" ht="14">
      <c r="A5142" s="1">
        <v>5137</v>
      </c>
      <c r="D5142" s="4"/>
      <c r="E5142" s="2" t="b">
        <f t="shared" ca="1" si="138"/>
        <v>1</v>
      </c>
      <c r="F5142" s="2" t="str" cm="1">
        <f t="array" aca="1" ref="F5142" ca="1">IF(G5142&lt;&gt;"",INDIRECT("'"&amp;G5142&amp;"'!"&amp;H5142),"")</f>
        <v/>
      </c>
      <c r="G5142" s="1533"/>
      <c r="I5142" s="4"/>
      <c r="J5142" s="4"/>
      <c r="K5142" s="4"/>
    </row>
    <row r="5143" spans="1:11" ht="14">
      <c r="A5143" s="1">
        <v>5138</v>
      </c>
      <c r="D5143" s="3" t="s">
        <v>653</v>
      </c>
      <c r="E5143" s="2" t="b">
        <f t="shared" ca="1" si="138"/>
        <v>1</v>
      </c>
      <c r="F5143" s="2" t="str" cm="1">
        <f t="array" aca="1" ref="F5143" ca="1">IF(G5143&lt;&gt;"",INDIRECT("'"&amp;G5143&amp;"'!"&amp;H5143),"")</f>
        <v/>
      </c>
      <c r="G5143" s="1533"/>
    </row>
    <row r="5144" spans="1:11" ht="14">
      <c r="A5144" s="1">
        <v>5139</v>
      </c>
      <c r="D5144" s="3" t="s">
        <v>653</v>
      </c>
      <c r="E5144" s="2" t="b">
        <f t="shared" ca="1" si="138"/>
        <v>1</v>
      </c>
      <c r="F5144" s="2" t="str" cm="1">
        <f t="array" aca="1" ref="F5144" ca="1">IF(G5144&lt;&gt;"",INDIRECT("'"&amp;G5144&amp;"'!"&amp;H5144),"")</f>
        <v/>
      </c>
      <c r="G5144" s="1533"/>
    </row>
    <row r="5145" spans="1:11" ht="14">
      <c r="A5145" s="1">
        <v>5140</v>
      </c>
      <c r="D5145" s="4"/>
      <c r="E5145" s="2" t="b">
        <f t="shared" ca="1" si="138"/>
        <v>1</v>
      </c>
      <c r="F5145" s="2" t="str" cm="1">
        <f t="array" aca="1" ref="F5145" ca="1">IF(G5145&lt;&gt;"",INDIRECT("'"&amp;G5145&amp;"'!"&amp;H5145),"")</f>
        <v/>
      </c>
      <c r="G5145" s="1533"/>
      <c r="I5145" s="4"/>
      <c r="J5145" s="4"/>
      <c r="K5145" s="4"/>
    </row>
    <row r="5146" spans="1:11" ht="14">
      <c r="A5146" s="1">
        <v>5141</v>
      </c>
      <c r="D5146" s="4"/>
      <c r="E5146" s="2" t="b">
        <f t="shared" ca="1" si="138"/>
        <v>1</v>
      </c>
      <c r="F5146" s="2" t="str" cm="1">
        <f t="array" aca="1" ref="F5146" ca="1">IF(G5146&lt;&gt;"",INDIRECT("'"&amp;G5146&amp;"'!"&amp;H5146),"")</f>
        <v/>
      </c>
      <c r="G5146" s="1533"/>
      <c r="I5146" s="4"/>
      <c r="J5146" s="4"/>
      <c r="K5146" s="4"/>
    </row>
    <row r="5147" spans="1:11" ht="14">
      <c r="A5147" s="1">
        <v>5142</v>
      </c>
      <c r="D5147" s="4"/>
      <c r="E5147" s="2" t="b">
        <f t="shared" ca="1" si="138"/>
        <v>1</v>
      </c>
      <c r="F5147" s="2" t="str" cm="1">
        <f t="array" aca="1" ref="F5147" ca="1">IF(G5147&lt;&gt;"",INDIRECT("'"&amp;G5147&amp;"'!"&amp;H5147),"")</f>
        <v/>
      </c>
      <c r="G5147" s="1533"/>
      <c r="I5147" s="4"/>
      <c r="J5147" s="4"/>
      <c r="K5147" s="4"/>
    </row>
    <row r="5148" spans="1:11" ht="14">
      <c r="A5148" s="1">
        <v>5143</v>
      </c>
      <c r="D5148" s="4"/>
      <c r="E5148" s="2" t="b">
        <f t="shared" ca="1" si="138"/>
        <v>1</v>
      </c>
      <c r="F5148" s="2" t="str" cm="1">
        <f t="array" aca="1" ref="F5148" ca="1">IF(G5148&lt;&gt;"",INDIRECT("'"&amp;G5148&amp;"'!"&amp;H5148),"")</f>
        <v/>
      </c>
      <c r="G5148" s="1533"/>
      <c r="I5148" s="4"/>
      <c r="J5148" s="4"/>
      <c r="K5148" s="4"/>
    </row>
    <row r="5149" spans="1:11" ht="14">
      <c r="A5149" s="1">
        <v>5144</v>
      </c>
      <c r="D5149" s="4"/>
      <c r="E5149" s="2" t="b">
        <f t="shared" ca="1" si="138"/>
        <v>1</v>
      </c>
      <c r="F5149" s="2" t="str" cm="1">
        <f t="array" aca="1" ref="F5149" ca="1">IF(G5149&lt;&gt;"",INDIRECT("'"&amp;G5149&amp;"'!"&amp;H5149),"")</f>
        <v/>
      </c>
      <c r="G5149" s="1533"/>
      <c r="I5149" s="4"/>
      <c r="J5149" s="4"/>
      <c r="K5149" s="4"/>
    </row>
    <row r="5150" spans="1:11" ht="14">
      <c r="A5150" s="1">
        <v>5145</v>
      </c>
      <c r="D5150" s="4"/>
      <c r="E5150" s="2" t="b">
        <f t="shared" ca="1" si="138"/>
        <v>1</v>
      </c>
      <c r="F5150" s="2" t="str" cm="1">
        <f t="array" aca="1" ref="F5150" ca="1">IF(G5150&lt;&gt;"",INDIRECT("'"&amp;G5150&amp;"'!"&amp;H5150),"")</f>
        <v/>
      </c>
      <c r="G5150" s="1533"/>
      <c r="I5150" s="4"/>
      <c r="J5150" s="4"/>
      <c r="K5150" s="4"/>
    </row>
    <row r="5151" spans="1:11" ht="14">
      <c r="A5151" s="1">
        <v>5146</v>
      </c>
      <c r="D5151" s="3" t="s">
        <v>298</v>
      </c>
      <c r="E5151" s="2" t="b">
        <f t="shared" ca="1" si="138"/>
        <v>1</v>
      </c>
      <c r="F5151" s="2" t="str" cm="1">
        <f t="array" aca="1" ref="F5151" ca="1">IF(G5151&lt;&gt;"",INDIRECT("'"&amp;G5151&amp;"'!"&amp;H5151),"")</f>
        <v/>
      </c>
      <c r="G5151" s="1533"/>
    </row>
    <row r="5152" spans="1:11" ht="14">
      <c r="A5152" s="1">
        <v>5147</v>
      </c>
      <c r="D5152" s="3" t="s">
        <v>298</v>
      </c>
      <c r="E5152" s="2" t="b">
        <f t="shared" ca="1" si="138"/>
        <v>1</v>
      </c>
      <c r="F5152" s="2" t="str" cm="1">
        <f t="array" aca="1" ref="F5152" ca="1">IF(G5152&lt;&gt;"",INDIRECT("'"&amp;G5152&amp;"'!"&amp;H5152),"")</f>
        <v/>
      </c>
      <c r="G5152" s="1533"/>
    </row>
    <row r="5153" spans="1:11" ht="14">
      <c r="A5153" s="1">
        <v>5148</v>
      </c>
      <c r="D5153" s="3" t="s">
        <v>298</v>
      </c>
      <c r="E5153" s="2" t="b">
        <f t="shared" ca="1" si="138"/>
        <v>1</v>
      </c>
      <c r="F5153" s="2" t="str" cm="1">
        <f t="array" aca="1" ref="F5153" ca="1">IF(G5153&lt;&gt;"",INDIRECT("'"&amp;G5153&amp;"'!"&amp;H5153),"")</f>
        <v/>
      </c>
      <c r="G5153" s="1533"/>
    </row>
    <row r="5154" spans="1:11" ht="14">
      <c r="A5154" s="1">
        <v>5149</v>
      </c>
      <c r="D5154" s="3" t="s">
        <v>298</v>
      </c>
      <c r="E5154" s="2" t="b">
        <f t="shared" ca="1" si="138"/>
        <v>1</v>
      </c>
      <c r="F5154" s="2" t="str" cm="1">
        <f t="array" aca="1" ref="F5154" ca="1">IF(G5154&lt;&gt;"",INDIRECT("'"&amp;G5154&amp;"'!"&amp;H5154),"")</f>
        <v/>
      </c>
      <c r="G5154" s="1533"/>
    </row>
    <row r="5155" spans="1:11" ht="14">
      <c r="A5155" s="1">
        <v>5150</v>
      </c>
      <c r="D5155" s="3" t="s">
        <v>298</v>
      </c>
      <c r="E5155" s="2" t="b">
        <f t="shared" ca="1" si="138"/>
        <v>1</v>
      </c>
      <c r="F5155" s="2" t="str" cm="1">
        <f t="array" aca="1" ref="F5155" ca="1">IF(G5155&lt;&gt;"",INDIRECT("'"&amp;G5155&amp;"'!"&amp;H5155),"")</f>
        <v/>
      </c>
      <c r="G5155" s="1533"/>
    </row>
    <row r="5156" spans="1:11" ht="14">
      <c r="A5156" s="1">
        <v>5151</v>
      </c>
      <c r="D5156" s="3" t="s">
        <v>298</v>
      </c>
      <c r="E5156" s="2" t="b">
        <f t="shared" ca="1" si="138"/>
        <v>1</v>
      </c>
      <c r="F5156" s="2" t="str" cm="1">
        <f t="array" aca="1" ref="F5156" ca="1">IF(G5156&lt;&gt;"",INDIRECT("'"&amp;G5156&amp;"'!"&amp;H5156),"")</f>
        <v/>
      </c>
      <c r="G5156" s="1533"/>
    </row>
    <row r="5157" spans="1:11" ht="14">
      <c r="A5157" s="1">
        <v>5152</v>
      </c>
      <c r="D5157" s="3" t="s">
        <v>298</v>
      </c>
      <c r="E5157" s="2" t="b">
        <f t="shared" ca="1" si="138"/>
        <v>1</v>
      </c>
      <c r="F5157" s="2" t="str" cm="1">
        <f t="array" aca="1" ref="F5157" ca="1">IF(G5157&lt;&gt;"",INDIRECT("'"&amp;G5157&amp;"'!"&amp;H5157),"")</f>
        <v/>
      </c>
      <c r="G5157" s="1533"/>
    </row>
    <row r="5158" spans="1:11" ht="14">
      <c r="A5158">
        <v>5153</v>
      </c>
      <c r="B5158" s="7">
        <f>'EstRev 6-11'!C171</f>
        <v>573500</v>
      </c>
      <c r="C5158" s="3">
        <f t="shared" si="139"/>
        <v>-568347</v>
      </c>
      <c r="E5158" s="2" t="b">
        <f t="shared" ca="1" si="138"/>
        <v>1</v>
      </c>
      <c r="F5158" s="2" cm="1">
        <f t="array" aca="1" ref="F5158" ca="1">IF(G5158&lt;&gt;"",INDIRECT("'"&amp;G5158&amp;"'!"&amp;H5158),"")</f>
        <v>573500</v>
      </c>
      <c r="G5158" s="1533" t="s">
        <v>6776</v>
      </c>
      <c r="H5158" s="2" t="s">
        <v>5342</v>
      </c>
    </row>
    <row r="5159" spans="1:11" ht="14">
      <c r="A5159" s="1">
        <v>5154</v>
      </c>
      <c r="D5159" s="4"/>
      <c r="E5159" s="2" t="b">
        <f t="shared" ca="1" si="138"/>
        <v>1</v>
      </c>
      <c r="F5159" s="2" t="str" cm="1">
        <f t="array" aca="1" ref="F5159" ca="1">IF(G5159&lt;&gt;"",INDIRECT("'"&amp;G5159&amp;"'!"&amp;H5159),"")</f>
        <v/>
      </c>
      <c r="G5159" s="1533"/>
      <c r="I5159" s="4"/>
      <c r="J5159" s="4"/>
      <c r="K5159" s="4"/>
    </row>
    <row r="5160" spans="1:11" ht="14">
      <c r="A5160" s="1">
        <v>5155</v>
      </c>
      <c r="D5160" s="4"/>
      <c r="E5160" s="2" t="b">
        <f t="shared" ca="1" si="138"/>
        <v>1</v>
      </c>
      <c r="F5160" s="2" t="str" cm="1">
        <f t="array" aca="1" ref="F5160" ca="1">IF(G5160&lt;&gt;"",INDIRECT("'"&amp;G5160&amp;"'!"&amp;H5160),"")</f>
        <v/>
      </c>
      <c r="G5160" s="1533"/>
      <c r="I5160" s="4"/>
      <c r="J5160" s="4"/>
      <c r="K5160" s="4"/>
    </row>
    <row r="5161" spans="1:11" ht="14">
      <c r="A5161" s="1">
        <v>5156</v>
      </c>
      <c r="D5161" s="4"/>
      <c r="E5161" s="2" t="b">
        <f t="shared" ca="1" si="138"/>
        <v>1</v>
      </c>
      <c r="F5161" s="2" t="str" cm="1">
        <f t="array" aca="1" ref="F5161" ca="1">IF(G5161&lt;&gt;"",INDIRECT("'"&amp;G5161&amp;"'!"&amp;H5161),"")</f>
        <v/>
      </c>
      <c r="G5161" s="1533"/>
      <c r="I5161" s="4"/>
      <c r="J5161" s="4"/>
      <c r="K5161" s="4"/>
    </row>
    <row r="5162" spans="1:11" ht="14">
      <c r="A5162" s="1">
        <v>5157</v>
      </c>
      <c r="D5162" s="4"/>
      <c r="E5162" s="2" t="b">
        <f t="shared" ca="1" si="138"/>
        <v>1</v>
      </c>
      <c r="F5162" s="2" t="str" cm="1">
        <f t="array" aca="1" ref="F5162" ca="1">IF(G5162&lt;&gt;"",INDIRECT("'"&amp;G5162&amp;"'!"&amp;H5162),"")</f>
        <v/>
      </c>
      <c r="G5162" s="1533"/>
      <c r="I5162" s="4"/>
      <c r="J5162" s="4"/>
      <c r="K5162" s="4"/>
    </row>
    <row r="5163" spans="1:11" ht="14">
      <c r="A5163" s="1">
        <v>5158</v>
      </c>
      <c r="D5163" s="4"/>
      <c r="E5163" s="2" t="b">
        <f t="shared" ca="1" si="138"/>
        <v>1</v>
      </c>
      <c r="F5163" s="2" t="str" cm="1">
        <f t="array" aca="1" ref="F5163" ca="1">IF(G5163&lt;&gt;"",INDIRECT("'"&amp;G5163&amp;"'!"&amp;H5163),"")</f>
        <v/>
      </c>
      <c r="G5163" s="1533"/>
      <c r="I5163" s="4"/>
      <c r="J5163" s="4"/>
      <c r="K5163" s="4"/>
    </row>
    <row r="5164" spans="1:11" ht="14">
      <c r="A5164" s="1">
        <v>5159</v>
      </c>
      <c r="D5164" s="4"/>
      <c r="E5164" s="2" t="b">
        <f t="shared" ca="1" si="138"/>
        <v>1</v>
      </c>
      <c r="F5164" s="2" t="str" cm="1">
        <f t="array" aca="1" ref="F5164" ca="1">IF(G5164&lt;&gt;"",INDIRECT("'"&amp;G5164&amp;"'!"&amp;H5164),"")</f>
        <v/>
      </c>
      <c r="G5164" s="1533"/>
      <c r="I5164" s="4"/>
      <c r="J5164" s="4"/>
      <c r="K5164" s="4"/>
    </row>
    <row r="5165" spans="1:11" ht="14">
      <c r="A5165" s="1">
        <v>5160</v>
      </c>
      <c r="D5165" s="4"/>
      <c r="E5165" s="2" t="b">
        <f t="shared" ca="1" si="138"/>
        <v>1</v>
      </c>
      <c r="F5165" s="2" t="str" cm="1">
        <f t="array" aca="1" ref="F5165" ca="1">IF(G5165&lt;&gt;"",INDIRECT("'"&amp;G5165&amp;"'!"&amp;H5165),"")</f>
        <v/>
      </c>
      <c r="G5165" s="1533"/>
      <c r="I5165" s="4"/>
      <c r="J5165" s="4"/>
      <c r="K5165" s="4"/>
    </row>
    <row r="5166" spans="1:11" ht="14">
      <c r="A5166" s="1">
        <v>5161</v>
      </c>
      <c r="D5166" s="4"/>
      <c r="E5166" s="2" t="b">
        <f t="shared" ca="1" si="138"/>
        <v>1</v>
      </c>
      <c r="F5166" s="2" t="str" cm="1">
        <f t="array" aca="1" ref="F5166" ca="1">IF(G5166&lt;&gt;"",INDIRECT("'"&amp;G5166&amp;"'!"&amp;H5166),"")</f>
        <v/>
      </c>
      <c r="G5166" s="1533"/>
      <c r="I5166" s="4"/>
      <c r="J5166" s="4"/>
      <c r="K5166" s="4"/>
    </row>
    <row r="5167" spans="1:11" ht="14">
      <c r="A5167">
        <v>5162</v>
      </c>
      <c r="B5167" s="7">
        <f>'EstRev 6-11'!C172</f>
        <v>2994940</v>
      </c>
      <c r="C5167" s="3">
        <f t="shared" si="139"/>
        <v>-2989778</v>
      </c>
      <c r="E5167" s="2" t="b">
        <f t="shared" ca="1" si="138"/>
        <v>1</v>
      </c>
      <c r="F5167" s="2" cm="1">
        <f t="array" aca="1" ref="F5167" ca="1">IF(G5167&lt;&gt;"",INDIRECT("'"&amp;G5167&amp;"'!"&amp;H5167),"")</f>
        <v>2994940</v>
      </c>
      <c r="G5167" s="1533" t="s">
        <v>6776</v>
      </c>
      <c r="H5167" s="2" t="s">
        <v>5343</v>
      </c>
    </row>
    <row r="5168" spans="1:11" ht="14">
      <c r="A5168">
        <v>5163</v>
      </c>
      <c r="B5168" s="7">
        <f>'EstRev 6-11'!C175</f>
        <v>0</v>
      </c>
      <c r="C5168" s="3">
        <f t="shared" si="139"/>
        <v>5163</v>
      </c>
      <c r="E5168" s="2" t="b">
        <f t="shared" ca="1" si="138"/>
        <v>1</v>
      </c>
      <c r="F5168" s="2" cm="1">
        <f t="array" aca="1" ref="F5168" ca="1">IF(G5168&lt;&gt;"",INDIRECT("'"&amp;G5168&amp;"'!"&amp;H5168),"")</f>
        <v>0</v>
      </c>
      <c r="G5168" s="1533" t="s">
        <v>6776</v>
      </c>
      <c r="H5168" s="2" t="s">
        <v>5344</v>
      </c>
    </row>
    <row r="5169" spans="1:11" ht="14">
      <c r="A5169">
        <v>5164</v>
      </c>
      <c r="B5169" s="7">
        <f>'EstRev 6-11'!C177</f>
        <v>0</v>
      </c>
      <c r="C5169" s="3">
        <f t="shared" si="139"/>
        <v>5164</v>
      </c>
      <c r="E5169" s="2" t="b">
        <f t="shared" ca="1" si="138"/>
        <v>1</v>
      </c>
      <c r="F5169" s="2" cm="1">
        <f t="array" aca="1" ref="F5169" ca="1">IF(G5169&lt;&gt;"",INDIRECT("'"&amp;G5169&amp;"'!"&amp;H5169),"")</f>
        <v>0</v>
      </c>
      <c r="G5169" s="1533" t="s">
        <v>6776</v>
      </c>
      <c r="H5169" s="2" t="s">
        <v>5345</v>
      </c>
    </row>
    <row r="5170" spans="1:11" ht="14">
      <c r="A5170" s="1">
        <v>5165</v>
      </c>
      <c r="D5170" s="3" t="s">
        <v>298</v>
      </c>
      <c r="E5170" s="2" t="b">
        <f t="shared" ca="1" si="138"/>
        <v>1</v>
      </c>
      <c r="F5170" s="2" t="str" cm="1">
        <f t="array" aca="1" ref="F5170" ca="1">IF(G5170&lt;&gt;"",INDIRECT("'"&amp;G5170&amp;"'!"&amp;H5170),"")</f>
        <v/>
      </c>
      <c r="G5170" s="1533"/>
    </row>
    <row r="5171" spans="1:11" ht="14">
      <c r="A5171" s="1">
        <v>5166</v>
      </c>
      <c r="D5171" s="3" t="s">
        <v>298</v>
      </c>
      <c r="E5171" s="2" t="b">
        <f t="shared" ca="1" si="138"/>
        <v>1</v>
      </c>
      <c r="F5171" s="2" t="str" cm="1">
        <f t="array" aca="1" ref="F5171" ca="1">IF(G5171&lt;&gt;"",INDIRECT("'"&amp;G5171&amp;"'!"&amp;H5171),"")</f>
        <v/>
      </c>
      <c r="G5171" s="1533"/>
    </row>
    <row r="5172" spans="1:11" ht="14">
      <c r="A5172" s="1">
        <v>5167</v>
      </c>
      <c r="D5172" s="3" t="s">
        <v>298</v>
      </c>
      <c r="E5172" s="2" t="b">
        <f t="shared" ca="1" si="138"/>
        <v>1</v>
      </c>
      <c r="F5172" s="2" t="str" cm="1">
        <f t="array" aca="1" ref="F5172" ca="1">IF(G5172&lt;&gt;"",INDIRECT("'"&amp;G5172&amp;"'!"&amp;H5172),"")</f>
        <v/>
      </c>
      <c r="G5172" s="1533"/>
    </row>
    <row r="5173" spans="1:11" ht="14">
      <c r="A5173" s="1">
        <v>5168</v>
      </c>
      <c r="D5173" s="3" t="s">
        <v>298</v>
      </c>
      <c r="E5173" s="2" t="b">
        <f t="shared" ca="1" si="138"/>
        <v>1</v>
      </c>
      <c r="F5173" s="2" t="str" cm="1">
        <f t="array" aca="1" ref="F5173" ca="1">IF(G5173&lt;&gt;"",INDIRECT("'"&amp;G5173&amp;"'!"&amp;H5173),"")</f>
        <v/>
      </c>
      <c r="G5173" s="1533"/>
    </row>
    <row r="5174" spans="1:11" ht="14">
      <c r="A5174" s="2">
        <v>5169</v>
      </c>
      <c r="B5174" s="7">
        <f>'EstRev 6-11'!C179</f>
        <v>0</v>
      </c>
      <c r="C5174" s="3">
        <f t="shared" si="139"/>
        <v>5169</v>
      </c>
      <c r="E5174" s="2" t="b">
        <f t="shared" ca="1" si="138"/>
        <v>1</v>
      </c>
      <c r="F5174" s="2" cm="1">
        <f t="array" aca="1" ref="F5174" ca="1">IF(G5174&lt;&gt;"",INDIRECT("'"&amp;G5174&amp;"'!"&amp;H5174),"")</f>
        <v>0</v>
      </c>
      <c r="G5174" s="1533" t="s">
        <v>6776</v>
      </c>
      <c r="H5174" s="2" t="s">
        <v>5346</v>
      </c>
    </row>
    <row r="5175" spans="1:11" ht="14">
      <c r="A5175" s="2">
        <v>5170</v>
      </c>
      <c r="B5175" s="7">
        <f>'EstRev 6-11'!C180</f>
        <v>0</v>
      </c>
      <c r="C5175" s="3">
        <f t="shared" si="139"/>
        <v>5170</v>
      </c>
      <c r="E5175" s="2" t="b">
        <f t="shared" ca="1" si="138"/>
        <v>1</v>
      </c>
      <c r="F5175" s="2" cm="1">
        <f t="array" aca="1" ref="F5175" ca="1">IF(G5175&lt;&gt;"",INDIRECT("'"&amp;G5175&amp;"'!"&amp;H5175),"")</f>
        <v>0</v>
      </c>
      <c r="G5175" s="1533" t="s">
        <v>6776</v>
      </c>
      <c r="H5175" s="2" t="s">
        <v>5347</v>
      </c>
    </row>
    <row r="5176" spans="1:11" ht="14">
      <c r="A5176">
        <v>5171</v>
      </c>
      <c r="B5176" s="7">
        <f>'EstRev 6-11'!C183</f>
        <v>0</v>
      </c>
      <c r="C5176" s="3">
        <f t="shared" si="139"/>
        <v>5171</v>
      </c>
      <c r="E5176" s="2" t="b">
        <f t="shared" ca="1" si="138"/>
        <v>1</v>
      </c>
      <c r="F5176" s="2" cm="1">
        <f t="array" aca="1" ref="F5176" ca="1">IF(G5176&lt;&gt;"",INDIRECT("'"&amp;G5176&amp;"'!"&amp;H5176),"")</f>
        <v>0</v>
      </c>
      <c r="G5176" s="1533" t="s">
        <v>6776</v>
      </c>
      <c r="H5176" s="2" t="s">
        <v>5348</v>
      </c>
    </row>
    <row r="5177" spans="1:11" ht="14">
      <c r="A5177">
        <v>5172</v>
      </c>
      <c r="B5177" s="7">
        <f>'EstRev 6-11'!C186</f>
        <v>0</v>
      </c>
      <c r="C5177" s="3">
        <f t="shared" si="139"/>
        <v>5172</v>
      </c>
      <c r="E5177" s="2" t="b">
        <f t="shared" ca="1" si="138"/>
        <v>1</v>
      </c>
      <c r="F5177" s="2" cm="1">
        <f t="array" aca="1" ref="F5177" ca="1">IF(G5177&lt;&gt;"",INDIRECT("'"&amp;G5177&amp;"'!"&amp;H5177),"")</f>
        <v>0</v>
      </c>
      <c r="G5177" s="1533" t="s">
        <v>6776</v>
      </c>
      <c r="H5177" s="2" t="s">
        <v>4704</v>
      </c>
    </row>
    <row r="5178" spans="1:11" ht="14">
      <c r="A5178" s="1">
        <v>5173</v>
      </c>
      <c r="D5178" s="4"/>
      <c r="E5178" s="2" t="b">
        <f t="shared" ca="1" si="138"/>
        <v>1</v>
      </c>
      <c r="F5178" s="2" t="str" cm="1">
        <f t="array" aca="1" ref="F5178" ca="1">IF(G5178&lt;&gt;"",INDIRECT("'"&amp;G5178&amp;"'!"&amp;H5178),"")</f>
        <v/>
      </c>
      <c r="G5178" s="1533"/>
      <c r="I5178" s="4"/>
      <c r="J5178" s="4"/>
      <c r="K5178" s="4"/>
    </row>
    <row r="5179" spans="1:11" ht="14">
      <c r="A5179" s="1">
        <v>5174</v>
      </c>
      <c r="D5179" s="4"/>
      <c r="E5179" s="2" t="b">
        <f t="shared" ca="1" si="138"/>
        <v>1</v>
      </c>
      <c r="F5179" s="2" t="str" cm="1">
        <f t="array" aca="1" ref="F5179" ca="1">IF(G5179&lt;&gt;"",INDIRECT("'"&amp;G5179&amp;"'!"&amp;H5179),"")</f>
        <v/>
      </c>
      <c r="G5179" s="1533"/>
      <c r="I5179" s="4"/>
      <c r="J5179" s="4"/>
      <c r="K5179" s="4"/>
    </row>
    <row r="5180" spans="1:11" ht="14">
      <c r="A5180" s="1">
        <v>5175</v>
      </c>
      <c r="D5180" s="4"/>
      <c r="E5180" s="2" t="b">
        <f t="shared" ca="1" si="138"/>
        <v>1</v>
      </c>
      <c r="F5180" s="2" t="str" cm="1">
        <f t="array" aca="1" ref="F5180" ca="1">IF(G5180&lt;&gt;"",INDIRECT("'"&amp;G5180&amp;"'!"&amp;H5180),"")</f>
        <v/>
      </c>
      <c r="G5180" s="1533"/>
      <c r="I5180" s="4"/>
      <c r="J5180" s="4"/>
      <c r="K5180" s="4"/>
    </row>
    <row r="5181" spans="1:11" ht="14">
      <c r="A5181" s="1">
        <v>5176</v>
      </c>
      <c r="D5181" s="4"/>
      <c r="E5181" s="2" t="b">
        <f t="shared" ca="1" si="138"/>
        <v>1</v>
      </c>
      <c r="F5181" s="2" t="str" cm="1">
        <f t="array" aca="1" ref="F5181" ca="1">IF(G5181&lt;&gt;"",INDIRECT("'"&amp;G5181&amp;"'!"&amp;H5181),"")</f>
        <v/>
      </c>
      <c r="G5181" s="1533"/>
      <c r="I5181" s="4"/>
      <c r="J5181" s="4"/>
      <c r="K5181" s="4"/>
    </row>
    <row r="5182" spans="1:11" ht="14">
      <c r="A5182" s="1">
        <v>5177</v>
      </c>
      <c r="D5182" s="4"/>
      <c r="E5182" s="2" t="b">
        <f t="shared" ca="1" si="138"/>
        <v>1</v>
      </c>
      <c r="F5182" s="2" t="str" cm="1">
        <f t="array" aca="1" ref="F5182" ca="1">IF(G5182&lt;&gt;"",INDIRECT("'"&amp;G5182&amp;"'!"&amp;H5182),"")</f>
        <v/>
      </c>
      <c r="G5182" s="1533"/>
      <c r="I5182" s="4"/>
      <c r="J5182" s="4"/>
      <c r="K5182" s="4"/>
    </row>
    <row r="5183" spans="1:11" ht="14">
      <c r="A5183">
        <v>5178</v>
      </c>
      <c r="B5183" s="7">
        <f>'EstRev 6-11'!C193</f>
        <v>850000</v>
      </c>
      <c r="C5183" s="3">
        <f t="shared" si="139"/>
        <v>-844822</v>
      </c>
      <c r="E5183" s="2" t="b">
        <f t="shared" ca="1" si="138"/>
        <v>1</v>
      </c>
      <c r="F5183" s="2" cm="1">
        <f t="array" aca="1" ref="F5183" ca="1">IF(G5183&lt;&gt;"",INDIRECT("'"&amp;G5183&amp;"'!"&amp;H5183),"")</f>
        <v>850000</v>
      </c>
      <c r="G5183" s="1533" t="s">
        <v>6776</v>
      </c>
      <c r="H5183" s="2" t="s">
        <v>5349</v>
      </c>
    </row>
    <row r="5184" spans="1:11" ht="14">
      <c r="A5184">
        <v>5179</v>
      </c>
      <c r="B5184" s="7">
        <f>'EstRev 6-11'!C194</f>
        <v>0</v>
      </c>
      <c r="C5184" s="3">
        <f t="shared" si="139"/>
        <v>5179</v>
      </c>
      <c r="E5184" s="2" t="b">
        <f t="shared" ca="1" si="138"/>
        <v>1</v>
      </c>
      <c r="F5184" s="2" cm="1">
        <f t="array" aca="1" ref="F5184" ca="1">IF(G5184&lt;&gt;"",INDIRECT("'"&amp;G5184&amp;"'!"&amp;H5184),"")</f>
        <v>0</v>
      </c>
      <c r="G5184" s="1533" t="s">
        <v>6776</v>
      </c>
      <c r="H5184" s="2" t="s">
        <v>5350</v>
      </c>
    </row>
    <row r="5185" spans="1:19" ht="14">
      <c r="A5185">
        <v>5180</v>
      </c>
      <c r="B5185" s="7">
        <f>'EstRev 6-11'!C195</f>
        <v>450000</v>
      </c>
      <c r="C5185" s="3">
        <f t="shared" si="139"/>
        <v>-444820</v>
      </c>
      <c r="E5185" s="2" t="b">
        <f t="shared" ca="1" si="138"/>
        <v>1</v>
      </c>
      <c r="F5185" s="2" cm="1">
        <f t="array" aca="1" ref="F5185" ca="1">IF(G5185&lt;&gt;"",INDIRECT("'"&amp;G5185&amp;"'!"&amp;H5185),"")</f>
        <v>450000</v>
      </c>
      <c r="G5185" s="1533" t="s">
        <v>6776</v>
      </c>
      <c r="H5185" s="2" t="s">
        <v>5351</v>
      </c>
    </row>
    <row r="5186" spans="1:19" ht="14">
      <c r="A5186">
        <v>5181</v>
      </c>
      <c r="B5186" s="7">
        <f>'EstRev 6-11'!C196</f>
        <v>20000</v>
      </c>
      <c r="C5186" s="3">
        <f t="shared" si="139"/>
        <v>-14819</v>
      </c>
      <c r="E5186" s="2" t="b">
        <f t="shared" ref="E5186:E5249" ca="1" si="140">F5186=B5186</f>
        <v>1</v>
      </c>
      <c r="F5186" s="2" cm="1">
        <f t="array" aca="1" ref="F5186" ca="1">IF(G5186&lt;&gt;"",INDIRECT("'"&amp;G5186&amp;"'!"&amp;H5186),"")</f>
        <v>20000</v>
      </c>
      <c r="G5186" s="1533" t="s">
        <v>6776</v>
      </c>
      <c r="H5186" s="2" t="s">
        <v>5352</v>
      </c>
    </row>
    <row r="5187" spans="1:19" ht="14">
      <c r="A5187">
        <v>5182</v>
      </c>
      <c r="B5187" s="7">
        <f>'EstRev 6-11'!C197</f>
        <v>0</v>
      </c>
      <c r="C5187" s="3">
        <f t="shared" si="139"/>
        <v>5182</v>
      </c>
      <c r="E5187" s="2" t="b">
        <f t="shared" ca="1" si="140"/>
        <v>1</v>
      </c>
      <c r="F5187" s="2" cm="1">
        <f t="array" aca="1" ref="F5187" ca="1">IF(G5187&lt;&gt;"",INDIRECT("'"&amp;G5187&amp;"'!"&amp;H5187),"")</f>
        <v>0</v>
      </c>
      <c r="G5187" s="1533" t="s">
        <v>6776</v>
      </c>
      <c r="H5187" s="2" t="s">
        <v>5353</v>
      </c>
    </row>
    <row r="5188" spans="1:19" ht="14">
      <c r="A5188" s="1">
        <v>5183</v>
      </c>
      <c r="D5188" s="4"/>
      <c r="E5188" s="2" t="b">
        <f t="shared" ca="1" si="140"/>
        <v>1</v>
      </c>
      <c r="F5188" s="2" t="str" cm="1">
        <f t="array" aca="1" ref="F5188" ca="1">IF(G5188&lt;&gt;"",INDIRECT("'"&amp;G5188&amp;"'!"&amp;H5188),"")</f>
        <v/>
      </c>
      <c r="G5188" s="1533"/>
      <c r="I5188" s="4"/>
      <c r="J5188" s="4"/>
      <c r="K5188" s="4"/>
    </row>
    <row r="5189" spans="1:19" ht="14">
      <c r="A5189" s="1">
        <v>5184</v>
      </c>
      <c r="D5189" s="4"/>
      <c r="E5189" s="2" t="b">
        <f t="shared" ca="1" si="140"/>
        <v>1</v>
      </c>
      <c r="F5189" s="2" t="str" cm="1">
        <f t="array" aca="1" ref="F5189" ca="1">IF(G5189&lt;&gt;"",INDIRECT("'"&amp;G5189&amp;"'!"&amp;H5189),"")</f>
        <v/>
      </c>
      <c r="G5189" s="1533"/>
      <c r="I5189" s="4"/>
      <c r="J5189" s="4"/>
      <c r="K5189" s="4"/>
    </row>
    <row r="5190" spans="1:19" ht="14">
      <c r="A5190">
        <v>5185</v>
      </c>
      <c r="B5190" s="7">
        <f>'EstRev 6-11'!C200</f>
        <v>1320000</v>
      </c>
      <c r="C5190" s="3">
        <f t="shared" si="139"/>
        <v>-1314815</v>
      </c>
      <c r="E5190" s="2" t="b">
        <f t="shared" ca="1" si="140"/>
        <v>1</v>
      </c>
      <c r="F5190" s="2" cm="1">
        <f t="array" aca="1" ref="F5190" ca="1">IF(G5190&lt;&gt;"",INDIRECT("'"&amp;G5190&amp;"'!"&amp;H5190),"")</f>
        <v>1320000</v>
      </c>
      <c r="G5190" s="1533" t="s">
        <v>6776</v>
      </c>
      <c r="H5190" s="2" t="s">
        <v>5354</v>
      </c>
    </row>
    <row r="5191" spans="1:19" ht="14">
      <c r="A5191">
        <v>5186</v>
      </c>
      <c r="B5191" s="7">
        <f>'EstRev 6-11'!C202</f>
        <v>365000</v>
      </c>
      <c r="C5191" s="3">
        <f t="shared" si="139"/>
        <v>-359814</v>
      </c>
      <c r="E5191" s="2" t="b">
        <f t="shared" ca="1" si="140"/>
        <v>1</v>
      </c>
      <c r="F5191" s="2" cm="1">
        <f t="array" aca="1" ref="F5191" ca="1">IF(G5191&lt;&gt;"",INDIRECT("'"&amp;G5191&amp;"'!"&amp;H5191),"")</f>
        <v>365000</v>
      </c>
      <c r="G5191" s="1533" t="s">
        <v>6776</v>
      </c>
      <c r="H5191" s="2" t="s">
        <v>5355</v>
      </c>
    </row>
    <row r="5192" spans="1:19" ht="14">
      <c r="A5192">
        <v>5187</v>
      </c>
      <c r="B5192" s="7">
        <f>'EstRev 6-11'!C203</f>
        <v>0</v>
      </c>
      <c r="C5192" s="3">
        <f t="shared" ref="C5192:C5254" si="141">A5192-B5192</f>
        <v>5187</v>
      </c>
      <c r="E5192" s="2" t="b">
        <f t="shared" ca="1" si="140"/>
        <v>1</v>
      </c>
      <c r="F5192" s="2" cm="1">
        <f t="array" aca="1" ref="F5192" ca="1">IF(G5192&lt;&gt;"",INDIRECT("'"&amp;G5192&amp;"'!"&amp;H5192),"")</f>
        <v>0</v>
      </c>
      <c r="G5192" s="1533" t="s">
        <v>6776</v>
      </c>
      <c r="H5192" s="2" t="s">
        <v>5356</v>
      </c>
    </row>
    <row r="5193" spans="1:19" ht="14">
      <c r="A5193" s="1">
        <v>5188</v>
      </c>
      <c r="D5193" s="4"/>
      <c r="E5193" s="2" t="b">
        <f t="shared" ca="1" si="140"/>
        <v>1</v>
      </c>
      <c r="F5193" s="2" t="str" cm="1">
        <f t="array" aca="1" ref="F5193" ca="1">IF(G5193&lt;&gt;"",INDIRECT("'"&amp;G5193&amp;"'!"&amp;H5193),"")</f>
        <v/>
      </c>
      <c r="G5193" s="1533"/>
      <c r="I5193" s="4"/>
      <c r="J5193" s="4"/>
      <c r="K5193" s="4"/>
    </row>
    <row r="5194" spans="1:19" ht="14">
      <c r="A5194" s="1">
        <v>5189</v>
      </c>
      <c r="D5194" s="4"/>
      <c r="E5194" s="2" t="b">
        <f t="shared" ca="1" si="140"/>
        <v>1</v>
      </c>
      <c r="F5194" s="2" t="str" cm="1">
        <f t="array" aca="1" ref="F5194" ca="1">IF(G5194&lt;&gt;"",INDIRECT("'"&amp;G5194&amp;"'!"&amp;H5194),"")</f>
        <v/>
      </c>
      <c r="G5194" s="1533"/>
      <c r="I5194" s="4"/>
      <c r="J5194" s="4"/>
      <c r="K5194" s="4"/>
    </row>
    <row r="5195" spans="1:19" ht="14">
      <c r="A5195" s="1">
        <v>5190</v>
      </c>
      <c r="D5195" s="4"/>
      <c r="E5195" s="2" t="b">
        <f t="shared" ca="1" si="140"/>
        <v>1</v>
      </c>
      <c r="F5195" s="2" t="str" cm="1">
        <f t="array" aca="1" ref="F5195" ca="1">IF(G5195&lt;&gt;"",INDIRECT("'"&amp;G5195&amp;"'!"&amp;H5195),"")</f>
        <v/>
      </c>
      <c r="G5195" s="1533"/>
      <c r="I5195" s="4"/>
      <c r="J5195" s="4"/>
      <c r="K5195" s="4"/>
    </row>
    <row r="5196" spans="1:19" ht="14">
      <c r="A5196" s="1">
        <v>5191</v>
      </c>
      <c r="B5196" s="9"/>
      <c r="D5196" s="3" t="s">
        <v>299</v>
      </c>
      <c r="E5196" s="2" t="b">
        <f t="shared" ca="1" si="140"/>
        <v>1</v>
      </c>
      <c r="F5196" s="2" t="str" cm="1">
        <f t="array" aca="1" ref="F5196" ca="1">IF(G5196&lt;&gt;"",INDIRECT("'"&amp;G5196&amp;"'!"&amp;H5196),"")</f>
        <v/>
      </c>
      <c r="G5196" s="1533"/>
      <c r="S5196" s="9"/>
    </row>
    <row r="5197" spans="1:19" ht="14">
      <c r="A5197" s="1">
        <v>5192</v>
      </c>
      <c r="B5197" s="9"/>
      <c r="D5197" s="3" t="s">
        <v>299</v>
      </c>
      <c r="E5197" s="2" t="b">
        <f t="shared" ca="1" si="140"/>
        <v>1</v>
      </c>
      <c r="F5197" s="2" t="str" cm="1">
        <f t="array" aca="1" ref="F5197" ca="1">IF(G5197&lt;&gt;"",INDIRECT("'"&amp;G5197&amp;"'!"&amp;H5197),"")</f>
        <v/>
      </c>
      <c r="G5197" s="1533"/>
      <c r="S5197" s="9"/>
    </row>
    <row r="5198" spans="1:19" ht="14">
      <c r="A5198" s="1">
        <v>5193</v>
      </c>
      <c r="D5198" s="3" t="s">
        <v>653</v>
      </c>
      <c r="E5198" s="2" t="b">
        <f t="shared" ca="1" si="140"/>
        <v>1</v>
      </c>
      <c r="F5198" s="2" t="str" cm="1">
        <f t="array" aca="1" ref="F5198" ca="1">IF(G5198&lt;&gt;"",INDIRECT("'"&amp;G5198&amp;"'!"&amp;H5198),"")</f>
        <v/>
      </c>
      <c r="G5198" s="1533"/>
    </row>
    <row r="5199" spans="1:19" ht="14">
      <c r="A5199">
        <v>5194</v>
      </c>
      <c r="B5199" s="7">
        <f>'EstRev 6-11'!C204</f>
        <v>0</v>
      </c>
      <c r="C5199" s="3">
        <f t="shared" si="141"/>
        <v>5194</v>
      </c>
      <c r="E5199" s="2" t="b">
        <f t="shared" ca="1" si="140"/>
        <v>1</v>
      </c>
      <c r="F5199" s="2" cm="1">
        <f t="array" aca="1" ref="F5199" ca="1">IF(G5199&lt;&gt;"",INDIRECT("'"&amp;G5199&amp;"'!"&amp;H5199),"")</f>
        <v>0</v>
      </c>
      <c r="G5199" s="1533" t="s">
        <v>6776</v>
      </c>
      <c r="H5199" s="2" t="s">
        <v>5357</v>
      </c>
    </row>
    <row r="5200" spans="1:19" ht="14">
      <c r="A5200">
        <v>5195</v>
      </c>
      <c r="B5200" s="7">
        <f>'EstRev 6-11'!C208</f>
        <v>43100</v>
      </c>
      <c r="C5200" s="3">
        <f t="shared" si="141"/>
        <v>-37905</v>
      </c>
      <c r="E5200" s="2" t="b">
        <f t="shared" ca="1" si="140"/>
        <v>1</v>
      </c>
      <c r="F5200" s="2" cm="1">
        <f t="array" aca="1" ref="F5200" ca="1">IF(G5200&lt;&gt;"",INDIRECT("'"&amp;G5200&amp;"'!"&amp;H5200),"")</f>
        <v>43100</v>
      </c>
      <c r="G5200" s="1533" t="s">
        <v>6776</v>
      </c>
      <c r="H5200" s="2" t="s">
        <v>5358</v>
      </c>
    </row>
    <row r="5201" spans="1:11" ht="14">
      <c r="A5201" s="1">
        <v>5196</v>
      </c>
      <c r="D5201" s="3" t="s">
        <v>299</v>
      </c>
      <c r="E5201" s="2" t="b">
        <f t="shared" ca="1" si="140"/>
        <v>1</v>
      </c>
      <c r="F5201" s="2" t="str" cm="1">
        <f t="array" aca="1" ref="F5201" ca="1">IF(G5201&lt;&gt;"",INDIRECT("'"&amp;G5201&amp;"'!"&amp;H5201),"")</f>
        <v/>
      </c>
      <c r="G5201" s="1533"/>
    </row>
    <row r="5202" spans="1:11" ht="14">
      <c r="A5202" s="1">
        <v>5197</v>
      </c>
      <c r="D5202" s="4"/>
      <c r="E5202" s="2" t="b">
        <f t="shared" ca="1" si="140"/>
        <v>1</v>
      </c>
      <c r="F5202" s="2" t="str" cm="1">
        <f t="array" aca="1" ref="F5202" ca="1">IF(G5202&lt;&gt;"",INDIRECT("'"&amp;G5202&amp;"'!"&amp;H5202),"")</f>
        <v/>
      </c>
      <c r="G5202" s="1533"/>
      <c r="I5202" s="4"/>
      <c r="J5202" s="4"/>
      <c r="K5202" s="4"/>
    </row>
    <row r="5203" spans="1:11" ht="14">
      <c r="A5203" s="1">
        <v>5198</v>
      </c>
      <c r="D5203" s="4"/>
      <c r="E5203" s="2" t="b">
        <f t="shared" ca="1" si="140"/>
        <v>1</v>
      </c>
      <c r="F5203" s="2" t="str" cm="1">
        <f t="array" aca="1" ref="F5203" ca="1">IF(G5203&lt;&gt;"",INDIRECT("'"&amp;G5203&amp;"'!"&amp;H5203),"")</f>
        <v/>
      </c>
      <c r="G5203" s="1533"/>
      <c r="I5203" s="4"/>
      <c r="J5203" s="4"/>
      <c r="K5203" s="4"/>
    </row>
    <row r="5204" spans="1:11" ht="14">
      <c r="A5204">
        <v>5199</v>
      </c>
      <c r="B5204" s="7">
        <f>'EstRev 6-11'!C206</f>
        <v>365000</v>
      </c>
      <c r="C5204" s="3">
        <f t="shared" si="141"/>
        <v>-359801</v>
      </c>
      <c r="E5204" s="2" t="b">
        <f t="shared" ca="1" si="140"/>
        <v>1</v>
      </c>
      <c r="F5204" s="2" cm="1">
        <f t="array" aca="1" ref="F5204" ca="1">IF(G5204&lt;&gt;"",INDIRECT("'"&amp;G5204&amp;"'!"&amp;H5204),"")</f>
        <v>365000</v>
      </c>
      <c r="G5204" s="1533" t="s">
        <v>6776</v>
      </c>
      <c r="H5204" s="2" t="s">
        <v>5359</v>
      </c>
    </row>
    <row r="5205" spans="1:11" ht="14">
      <c r="A5205" s="1">
        <v>5200</v>
      </c>
      <c r="D5205" s="4"/>
      <c r="E5205" s="2" t="b">
        <f t="shared" ca="1" si="140"/>
        <v>1</v>
      </c>
      <c r="F5205" s="2" t="str" cm="1">
        <f t="array" aca="1" ref="F5205" ca="1">IF(G5205&lt;&gt;"",INDIRECT("'"&amp;G5205&amp;"'!"&amp;H5205),"")</f>
        <v/>
      </c>
      <c r="G5205" s="1533"/>
      <c r="I5205" s="4"/>
      <c r="J5205" s="4"/>
      <c r="K5205" s="4"/>
    </row>
    <row r="5206" spans="1:11" ht="14">
      <c r="A5206" s="1">
        <v>5201</v>
      </c>
      <c r="D5206" s="4"/>
      <c r="E5206" s="2" t="b">
        <f t="shared" ca="1" si="140"/>
        <v>1</v>
      </c>
      <c r="F5206" s="2" t="str" cm="1">
        <f t="array" aca="1" ref="F5206" ca="1">IF(G5206&lt;&gt;"",INDIRECT("'"&amp;G5206&amp;"'!"&amp;H5206),"")</f>
        <v/>
      </c>
      <c r="G5206" s="1533"/>
      <c r="I5206" s="4"/>
      <c r="J5206" s="4"/>
      <c r="K5206" s="4"/>
    </row>
    <row r="5207" spans="1:11" ht="14">
      <c r="A5207" s="1">
        <v>5202</v>
      </c>
      <c r="D5207" s="4"/>
      <c r="E5207" s="2" t="b">
        <f t="shared" ca="1" si="140"/>
        <v>1</v>
      </c>
      <c r="F5207" s="2" t="str" cm="1">
        <f t="array" aca="1" ref="F5207" ca="1">IF(G5207&lt;&gt;"",INDIRECT("'"&amp;G5207&amp;"'!"&amp;H5207),"")</f>
        <v/>
      </c>
      <c r="G5207" s="1533"/>
      <c r="I5207" s="4"/>
      <c r="J5207" s="4"/>
      <c r="K5207" s="4"/>
    </row>
    <row r="5208" spans="1:11" ht="14">
      <c r="A5208" s="1">
        <v>5203</v>
      </c>
      <c r="D5208" s="4"/>
      <c r="E5208" s="2" t="b">
        <f t="shared" ca="1" si="140"/>
        <v>1</v>
      </c>
      <c r="F5208" s="2" t="str" cm="1">
        <f t="array" aca="1" ref="F5208" ca="1">IF(G5208&lt;&gt;"",INDIRECT("'"&amp;G5208&amp;"'!"&amp;H5208),"")</f>
        <v/>
      </c>
      <c r="G5208" s="1533"/>
      <c r="I5208" s="4"/>
      <c r="J5208" s="4"/>
      <c r="K5208" s="4"/>
    </row>
    <row r="5209" spans="1:11" ht="14">
      <c r="A5209" s="1">
        <v>5204</v>
      </c>
      <c r="D5209" s="4"/>
      <c r="E5209" s="2" t="b">
        <f t="shared" ca="1" si="140"/>
        <v>1</v>
      </c>
      <c r="F5209" s="2" t="str" cm="1">
        <f t="array" aca="1" ref="F5209" ca="1">IF(G5209&lt;&gt;"",INDIRECT("'"&amp;G5209&amp;"'!"&amp;H5209),"")</f>
        <v/>
      </c>
      <c r="G5209" s="1533"/>
      <c r="I5209" s="4"/>
      <c r="J5209" s="4"/>
      <c r="K5209" s="4"/>
    </row>
    <row r="5210" spans="1:11" ht="14">
      <c r="A5210" s="1">
        <v>5205</v>
      </c>
      <c r="D5210" s="4"/>
      <c r="E5210" s="2" t="b">
        <f t="shared" ca="1" si="140"/>
        <v>1</v>
      </c>
      <c r="F5210" s="2" t="str" cm="1">
        <f t="array" aca="1" ref="F5210" ca="1">IF(G5210&lt;&gt;"",INDIRECT("'"&amp;G5210&amp;"'!"&amp;H5210),"")</f>
        <v/>
      </c>
      <c r="G5210" s="1533"/>
      <c r="I5210" s="4"/>
      <c r="J5210" s="4"/>
      <c r="K5210" s="4"/>
    </row>
    <row r="5211" spans="1:11" ht="14">
      <c r="A5211" s="1">
        <v>5206</v>
      </c>
      <c r="D5211" s="4"/>
      <c r="E5211" s="2" t="b">
        <f t="shared" ca="1" si="140"/>
        <v>1</v>
      </c>
      <c r="F5211" s="2" t="str" cm="1">
        <f t="array" aca="1" ref="F5211" ca="1">IF(G5211&lt;&gt;"",INDIRECT("'"&amp;G5211&amp;"'!"&amp;H5211),"")</f>
        <v/>
      </c>
      <c r="G5211" s="1533"/>
      <c r="I5211" s="4"/>
      <c r="J5211" s="4"/>
      <c r="K5211" s="4"/>
    </row>
    <row r="5212" spans="1:11" ht="14">
      <c r="A5212" s="1">
        <v>5207</v>
      </c>
      <c r="D5212" s="4"/>
      <c r="E5212" s="2" t="b">
        <f t="shared" ca="1" si="140"/>
        <v>1</v>
      </c>
      <c r="F5212" s="2" t="str" cm="1">
        <f t="array" aca="1" ref="F5212" ca="1">IF(G5212&lt;&gt;"",INDIRECT("'"&amp;G5212&amp;"'!"&amp;H5212),"")</f>
        <v/>
      </c>
      <c r="G5212" s="1533"/>
      <c r="I5212" s="4"/>
      <c r="J5212" s="4"/>
      <c r="K5212" s="4"/>
    </row>
    <row r="5213" spans="1:11" ht="14">
      <c r="A5213" s="1">
        <v>5208</v>
      </c>
      <c r="D5213" s="4"/>
      <c r="E5213" s="2" t="b">
        <f t="shared" ca="1" si="140"/>
        <v>1</v>
      </c>
      <c r="F5213" s="2" t="str" cm="1">
        <f t="array" aca="1" ref="F5213" ca="1">IF(G5213&lt;&gt;"",INDIRECT("'"&amp;G5213&amp;"'!"&amp;H5213),"")</f>
        <v/>
      </c>
      <c r="G5213" s="1533"/>
      <c r="I5213" s="4"/>
      <c r="J5213" s="4"/>
      <c r="K5213" s="4"/>
    </row>
    <row r="5214" spans="1:11" ht="14">
      <c r="A5214" s="1">
        <v>5209</v>
      </c>
      <c r="D5214" s="4"/>
      <c r="E5214" s="2" t="b">
        <f t="shared" ca="1" si="140"/>
        <v>1</v>
      </c>
      <c r="F5214" s="2" t="str" cm="1">
        <f t="array" aca="1" ref="F5214" ca="1">IF(G5214&lt;&gt;"",INDIRECT("'"&amp;G5214&amp;"'!"&amp;H5214),"")</f>
        <v/>
      </c>
      <c r="G5214" s="1533"/>
      <c r="I5214" s="4"/>
      <c r="J5214" s="4"/>
      <c r="K5214" s="4"/>
    </row>
    <row r="5215" spans="1:11" ht="14">
      <c r="A5215" s="1">
        <v>5210</v>
      </c>
      <c r="D5215" s="4"/>
      <c r="E5215" s="2" t="b">
        <f t="shared" ca="1" si="140"/>
        <v>1</v>
      </c>
      <c r="F5215" s="2" t="str" cm="1">
        <f t="array" aca="1" ref="F5215" ca="1">IF(G5215&lt;&gt;"",INDIRECT("'"&amp;G5215&amp;"'!"&amp;H5215),"")</f>
        <v/>
      </c>
      <c r="G5215" s="1533"/>
      <c r="I5215" s="4"/>
      <c r="J5215" s="4"/>
      <c r="K5215" s="4"/>
    </row>
    <row r="5216" spans="1:11" ht="14">
      <c r="A5216" s="1">
        <v>5211</v>
      </c>
      <c r="D5216" s="4"/>
      <c r="E5216" s="2" t="b">
        <f t="shared" ca="1" si="140"/>
        <v>1</v>
      </c>
      <c r="F5216" s="2" t="str" cm="1">
        <f t="array" aca="1" ref="F5216" ca="1">IF(G5216&lt;&gt;"",INDIRECT("'"&amp;G5216&amp;"'!"&amp;H5216),"")</f>
        <v/>
      </c>
      <c r="G5216" s="1533"/>
      <c r="I5216" s="4"/>
      <c r="J5216" s="4"/>
      <c r="K5216" s="4"/>
    </row>
    <row r="5217" spans="1:11" ht="14">
      <c r="A5217" s="1">
        <v>5212</v>
      </c>
      <c r="D5217" s="4"/>
      <c r="E5217" s="2" t="b">
        <f t="shared" ca="1" si="140"/>
        <v>1</v>
      </c>
      <c r="F5217" s="2" t="str" cm="1">
        <f t="array" aca="1" ref="F5217" ca="1">IF(G5217&lt;&gt;"",INDIRECT("'"&amp;G5217&amp;"'!"&amp;H5217),"")</f>
        <v/>
      </c>
      <c r="G5217" s="1533"/>
      <c r="I5217" s="4"/>
      <c r="J5217" s="4"/>
      <c r="K5217" s="4"/>
    </row>
    <row r="5218" spans="1:11" ht="14">
      <c r="A5218">
        <v>5213</v>
      </c>
      <c r="B5218" s="7">
        <f>'EstRev 6-11'!C214</f>
        <v>36400</v>
      </c>
      <c r="C5218" s="3">
        <f t="shared" si="141"/>
        <v>-31187</v>
      </c>
      <c r="E5218" s="2" t="b">
        <f t="shared" ca="1" si="140"/>
        <v>1</v>
      </c>
      <c r="F5218" s="2" cm="1">
        <f t="array" aca="1" ref="F5218" ca="1">IF(G5218&lt;&gt;"",INDIRECT("'"&amp;G5218&amp;"'!"&amp;H5218),"")</f>
        <v>36400</v>
      </c>
      <c r="G5218" s="1533" t="s">
        <v>6776</v>
      </c>
      <c r="H5218" s="2" t="s">
        <v>4707</v>
      </c>
    </row>
    <row r="5219" spans="1:11" ht="14">
      <c r="A5219">
        <v>5214</v>
      </c>
      <c r="B5219" s="7">
        <f>'EstRev 6-11'!C215</f>
        <v>0</v>
      </c>
      <c r="C5219" s="3">
        <f t="shared" si="141"/>
        <v>5214</v>
      </c>
      <c r="E5219" s="2" t="b">
        <f t="shared" ca="1" si="140"/>
        <v>1</v>
      </c>
      <c r="F5219" s="2" cm="1">
        <f t="array" aca="1" ref="F5219" ca="1">IF(G5219&lt;&gt;"",INDIRECT("'"&amp;G5219&amp;"'!"&amp;H5219),"")</f>
        <v>0</v>
      </c>
      <c r="G5219" s="1533" t="s">
        <v>6776</v>
      </c>
      <c r="H5219" s="2" t="s">
        <v>5360</v>
      </c>
    </row>
    <row r="5220" spans="1:11" ht="14">
      <c r="A5220" s="1">
        <v>5215</v>
      </c>
      <c r="D5220" s="4"/>
      <c r="E5220" s="2" t="b">
        <f t="shared" ca="1" si="140"/>
        <v>1</v>
      </c>
      <c r="F5220" s="2" t="str" cm="1">
        <f t="array" aca="1" ref="F5220" ca="1">IF(G5220&lt;&gt;"",INDIRECT("'"&amp;G5220&amp;"'!"&amp;H5220),"")</f>
        <v/>
      </c>
      <c r="G5220" s="1533"/>
      <c r="I5220" s="4"/>
      <c r="J5220" s="4"/>
      <c r="K5220" s="4"/>
    </row>
    <row r="5221" spans="1:11" ht="14">
      <c r="A5221" s="1">
        <v>5216</v>
      </c>
      <c r="D5221" s="4"/>
      <c r="E5221" s="2" t="b">
        <f t="shared" ca="1" si="140"/>
        <v>1</v>
      </c>
      <c r="F5221" s="2" t="str" cm="1">
        <f t="array" aca="1" ref="F5221" ca="1">IF(G5221&lt;&gt;"",INDIRECT("'"&amp;G5221&amp;"'!"&amp;H5221),"")</f>
        <v/>
      </c>
      <c r="G5221" s="1533"/>
      <c r="I5221" s="4"/>
      <c r="J5221" s="4"/>
      <c r="K5221" s="4"/>
    </row>
    <row r="5222" spans="1:11" ht="14">
      <c r="A5222">
        <v>5217</v>
      </c>
      <c r="B5222" s="7">
        <f>'EstRev 6-11'!C216</f>
        <v>950000</v>
      </c>
      <c r="C5222" s="3">
        <f t="shared" si="141"/>
        <v>-944783</v>
      </c>
      <c r="E5222" s="2" t="b">
        <f t="shared" ca="1" si="140"/>
        <v>1</v>
      </c>
      <c r="F5222" s="2" cm="1">
        <f t="array" aca="1" ref="F5222" ca="1">IF(G5222&lt;&gt;"",INDIRECT("'"&amp;G5222&amp;"'!"&amp;H5222),"")</f>
        <v>950000</v>
      </c>
      <c r="G5222" s="1533" t="s">
        <v>6776</v>
      </c>
      <c r="H5222" s="2" t="s">
        <v>5361</v>
      </c>
    </row>
    <row r="5223" spans="1:11" ht="14">
      <c r="A5223">
        <v>5218</v>
      </c>
      <c r="B5223" s="7">
        <f>'EstRev 6-11'!C217</f>
        <v>50000</v>
      </c>
      <c r="C5223" s="3">
        <f t="shared" si="141"/>
        <v>-44782</v>
      </c>
      <c r="E5223" s="2" t="b">
        <f t="shared" ca="1" si="140"/>
        <v>1</v>
      </c>
      <c r="F5223" s="2" cm="1">
        <f t="array" aca="1" ref="F5223" ca="1">IF(G5223&lt;&gt;"",INDIRECT("'"&amp;G5223&amp;"'!"&amp;H5223),"")</f>
        <v>50000</v>
      </c>
      <c r="G5223" s="1533" t="s">
        <v>6776</v>
      </c>
      <c r="H5223" s="2" t="s">
        <v>5362</v>
      </c>
    </row>
    <row r="5224" spans="1:11" ht="14">
      <c r="A5224">
        <v>5219</v>
      </c>
      <c r="B5224" s="7">
        <f>'EstRev 6-11'!C218</f>
        <v>0</v>
      </c>
      <c r="C5224" s="3">
        <f t="shared" si="141"/>
        <v>5219</v>
      </c>
      <c r="E5224" s="2" t="b">
        <f t="shared" ca="1" si="140"/>
        <v>1</v>
      </c>
      <c r="F5224" s="2" cm="1">
        <f t="array" aca="1" ref="F5224" ca="1">IF(G5224&lt;&gt;"",INDIRECT("'"&amp;G5224&amp;"'!"&amp;H5224),"")</f>
        <v>0</v>
      </c>
      <c r="G5224" s="1533" t="s">
        <v>6776</v>
      </c>
      <c r="H5224" s="2" t="s">
        <v>5363</v>
      </c>
    </row>
    <row r="5225" spans="1:11" ht="14">
      <c r="A5225" s="1">
        <v>5220</v>
      </c>
      <c r="D5225" s="4"/>
      <c r="E5225" s="2" t="b">
        <f t="shared" ca="1" si="140"/>
        <v>1</v>
      </c>
      <c r="F5225" s="2" t="str" cm="1">
        <f t="array" aca="1" ref="F5225" ca="1">IF(G5225&lt;&gt;"",INDIRECT("'"&amp;G5225&amp;"'!"&amp;H5225),"")</f>
        <v/>
      </c>
      <c r="G5225" s="1533"/>
      <c r="I5225" s="4"/>
      <c r="J5225" s="4"/>
      <c r="K5225" s="4"/>
    </row>
    <row r="5226" spans="1:11" ht="14">
      <c r="A5226" s="1">
        <v>5221</v>
      </c>
      <c r="D5226" s="4"/>
      <c r="E5226" s="2" t="b">
        <f t="shared" ca="1" si="140"/>
        <v>1</v>
      </c>
      <c r="F5226" s="2" t="str" cm="1">
        <f t="array" aca="1" ref="F5226" ca="1">IF(G5226&lt;&gt;"",INDIRECT("'"&amp;G5226&amp;"'!"&amp;H5226),"")</f>
        <v/>
      </c>
      <c r="G5226" s="1533"/>
      <c r="I5226" s="4"/>
      <c r="J5226" s="4"/>
      <c r="K5226" s="4"/>
    </row>
    <row r="5227" spans="1:11" ht="14">
      <c r="A5227" s="1">
        <v>5222</v>
      </c>
      <c r="D5227" s="4"/>
      <c r="E5227" s="2" t="b">
        <f t="shared" ca="1" si="140"/>
        <v>1</v>
      </c>
      <c r="F5227" s="2" t="str" cm="1">
        <f t="array" aca="1" ref="F5227" ca="1">IF(G5227&lt;&gt;"",INDIRECT("'"&amp;G5227&amp;"'!"&amp;H5227),"")</f>
        <v/>
      </c>
      <c r="G5227" s="1533"/>
      <c r="I5227" s="4"/>
      <c r="J5227" s="4"/>
      <c r="K5227" s="4"/>
    </row>
    <row r="5228" spans="1:11" ht="14">
      <c r="A5228" s="1">
        <v>5223</v>
      </c>
      <c r="D5228" s="4"/>
      <c r="E5228" s="2" t="b">
        <f t="shared" ca="1" si="140"/>
        <v>1</v>
      </c>
      <c r="F5228" s="2" t="str" cm="1">
        <f t="array" aca="1" ref="F5228" ca="1">IF(G5228&lt;&gt;"",INDIRECT("'"&amp;G5228&amp;"'!"&amp;H5228),"")</f>
        <v/>
      </c>
      <c r="G5228" s="1533"/>
      <c r="I5228" s="4"/>
      <c r="J5228" s="4"/>
      <c r="K5228" s="4"/>
    </row>
    <row r="5229" spans="1:11" ht="14">
      <c r="A5229" s="1">
        <v>5224</v>
      </c>
      <c r="D5229" s="4"/>
      <c r="E5229" s="2" t="b">
        <f t="shared" ca="1" si="140"/>
        <v>1</v>
      </c>
      <c r="F5229" s="2" t="str" cm="1">
        <f t="array" aca="1" ref="F5229" ca="1">IF(G5229&lt;&gt;"",INDIRECT("'"&amp;G5229&amp;"'!"&amp;H5229),"")</f>
        <v/>
      </c>
      <c r="G5229" s="1533"/>
      <c r="I5229" s="4"/>
      <c r="J5229" s="4"/>
      <c r="K5229" s="4"/>
    </row>
    <row r="5230" spans="1:11" ht="14">
      <c r="A5230">
        <v>5225</v>
      </c>
      <c r="B5230" s="7">
        <f>'EstRev 6-11'!C220</f>
        <v>1036400</v>
      </c>
      <c r="C5230" s="3">
        <f t="shared" si="141"/>
        <v>-1031175</v>
      </c>
      <c r="E5230" s="2" t="b">
        <f t="shared" ca="1" si="140"/>
        <v>1</v>
      </c>
      <c r="F5230" s="2" cm="1">
        <f t="array" aca="1" ref="F5230" ca="1">IF(G5230&lt;&gt;"",INDIRECT("'"&amp;G5230&amp;"'!"&amp;H5230),"")</f>
        <v>1036400</v>
      </c>
      <c r="G5230" s="1533" t="s">
        <v>6776</v>
      </c>
      <c r="H5230" s="2" t="s">
        <v>5364</v>
      </c>
    </row>
    <row r="5231" spans="1:11" ht="14">
      <c r="A5231" s="1">
        <v>5226</v>
      </c>
      <c r="D5231" s="4"/>
      <c r="E5231" s="2" t="b">
        <f t="shared" ca="1" si="140"/>
        <v>1</v>
      </c>
      <c r="F5231" s="2" t="str" cm="1">
        <f t="array" aca="1" ref="F5231" ca="1">IF(G5231&lt;&gt;"",INDIRECT("'"&amp;G5231&amp;"'!"&amp;H5231),"")</f>
        <v/>
      </c>
      <c r="G5231" s="1533"/>
      <c r="I5231" s="4"/>
      <c r="J5231" s="4"/>
      <c r="K5231" s="4"/>
    </row>
    <row r="5232" spans="1:11" ht="14">
      <c r="A5232" s="1">
        <v>5227</v>
      </c>
      <c r="D5232" s="4"/>
      <c r="E5232" s="2" t="b">
        <f t="shared" ca="1" si="140"/>
        <v>1</v>
      </c>
      <c r="F5232" s="2" t="str" cm="1">
        <f t="array" aca="1" ref="F5232" ca="1">IF(G5232&lt;&gt;"",INDIRECT("'"&amp;G5232&amp;"'!"&amp;H5232),"")</f>
        <v/>
      </c>
      <c r="G5232" s="1533"/>
      <c r="I5232" s="4"/>
      <c r="J5232" s="4"/>
      <c r="K5232" s="4"/>
    </row>
    <row r="5233" spans="1:11" ht="14">
      <c r="A5233" s="1">
        <v>5228</v>
      </c>
      <c r="D5233" s="4"/>
      <c r="E5233" s="2" t="b">
        <f t="shared" ca="1" si="140"/>
        <v>1</v>
      </c>
      <c r="F5233" s="2" t="str" cm="1">
        <f t="array" aca="1" ref="F5233" ca="1">IF(G5233&lt;&gt;"",INDIRECT("'"&amp;G5233&amp;"'!"&amp;H5233),"")</f>
        <v/>
      </c>
      <c r="G5233" s="1533"/>
      <c r="I5233" s="4"/>
      <c r="J5233" s="4"/>
      <c r="K5233" s="4"/>
    </row>
    <row r="5234" spans="1:11" ht="14">
      <c r="A5234" s="1">
        <v>5229</v>
      </c>
      <c r="D5234" s="4"/>
      <c r="E5234" s="2" t="b">
        <f t="shared" ca="1" si="140"/>
        <v>1</v>
      </c>
      <c r="F5234" s="2" t="str" cm="1">
        <f t="array" aca="1" ref="F5234" ca="1">IF(G5234&lt;&gt;"",INDIRECT("'"&amp;G5234&amp;"'!"&amp;H5234),"")</f>
        <v/>
      </c>
      <c r="G5234" s="1533"/>
      <c r="I5234" s="4"/>
      <c r="J5234" s="4"/>
      <c r="K5234" s="4"/>
    </row>
    <row r="5235" spans="1:11" ht="14">
      <c r="A5235" s="1">
        <v>5230</v>
      </c>
      <c r="D5235" s="3" t="s">
        <v>299</v>
      </c>
      <c r="E5235" s="2" t="b">
        <f t="shared" ca="1" si="140"/>
        <v>1</v>
      </c>
      <c r="F5235" s="2" t="str" cm="1">
        <f t="array" aca="1" ref="F5235" ca="1">IF(G5235&lt;&gt;"",INDIRECT("'"&amp;G5235&amp;"'!"&amp;H5235),"")</f>
        <v/>
      </c>
      <c r="G5235" s="1533"/>
    </row>
    <row r="5236" spans="1:11" ht="14">
      <c r="A5236" s="1">
        <v>5231</v>
      </c>
      <c r="D5236" s="4"/>
      <c r="E5236" s="2" t="b">
        <f t="shared" ca="1" si="140"/>
        <v>1</v>
      </c>
      <c r="F5236" s="2" t="str" cm="1">
        <f t="array" aca="1" ref="F5236" ca="1">IF(G5236&lt;&gt;"",INDIRECT("'"&amp;G5236&amp;"'!"&amp;H5236),"")</f>
        <v/>
      </c>
      <c r="G5236" s="1533"/>
      <c r="I5236" s="4"/>
      <c r="J5236" s="4"/>
      <c r="K5236" s="4"/>
    </row>
    <row r="5237" spans="1:11" ht="14">
      <c r="A5237" s="1">
        <v>5232</v>
      </c>
      <c r="D5237" s="4"/>
      <c r="E5237" s="2" t="b">
        <f t="shared" ca="1" si="140"/>
        <v>1</v>
      </c>
      <c r="F5237" s="2" t="str" cm="1">
        <f t="array" aca="1" ref="F5237" ca="1">IF(G5237&lt;&gt;"",INDIRECT("'"&amp;G5237&amp;"'!"&amp;H5237),"")</f>
        <v/>
      </c>
      <c r="G5237" s="1533"/>
      <c r="I5237" s="4"/>
      <c r="J5237" s="4"/>
      <c r="K5237" s="4"/>
    </row>
    <row r="5238" spans="1:11" ht="14">
      <c r="A5238" s="1">
        <v>5233</v>
      </c>
      <c r="D5238" s="4"/>
      <c r="E5238" s="2" t="b">
        <f t="shared" ca="1" si="140"/>
        <v>1</v>
      </c>
      <c r="F5238" s="2" t="str" cm="1">
        <f t="array" aca="1" ref="F5238" ca="1">IF(G5238&lt;&gt;"",INDIRECT("'"&amp;G5238&amp;"'!"&amp;H5238),"")</f>
        <v/>
      </c>
      <c r="G5238" s="1533"/>
      <c r="I5238" s="4"/>
      <c r="J5238" s="4"/>
      <c r="K5238" s="4"/>
    </row>
    <row r="5239" spans="1:11" ht="14">
      <c r="A5239" s="1">
        <v>5234</v>
      </c>
      <c r="D5239" s="4"/>
      <c r="E5239" s="2" t="b">
        <f t="shared" ca="1" si="140"/>
        <v>1</v>
      </c>
      <c r="F5239" s="2" t="str" cm="1">
        <f t="array" aca="1" ref="F5239" ca="1">IF(G5239&lt;&gt;"",INDIRECT("'"&amp;G5239&amp;"'!"&amp;H5239),"")</f>
        <v/>
      </c>
      <c r="G5239" s="1533"/>
      <c r="I5239" s="4"/>
      <c r="J5239" s="4"/>
      <c r="K5239" s="4"/>
    </row>
    <row r="5240" spans="1:11" ht="14">
      <c r="A5240" s="1">
        <v>5235</v>
      </c>
      <c r="D5240" s="3" t="s">
        <v>299</v>
      </c>
      <c r="E5240" s="2" t="b">
        <f t="shared" ca="1" si="140"/>
        <v>1</v>
      </c>
      <c r="F5240" s="2" t="str" cm="1">
        <f t="array" aca="1" ref="F5240" ca="1">IF(G5240&lt;&gt;"",INDIRECT("'"&amp;G5240&amp;"'!"&amp;H5240),"")</f>
        <v/>
      </c>
      <c r="G5240" s="1533"/>
    </row>
    <row r="5241" spans="1:11" ht="14">
      <c r="A5241" s="1">
        <v>5236</v>
      </c>
      <c r="D5241" s="3" t="s">
        <v>299</v>
      </c>
      <c r="E5241" s="2" t="b">
        <f t="shared" ca="1" si="140"/>
        <v>1</v>
      </c>
      <c r="F5241" s="2" t="str" cm="1">
        <f t="array" aca="1" ref="F5241" ca="1">IF(G5241&lt;&gt;"",INDIRECT("'"&amp;G5241&amp;"'!"&amp;H5241),"")</f>
        <v/>
      </c>
      <c r="G5241" s="1533"/>
    </row>
    <row r="5242" spans="1:11" ht="14">
      <c r="A5242" s="1">
        <v>5237</v>
      </c>
      <c r="D5242" s="4"/>
      <c r="E5242" s="2" t="b">
        <f t="shared" ca="1" si="140"/>
        <v>1</v>
      </c>
      <c r="F5242" s="2" t="str" cm="1">
        <f t="array" aca="1" ref="F5242" ca="1">IF(G5242&lt;&gt;"",INDIRECT("'"&amp;G5242&amp;"'!"&amp;H5242),"")</f>
        <v/>
      </c>
      <c r="G5242" s="1533"/>
      <c r="I5242" s="4"/>
      <c r="J5242" s="4"/>
      <c r="K5242" s="4"/>
    </row>
    <row r="5243" spans="1:11" ht="14">
      <c r="A5243" s="1">
        <v>5238</v>
      </c>
      <c r="D5243" s="4"/>
      <c r="E5243" s="2" t="b">
        <f t="shared" ca="1" si="140"/>
        <v>1</v>
      </c>
      <c r="F5243" s="2" t="str" cm="1">
        <f t="array" aca="1" ref="F5243" ca="1">IF(G5243&lt;&gt;"",INDIRECT("'"&amp;G5243&amp;"'!"&amp;H5243),"")</f>
        <v/>
      </c>
      <c r="G5243" s="1533"/>
      <c r="I5243" s="4"/>
      <c r="J5243" s="4"/>
      <c r="K5243" s="4"/>
    </row>
    <row r="5244" spans="1:11" ht="14">
      <c r="A5244" s="1">
        <v>5239</v>
      </c>
      <c r="D5244" s="4"/>
      <c r="E5244" s="2" t="b">
        <f t="shared" ca="1" si="140"/>
        <v>1</v>
      </c>
      <c r="F5244" s="2" t="str" cm="1">
        <f t="array" aca="1" ref="F5244" ca="1">IF(G5244&lt;&gt;"",INDIRECT("'"&amp;G5244&amp;"'!"&amp;H5244),"")</f>
        <v/>
      </c>
      <c r="G5244" s="1533"/>
      <c r="I5244" s="4"/>
      <c r="J5244" s="4"/>
      <c r="K5244" s="4"/>
    </row>
    <row r="5245" spans="1:11" ht="14">
      <c r="A5245">
        <v>5240</v>
      </c>
      <c r="B5245" s="7">
        <f>'EstRev 6-11'!C222</f>
        <v>0</v>
      </c>
      <c r="C5245" s="3">
        <f t="shared" si="141"/>
        <v>5240</v>
      </c>
      <c r="E5245" s="2" t="b">
        <f t="shared" ca="1" si="140"/>
        <v>1</v>
      </c>
      <c r="F5245" s="2" cm="1">
        <f t="array" aca="1" ref="F5245" ca="1">IF(G5245&lt;&gt;"",INDIRECT("'"&amp;G5245&amp;"'!"&amp;H5245),"")</f>
        <v>0</v>
      </c>
      <c r="G5245" s="1533" t="s">
        <v>6776</v>
      </c>
      <c r="H5245" s="2" t="s">
        <v>5365</v>
      </c>
    </row>
    <row r="5246" spans="1:11" ht="14">
      <c r="A5246" s="1">
        <v>5241</v>
      </c>
      <c r="D5246" s="4"/>
      <c r="E5246" s="2" t="b">
        <f t="shared" ca="1" si="140"/>
        <v>1</v>
      </c>
      <c r="F5246" s="2" t="str" cm="1">
        <f t="array" aca="1" ref="F5246" ca="1">IF(G5246&lt;&gt;"",INDIRECT("'"&amp;G5246&amp;"'!"&amp;H5246),"")</f>
        <v/>
      </c>
      <c r="G5246" s="1533"/>
      <c r="I5246" s="4"/>
      <c r="J5246" s="4"/>
      <c r="K5246" s="4"/>
    </row>
    <row r="5247" spans="1:11" ht="14">
      <c r="A5247" s="1">
        <v>5242</v>
      </c>
      <c r="D5247" s="4"/>
      <c r="E5247" s="2" t="b">
        <f t="shared" ca="1" si="140"/>
        <v>1</v>
      </c>
      <c r="F5247" s="2" t="str" cm="1">
        <f t="array" aca="1" ref="F5247" ca="1">IF(G5247&lt;&gt;"",INDIRECT("'"&amp;G5247&amp;"'!"&amp;H5247),"")</f>
        <v/>
      </c>
      <c r="G5247" s="1533"/>
      <c r="I5247" s="4"/>
      <c r="J5247" s="4"/>
      <c r="K5247" s="4"/>
    </row>
    <row r="5248" spans="1:11" ht="14">
      <c r="A5248">
        <v>5243</v>
      </c>
      <c r="B5248" s="7">
        <f>'EstRev 6-11'!C224</f>
        <v>0</v>
      </c>
      <c r="C5248" s="3">
        <f t="shared" si="141"/>
        <v>5243</v>
      </c>
      <c r="E5248" s="2" t="b">
        <f t="shared" ca="1" si="140"/>
        <v>1</v>
      </c>
      <c r="F5248" s="2" cm="1">
        <f t="array" aca="1" ref="F5248" ca="1">IF(G5248&lt;&gt;"",INDIRECT("'"&amp;G5248&amp;"'!"&amp;H5248),"")</f>
        <v>0</v>
      </c>
      <c r="G5248" s="1533" t="s">
        <v>6776</v>
      </c>
      <c r="H5248" s="2" t="s">
        <v>5366</v>
      </c>
    </row>
    <row r="5249" spans="1:11" ht="14">
      <c r="A5249" s="1">
        <v>5244</v>
      </c>
      <c r="D5249" s="4"/>
      <c r="E5249" s="2" t="b">
        <f t="shared" ca="1" si="140"/>
        <v>1</v>
      </c>
      <c r="F5249" s="2" t="str" cm="1">
        <f t="array" aca="1" ref="F5249" ca="1">IF(G5249&lt;&gt;"",INDIRECT("'"&amp;G5249&amp;"'!"&amp;H5249),"")</f>
        <v/>
      </c>
      <c r="G5249" s="1533"/>
      <c r="I5249" s="4"/>
      <c r="J5249" s="4"/>
      <c r="K5249" s="4"/>
    </row>
    <row r="5250" spans="1:11" ht="14">
      <c r="A5250" s="1">
        <v>5245</v>
      </c>
      <c r="D5250" s="4"/>
      <c r="E5250" s="2" t="b">
        <f t="shared" ref="E5250:E5313" ca="1" si="142">F5250=B5250</f>
        <v>1</v>
      </c>
      <c r="F5250" s="2" t="str" cm="1">
        <f t="array" aca="1" ref="F5250" ca="1">IF(G5250&lt;&gt;"",INDIRECT("'"&amp;G5250&amp;"'!"&amp;H5250),"")</f>
        <v/>
      </c>
      <c r="G5250" s="1533"/>
      <c r="I5250" s="4"/>
      <c r="J5250" s="4"/>
      <c r="K5250" s="4"/>
    </row>
    <row r="5251" spans="1:11" ht="14">
      <c r="A5251" s="1">
        <v>5246</v>
      </c>
      <c r="D5251" s="4"/>
      <c r="E5251" s="2" t="b">
        <f t="shared" ca="1" si="142"/>
        <v>1</v>
      </c>
      <c r="F5251" s="2" t="str" cm="1">
        <f t="array" aca="1" ref="F5251" ca="1">IF(G5251&lt;&gt;"",INDIRECT("'"&amp;G5251&amp;"'!"&amp;H5251),"")</f>
        <v/>
      </c>
      <c r="G5251" s="1533"/>
      <c r="I5251" s="4"/>
      <c r="J5251" s="4"/>
      <c r="K5251" s="4"/>
    </row>
    <row r="5252" spans="1:11" ht="14">
      <c r="A5252" s="1">
        <v>5247</v>
      </c>
      <c r="D5252" s="4"/>
      <c r="E5252" s="2" t="b">
        <f t="shared" ca="1" si="142"/>
        <v>1</v>
      </c>
      <c r="F5252" s="2" t="str" cm="1">
        <f t="array" aca="1" ref="F5252" ca="1">IF(G5252&lt;&gt;"",INDIRECT("'"&amp;G5252&amp;"'!"&amp;H5252),"")</f>
        <v/>
      </c>
      <c r="G5252" s="1533"/>
      <c r="I5252" s="4"/>
      <c r="J5252" s="4"/>
      <c r="K5252" s="4"/>
    </row>
    <row r="5253" spans="1:11" ht="14">
      <c r="A5253" s="1">
        <v>5248</v>
      </c>
      <c r="D5253" s="4"/>
      <c r="E5253" s="2" t="b">
        <f t="shared" ca="1" si="142"/>
        <v>1</v>
      </c>
      <c r="F5253" s="2" t="str" cm="1">
        <f t="array" aca="1" ref="F5253" ca="1">IF(G5253&lt;&gt;"",INDIRECT("'"&amp;G5253&amp;"'!"&amp;H5253),"")</f>
        <v/>
      </c>
      <c r="G5253" s="1533"/>
      <c r="I5253" s="4"/>
      <c r="J5253" s="4"/>
      <c r="K5253" s="4"/>
    </row>
    <row r="5254" spans="1:11" ht="14">
      <c r="A5254">
        <v>5249</v>
      </c>
      <c r="B5254" s="7">
        <f>'EstRev 6-11'!C225</f>
        <v>0</v>
      </c>
      <c r="C5254" s="3">
        <f t="shared" si="141"/>
        <v>5249</v>
      </c>
      <c r="E5254" s="2" t="b">
        <f t="shared" ca="1" si="142"/>
        <v>1</v>
      </c>
      <c r="F5254" s="2" cm="1">
        <f t="array" aca="1" ref="F5254" ca="1">IF(G5254&lt;&gt;"",INDIRECT("'"&amp;G5254&amp;"'!"&amp;H5254),"")</f>
        <v>0</v>
      </c>
      <c r="G5254" s="1533" t="s">
        <v>6776</v>
      </c>
      <c r="H5254" s="2" t="s">
        <v>5367</v>
      </c>
    </row>
    <row r="5255" spans="1:11" ht="14">
      <c r="A5255" s="1">
        <v>5250</v>
      </c>
      <c r="D5255" s="4"/>
      <c r="E5255" s="2" t="b">
        <f t="shared" ca="1" si="142"/>
        <v>1</v>
      </c>
      <c r="F5255" s="2" t="str" cm="1">
        <f t="array" aca="1" ref="F5255" ca="1">IF(G5255&lt;&gt;"",INDIRECT("'"&amp;G5255&amp;"'!"&amp;H5255),"")</f>
        <v/>
      </c>
      <c r="G5255" s="1533"/>
      <c r="I5255" s="4"/>
      <c r="J5255" s="4"/>
      <c r="K5255" s="4"/>
    </row>
    <row r="5256" spans="1:11" ht="14">
      <c r="A5256">
        <v>5251</v>
      </c>
      <c r="B5256" s="7">
        <f>'EstRev 6-11'!C258</f>
        <v>0</v>
      </c>
      <c r="C5256" s="3">
        <f t="shared" ref="C5256:C5319" si="143">A5256-B5256</f>
        <v>5251</v>
      </c>
      <c r="E5256" s="2" t="b">
        <f t="shared" ca="1" si="142"/>
        <v>1</v>
      </c>
      <c r="F5256" s="2" cm="1">
        <f t="array" aca="1" ref="F5256" ca="1">IF(G5256&lt;&gt;"",INDIRECT("'"&amp;G5256&amp;"'!"&amp;H5256),"")</f>
        <v>0</v>
      </c>
      <c r="G5256" s="1533" t="s">
        <v>6776</v>
      </c>
      <c r="H5256" s="2" t="s">
        <v>5368</v>
      </c>
    </row>
    <row r="5257" spans="1:11" ht="14">
      <c r="A5257" s="1">
        <v>5252</v>
      </c>
      <c r="D5257" s="3" t="s">
        <v>653</v>
      </c>
      <c r="E5257" s="2" t="b">
        <f t="shared" ca="1" si="142"/>
        <v>1</v>
      </c>
      <c r="F5257" s="2" t="str" cm="1">
        <f t="array" aca="1" ref="F5257" ca="1">IF(G5257&lt;&gt;"",INDIRECT("'"&amp;G5257&amp;"'!"&amp;H5257),"")</f>
        <v/>
      </c>
      <c r="G5257" s="1533"/>
    </row>
    <row r="5258" spans="1:11" ht="14">
      <c r="A5258" s="1">
        <v>5253</v>
      </c>
      <c r="D5258" s="4"/>
      <c r="E5258" s="2" t="b">
        <f t="shared" ca="1" si="142"/>
        <v>1</v>
      </c>
      <c r="F5258" s="2" t="str" cm="1">
        <f t="array" aca="1" ref="F5258" ca="1">IF(G5258&lt;&gt;"",INDIRECT("'"&amp;G5258&amp;"'!"&amp;H5258),"")</f>
        <v/>
      </c>
      <c r="G5258" s="1533"/>
      <c r="I5258" s="4"/>
      <c r="J5258" s="4"/>
      <c r="K5258" s="4"/>
    </row>
    <row r="5259" spans="1:11" ht="14">
      <c r="A5259">
        <v>5254</v>
      </c>
      <c r="B5259" s="7">
        <f>'EstRev 6-11'!C260</f>
        <v>0</v>
      </c>
      <c r="C5259" s="3">
        <f t="shared" si="143"/>
        <v>5254</v>
      </c>
      <c r="E5259" s="2" t="b">
        <f t="shared" ca="1" si="142"/>
        <v>1</v>
      </c>
      <c r="F5259" s="2" cm="1">
        <f t="array" aca="1" ref="F5259" ca="1">IF(G5259&lt;&gt;"",INDIRECT("'"&amp;G5259&amp;"'!"&amp;H5259),"")</f>
        <v>0</v>
      </c>
      <c r="G5259" s="1533" t="s">
        <v>6776</v>
      </c>
      <c r="H5259" s="2" t="s">
        <v>5369</v>
      </c>
    </row>
    <row r="5260" spans="1:11" ht="14">
      <c r="A5260" s="1">
        <v>5255</v>
      </c>
      <c r="D5260" s="4"/>
      <c r="E5260" s="2" t="b">
        <f t="shared" ca="1" si="142"/>
        <v>1</v>
      </c>
      <c r="F5260" s="2" t="str" cm="1">
        <f t="array" aca="1" ref="F5260" ca="1">IF(G5260&lt;&gt;"",INDIRECT("'"&amp;G5260&amp;"'!"&amp;H5260),"")</f>
        <v/>
      </c>
      <c r="G5260" s="1533"/>
      <c r="I5260" s="4"/>
      <c r="J5260" s="4"/>
      <c r="K5260" s="4"/>
    </row>
    <row r="5261" spans="1:11" ht="14">
      <c r="A5261">
        <v>5256</v>
      </c>
      <c r="B5261" s="7">
        <f>'EstRev 6-11'!C261</f>
        <v>0</v>
      </c>
      <c r="C5261" s="3">
        <f t="shared" si="143"/>
        <v>5256</v>
      </c>
      <c r="E5261" s="2" t="b">
        <f t="shared" ca="1" si="142"/>
        <v>1</v>
      </c>
      <c r="F5261" s="2" cm="1">
        <f t="array" aca="1" ref="F5261" ca="1">IF(G5261&lt;&gt;"",INDIRECT("'"&amp;G5261&amp;"'!"&amp;H5261),"")</f>
        <v>0</v>
      </c>
      <c r="G5261" s="1533" t="s">
        <v>6776</v>
      </c>
      <c r="H5261" s="2" t="s">
        <v>5370</v>
      </c>
    </row>
    <row r="5262" spans="1:11" ht="14">
      <c r="A5262" s="1">
        <v>5257</v>
      </c>
      <c r="D5262" s="4"/>
      <c r="E5262" s="2" t="b">
        <f t="shared" ca="1" si="142"/>
        <v>1</v>
      </c>
      <c r="F5262" s="2" t="str" cm="1">
        <f t="array" aca="1" ref="F5262" ca="1">IF(G5262&lt;&gt;"",INDIRECT("'"&amp;G5262&amp;"'!"&amp;H5262),"")</f>
        <v/>
      </c>
      <c r="G5262" s="1533"/>
      <c r="I5262" s="4"/>
      <c r="J5262" s="4"/>
      <c r="K5262" s="4"/>
    </row>
    <row r="5263" spans="1:11" ht="14">
      <c r="A5263" s="1">
        <v>5258</v>
      </c>
      <c r="D5263" s="3" t="s">
        <v>299</v>
      </c>
      <c r="E5263" s="2" t="b">
        <f t="shared" ca="1" si="142"/>
        <v>1</v>
      </c>
      <c r="F5263" s="2" t="str" cm="1">
        <f t="array" aca="1" ref="F5263" ca="1">IF(G5263&lt;&gt;"",INDIRECT("'"&amp;G5263&amp;"'!"&amp;H5263),"")</f>
        <v/>
      </c>
      <c r="G5263" s="1533"/>
    </row>
    <row r="5264" spans="1:11" ht="14">
      <c r="A5264">
        <v>5259</v>
      </c>
      <c r="B5264" s="7">
        <f>'EstRev 6-11'!C270</f>
        <v>3509500</v>
      </c>
      <c r="C5264" s="3">
        <f t="shared" si="143"/>
        <v>-3504241</v>
      </c>
      <c r="E5264" s="2" t="b">
        <f t="shared" ca="1" si="142"/>
        <v>1</v>
      </c>
      <c r="F5264" s="2" cm="1">
        <f t="array" aca="1" ref="F5264" ca="1">IF(G5264&lt;&gt;"",INDIRECT("'"&amp;G5264&amp;"'!"&amp;H5264),"")</f>
        <v>3509500</v>
      </c>
      <c r="G5264" s="1533" t="s">
        <v>6776</v>
      </c>
      <c r="H5264" s="2" t="s">
        <v>5371</v>
      </c>
    </row>
    <row r="5265" spans="1:11" ht="14">
      <c r="A5265" s="1">
        <v>5260</v>
      </c>
      <c r="D5265" s="4"/>
      <c r="E5265" s="2" t="b">
        <f t="shared" ca="1" si="142"/>
        <v>1</v>
      </c>
      <c r="F5265" s="2" t="str" cm="1">
        <f t="array" aca="1" ref="F5265" ca="1">IF(G5265&lt;&gt;"",INDIRECT("'"&amp;G5265&amp;"'!"&amp;H5265),"")</f>
        <v/>
      </c>
      <c r="G5265" s="1533"/>
      <c r="I5265" s="4"/>
      <c r="J5265" s="4"/>
      <c r="K5265" s="4"/>
    </row>
    <row r="5266" spans="1:11" ht="14">
      <c r="A5266" s="1">
        <v>5261</v>
      </c>
      <c r="D5266" s="4"/>
      <c r="E5266" s="2" t="b">
        <f t="shared" ca="1" si="142"/>
        <v>1</v>
      </c>
      <c r="F5266" s="2" t="str" cm="1">
        <f t="array" aca="1" ref="F5266" ca="1">IF(G5266&lt;&gt;"",INDIRECT("'"&amp;G5266&amp;"'!"&amp;H5266),"")</f>
        <v/>
      </c>
      <c r="G5266" s="1533"/>
      <c r="I5266" s="4"/>
      <c r="J5266" s="4"/>
      <c r="K5266" s="4"/>
    </row>
    <row r="5267" spans="1:11" ht="14">
      <c r="A5267" s="1">
        <v>5262</v>
      </c>
      <c r="D5267" s="4"/>
      <c r="E5267" s="2" t="b">
        <f t="shared" ca="1" si="142"/>
        <v>1</v>
      </c>
      <c r="F5267" s="2" t="str" cm="1">
        <f t="array" aca="1" ref="F5267" ca="1">IF(G5267&lt;&gt;"",INDIRECT("'"&amp;G5267&amp;"'!"&amp;H5267),"")</f>
        <v/>
      </c>
      <c r="G5267" s="1533"/>
      <c r="I5267" s="4"/>
      <c r="J5267" s="4"/>
      <c r="K5267" s="4"/>
    </row>
    <row r="5268" spans="1:11" ht="14">
      <c r="A5268" s="1">
        <v>5263</v>
      </c>
      <c r="D5268" s="4"/>
      <c r="E5268" s="2" t="b">
        <f t="shared" ca="1" si="142"/>
        <v>1</v>
      </c>
      <c r="F5268" s="2" t="str" cm="1">
        <f t="array" aca="1" ref="F5268" ca="1">IF(G5268&lt;&gt;"",INDIRECT("'"&amp;G5268&amp;"'!"&amp;H5268),"")</f>
        <v/>
      </c>
      <c r="G5268" s="1533"/>
      <c r="I5268" s="4"/>
      <c r="J5268" s="4"/>
      <c r="K5268" s="4"/>
    </row>
    <row r="5269" spans="1:11" ht="14">
      <c r="A5269" s="1">
        <v>5264</v>
      </c>
      <c r="D5269" s="4"/>
      <c r="E5269" s="2" t="b">
        <f t="shared" ca="1" si="142"/>
        <v>1</v>
      </c>
      <c r="F5269" s="2" t="str" cm="1">
        <f t="array" aca="1" ref="F5269" ca="1">IF(G5269&lt;&gt;"",INDIRECT("'"&amp;G5269&amp;"'!"&amp;H5269),"")</f>
        <v/>
      </c>
      <c r="G5269" s="1533"/>
      <c r="I5269" s="4"/>
      <c r="J5269" s="4"/>
      <c r="K5269" s="4"/>
    </row>
    <row r="5270" spans="1:11" ht="14">
      <c r="A5270">
        <v>5265</v>
      </c>
      <c r="B5270" s="7">
        <f>'EstRev 6-11'!C271</f>
        <v>3509500</v>
      </c>
      <c r="C5270" s="3">
        <f t="shared" si="143"/>
        <v>-3504235</v>
      </c>
      <c r="E5270" s="2" t="b">
        <f t="shared" ca="1" si="142"/>
        <v>1</v>
      </c>
      <c r="F5270" s="2" cm="1">
        <f t="array" aca="1" ref="F5270" ca="1">IF(G5270&lt;&gt;"",INDIRECT("'"&amp;G5270&amp;"'!"&amp;H5270),"")</f>
        <v>3509500</v>
      </c>
      <c r="G5270" s="1533" t="s">
        <v>6776</v>
      </c>
      <c r="H5270" s="2" t="s">
        <v>5372</v>
      </c>
    </row>
    <row r="5271" spans="1:11" ht="14">
      <c r="A5271">
        <v>5266</v>
      </c>
      <c r="B5271" s="7">
        <f>'EstRev 6-11'!C272</f>
        <v>66741640</v>
      </c>
      <c r="C5271" s="3">
        <f t="shared" si="143"/>
        <v>-66736374</v>
      </c>
      <c r="E5271" s="2" t="b">
        <f t="shared" ca="1" si="142"/>
        <v>1</v>
      </c>
      <c r="F5271" s="2" cm="1">
        <f t="array" aca="1" ref="F5271" ca="1">IF(G5271&lt;&gt;"",INDIRECT("'"&amp;G5271&amp;"'!"&amp;H5271),"")</f>
        <v>66741640</v>
      </c>
      <c r="G5271" s="1533" t="s">
        <v>6776</v>
      </c>
      <c r="H5271" s="2" t="s">
        <v>5373</v>
      </c>
    </row>
    <row r="5272" spans="1:11" ht="14">
      <c r="A5272">
        <v>5267</v>
      </c>
      <c r="B5272" s="7">
        <f>'EstRev 6-11'!D5</f>
        <v>5615200</v>
      </c>
      <c r="C5272" s="3">
        <f t="shared" si="143"/>
        <v>-5609933</v>
      </c>
      <c r="E5272" s="2" t="b">
        <f t="shared" ca="1" si="142"/>
        <v>1</v>
      </c>
      <c r="F5272" s="2" cm="1">
        <f t="array" aca="1" ref="F5272" ca="1">IF(G5272&lt;&gt;"",INDIRECT("'"&amp;G5272&amp;"'!"&amp;H5272),"")</f>
        <v>5615200</v>
      </c>
      <c r="G5272" s="1533" t="s">
        <v>6776</v>
      </c>
      <c r="H5272" s="2" t="s">
        <v>4384</v>
      </c>
    </row>
    <row r="5273" spans="1:11" ht="14">
      <c r="A5273" s="1">
        <v>5268</v>
      </c>
      <c r="D5273" s="3" t="s">
        <v>299</v>
      </c>
      <c r="E5273" s="2" t="b">
        <f t="shared" ca="1" si="142"/>
        <v>1</v>
      </c>
      <c r="F5273" s="2" t="str" cm="1">
        <f t="array" aca="1" ref="F5273" ca="1">IF(G5273&lt;&gt;"",INDIRECT("'"&amp;G5273&amp;"'!"&amp;H5273),"")</f>
        <v/>
      </c>
      <c r="G5273" s="1533"/>
    </row>
    <row r="5274" spans="1:11" ht="14">
      <c r="A5274">
        <v>5269</v>
      </c>
      <c r="B5274" s="7">
        <f>'EstRev 6-11'!D6</f>
        <v>0</v>
      </c>
      <c r="C5274" s="3">
        <f t="shared" si="143"/>
        <v>5269</v>
      </c>
      <c r="E5274" s="2" t="b">
        <f t="shared" ca="1" si="142"/>
        <v>1</v>
      </c>
      <c r="F5274" s="2" cm="1">
        <f t="array" aca="1" ref="F5274" ca="1">IF(G5274&lt;&gt;"",INDIRECT("'"&amp;G5274&amp;"'!"&amp;H5274),"")</f>
        <v>0</v>
      </c>
      <c r="G5274" s="1533" t="s">
        <v>6776</v>
      </c>
      <c r="H5274" s="2" t="s">
        <v>5060</v>
      </c>
    </row>
    <row r="5275" spans="1:11" ht="14">
      <c r="A5275">
        <v>5270</v>
      </c>
      <c r="B5275" s="7">
        <f>'EstRev 6-11'!D7</f>
        <v>0</v>
      </c>
      <c r="C5275" s="3">
        <f t="shared" si="143"/>
        <v>5270</v>
      </c>
      <c r="E5275" s="2" t="b">
        <f t="shared" ca="1" si="142"/>
        <v>1</v>
      </c>
      <c r="F5275" s="2" cm="1">
        <f t="array" aca="1" ref="F5275" ca="1">IF(G5275&lt;&gt;"",INDIRECT("'"&amp;G5275&amp;"'!"&amp;H5275),"")</f>
        <v>0</v>
      </c>
      <c r="G5275" s="1533" t="s">
        <v>6776</v>
      </c>
      <c r="H5275" s="2" t="s">
        <v>4247</v>
      </c>
    </row>
    <row r="5276" spans="1:11" ht="14">
      <c r="A5276">
        <v>5271</v>
      </c>
      <c r="B5276" s="7">
        <f>'EstRev 6-11'!D9</f>
        <v>0</v>
      </c>
      <c r="C5276" s="3">
        <f t="shared" si="143"/>
        <v>5271</v>
      </c>
      <c r="E5276" s="2" t="b">
        <f t="shared" ca="1" si="142"/>
        <v>1</v>
      </c>
      <c r="F5276" s="2" cm="1">
        <f t="array" aca="1" ref="F5276" ca="1">IF(G5276&lt;&gt;"",INDIRECT("'"&amp;G5276&amp;"'!"&amp;H5276),"")</f>
        <v>0</v>
      </c>
      <c r="G5276" s="1533" t="s">
        <v>6776</v>
      </c>
      <c r="H5276" s="2" t="s">
        <v>4892</v>
      </c>
    </row>
    <row r="5277" spans="1:11" ht="14">
      <c r="A5277">
        <v>5272</v>
      </c>
      <c r="B5277" s="7">
        <f>'EstRev 6-11'!D11</f>
        <v>0</v>
      </c>
      <c r="C5277" s="3">
        <f t="shared" si="143"/>
        <v>5272</v>
      </c>
      <c r="E5277" s="2" t="b">
        <f t="shared" ca="1" si="142"/>
        <v>1</v>
      </c>
      <c r="F5277" s="2" cm="1">
        <f t="array" aca="1" ref="F5277" ca="1">IF(G5277&lt;&gt;"",INDIRECT("'"&amp;G5277&amp;"'!"&amp;H5277),"")</f>
        <v>0</v>
      </c>
      <c r="G5277" s="1533" t="s">
        <v>6776</v>
      </c>
      <c r="H5277" s="2" t="s">
        <v>4249</v>
      </c>
    </row>
    <row r="5278" spans="1:11" ht="14">
      <c r="A5278">
        <v>5273</v>
      </c>
      <c r="B5278" s="7">
        <f>'EstRev 6-11'!D12</f>
        <v>5615200</v>
      </c>
      <c r="C5278" s="3">
        <f t="shared" si="143"/>
        <v>-5609927</v>
      </c>
      <c r="E5278" s="2" t="b">
        <f t="shared" ca="1" si="142"/>
        <v>1</v>
      </c>
      <c r="F5278" s="2" cm="1">
        <f t="array" aca="1" ref="F5278" ca="1">IF(G5278&lt;&gt;"",INDIRECT("'"&amp;G5278&amp;"'!"&amp;H5278),"")</f>
        <v>5615200</v>
      </c>
      <c r="G5278" s="1533" t="s">
        <v>6776</v>
      </c>
      <c r="H5278" s="2" t="s">
        <v>4250</v>
      </c>
    </row>
    <row r="5279" spans="1:11" ht="14">
      <c r="A5279">
        <v>5274</v>
      </c>
      <c r="B5279" s="7">
        <f>'EstRev 6-11'!D14</f>
        <v>0</v>
      </c>
      <c r="C5279" s="3">
        <f t="shared" si="143"/>
        <v>5274</v>
      </c>
      <c r="E5279" s="2" t="b">
        <f t="shared" ca="1" si="142"/>
        <v>1</v>
      </c>
      <c r="F5279" s="2" cm="1">
        <f t="array" aca="1" ref="F5279" ca="1">IF(G5279&lt;&gt;"",INDIRECT("'"&amp;G5279&amp;"'!"&amp;H5279),"")</f>
        <v>0</v>
      </c>
      <c r="G5279" s="1533" t="s">
        <v>6776</v>
      </c>
      <c r="H5279" s="2" t="s">
        <v>4385</v>
      </c>
    </row>
    <row r="5280" spans="1:11" ht="14">
      <c r="A5280">
        <v>5275</v>
      </c>
      <c r="B5280" s="7">
        <f>'EstRev 6-11'!D15</f>
        <v>0</v>
      </c>
      <c r="C5280" s="3">
        <f t="shared" si="143"/>
        <v>5275</v>
      </c>
      <c r="E5280" s="2" t="b">
        <f t="shared" ca="1" si="142"/>
        <v>1</v>
      </c>
      <c r="F5280" s="2" cm="1">
        <f t="array" aca="1" ref="F5280" ca="1">IF(G5280&lt;&gt;"",INDIRECT("'"&amp;G5280&amp;"'!"&amp;H5280),"")</f>
        <v>0</v>
      </c>
      <c r="G5280" s="1533" t="s">
        <v>6776</v>
      </c>
      <c r="H5280" s="2" t="s">
        <v>4252</v>
      </c>
    </row>
    <row r="5281" spans="1:8" ht="14">
      <c r="A5281">
        <v>5276</v>
      </c>
      <c r="B5281" s="7">
        <f>'EstRev 6-11'!D16</f>
        <v>0</v>
      </c>
      <c r="C5281" s="3">
        <f t="shared" si="143"/>
        <v>5276</v>
      </c>
      <c r="E5281" s="2" t="b">
        <f t="shared" ca="1" si="142"/>
        <v>1</v>
      </c>
      <c r="F5281" s="2" cm="1">
        <f t="array" aca="1" ref="F5281" ca="1">IF(G5281&lt;&gt;"",INDIRECT("'"&amp;G5281&amp;"'!"&amp;H5281),"")</f>
        <v>0</v>
      </c>
      <c r="G5281" s="1533" t="s">
        <v>6776</v>
      </c>
      <c r="H5281" s="2" t="s">
        <v>4253</v>
      </c>
    </row>
    <row r="5282" spans="1:8" ht="14">
      <c r="A5282">
        <v>5277</v>
      </c>
      <c r="B5282" s="7">
        <f>'EstRev 6-11'!D17</f>
        <v>0</v>
      </c>
      <c r="C5282" s="3">
        <f t="shared" si="143"/>
        <v>5277</v>
      </c>
      <c r="E5282" s="2" t="b">
        <f t="shared" ca="1" si="142"/>
        <v>1</v>
      </c>
      <c r="F5282" s="2" cm="1">
        <f t="array" aca="1" ref="F5282" ca="1">IF(G5282&lt;&gt;"",INDIRECT("'"&amp;G5282&amp;"'!"&amp;H5282),"")</f>
        <v>0</v>
      </c>
      <c r="G5282" s="1533" t="s">
        <v>6776</v>
      </c>
      <c r="H5282" s="2" t="s">
        <v>4254</v>
      </c>
    </row>
    <row r="5283" spans="1:8" ht="14">
      <c r="A5283">
        <v>5278</v>
      </c>
      <c r="B5283" s="7">
        <f>'EstRev 6-11'!D18</f>
        <v>0</v>
      </c>
      <c r="C5283" s="3">
        <f t="shared" si="143"/>
        <v>5278</v>
      </c>
      <c r="E5283" s="2" t="b">
        <f t="shared" ca="1" si="142"/>
        <v>1</v>
      </c>
      <c r="F5283" s="2" cm="1">
        <f t="array" aca="1" ref="F5283" ca="1">IF(G5283&lt;&gt;"",INDIRECT("'"&amp;G5283&amp;"'!"&amp;H5283),"")</f>
        <v>0</v>
      </c>
      <c r="G5283" s="1533" t="s">
        <v>6776</v>
      </c>
      <c r="H5283" s="2" t="s">
        <v>4227</v>
      </c>
    </row>
    <row r="5284" spans="1:8" ht="14">
      <c r="A5284">
        <v>5279</v>
      </c>
      <c r="B5284" s="7">
        <f>'EstRev 6-11'!D65</f>
        <v>0</v>
      </c>
      <c r="C5284" s="3">
        <f t="shared" si="143"/>
        <v>5279</v>
      </c>
      <c r="E5284" s="2" t="b">
        <f t="shared" ca="1" si="142"/>
        <v>1</v>
      </c>
      <c r="F5284" s="2" cm="1">
        <f t="array" aca="1" ref="F5284" ca="1">IF(G5284&lt;&gt;"",INDIRECT("'"&amp;G5284&amp;"'!"&amp;H5284),"")</f>
        <v>0</v>
      </c>
      <c r="G5284" s="1533" t="s">
        <v>6776</v>
      </c>
      <c r="H5284" s="2" t="s">
        <v>4408</v>
      </c>
    </row>
    <row r="5285" spans="1:8" ht="14">
      <c r="A5285">
        <v>5280</v>
      </c>
      <c r="B5285" s="7">
        <f>'EstRev 6-11'!D66</f>
        <v>0</v>
      </c>
      <c r="C5285" s="3">
        <f t="shared" si="143"/>
        <v>5280</v>
      </c>
      <c r="E5285" s="2" t="b">
        <f t="shared" ca="1" si="142"/>
        <v>1</v>
      </c>
      <c r="F5285" s="2" cm="1">
        <f t="array" aca="1" ref="F5285" ca="1">IF(G5285&lt;&gt;"",INDIRECT("'"&amp;G5285&amp;"'!"&amp;H5285),"")</f>
        <v>0</v>
      </c>
      <c r="G5285" s="1533" t="s">
        <v>6776</v>
      </c>
      <c r="H5285" s="2" t="s">
        <v>4409</v>
      </c>
    </row>
    <row r="5286" spans="1:8" ht="14">
      <c r="A5286">
        <v>5281</v>
      </c>
      <c r="B5286" s="7">
        <f>'EstRev 6-11'!D67</f>
        <v>0</v>
      </c>
      <c r="C5286" s="3">
        <f t="shared" si="143"/>
        <v>5281</v>
      </c>
      <c r="E5286" s="2" t="b">
        <f t="shared" ca="1" si="142"/>
        <v>1</v>
      </c>
      <c r="F5286" s="2" cm="1">
        <f t="array" aca="1" ref="F5286" ca="1">IF(G5286&lt;&gt;"",INDIRECT("'"&amp;G5286&amp;"'!"&amp;H5286),"")</f>
        <v>0</v>
      </c>
      <c r="G5286" s="1533" t="s">
        <v>6776</v>
      </c>
      <c r="H5286" s="2" t="s">
        <v>4410</v>
      </c>
    </row>
    <row r="5287" spans="1:8" ht="14">
      <c r="A5287">
        <v>5282</v>
      </c>
      <c r="B5287" s="7">
        <f>'EstRev 6-11'!D77</f>
        <v>0</v>
      </c>
      <c r="C5287" s="3">
        <f t="shared" si="143"/>
        <v>5282</v>
      </c>
      <c r="E5287" s="2" t="b">
        <f t="shared" ca="1" si="142"/>
        <v>1</v>
      </c>
      <c r="F5287" s="2" cm="1">
        <f t="array" aca="1" ref="F5287" ca="1">IF(G5287&lt;&gt;"",INDIRECT("'"&amp;G5287&amp;"'!"&amp;H5287),"")</f>
        <v>0</v>
      </c>
      <c r="G5287" s="1533" t="s">
        <v>6776</v>
      </c>
      <c r="H5287" s="2" t="s">
        <v>4419</v>
      </c>
    </row>
    <row r="5288" spans="1:8" ht="14">
      <c r="A5288">
        <v>5283</v>
      </c>
      <c r="B5288" s="7">
        <f>'EstRev 6-11'!D78</f>
        <v>0</v>
      </c>
      <c r="C5288" s="3">
        <f t="shared" si="143"/>
        <v>5283</v>
      </c>
      <c r="E5288" s="2" t="b">
        <f t="shared" ca="1" si="142"/>
        <v>1</v>
      </c>
      <c r="F5288" s="2" cm="1">
        <f t="array" aca="1" ref="F5288" ca="1">IF(G5288&lt;&gt;"",INDIRECT("'"&amp;G5288&amp;"'!"&amp;H5288),"")</f>
        <v>0</v>
      </c>
      <c r="G5288" s="1533" t="s">
        <v>6776</v>
      </c>
      <c r="H5288" s="2" t="s">
        <v>5029</v>
      </c>
    </row>
    <row r="5289" spans="1:8" ht="14">
      <c r="A5289">
        <v>5284</v>
      </c>
      <c r="B5289" s="7">
        <f>'EstRev 6-11'!D79</f>
        <v>0</v>
      </c>
      <c r="C5289" s="3">
        <f t="shared" si="143"/>
        <v>5284</v>
      </c>
      <c r="E5289" s="2" t="b">
        <f t="shared" ca="1" si="142"/>
        <v>1</v>
      </c>
      <c r="F5289" s="2" cm="1">
        <f t="array" aca="1" ref="F5289" ca="1">IF(G5289&lt;&gt;"",INDIRECT("'"&amp;G5289&amp;"'!"&amp;H5289),"")</f>
        <v>0</v>
      </c>
      <c r="G5289" s="1533" t="s">
        <v>6776</v>
      </c>
      <c r="H5289" s="2" t="s">
        <v>5030</v>
      </c>
    </row>
    <row r="5290" spans="1:8" ht="14">
      <c r="A5290">
        <v>5285</v>
      </c>
      <c r="B5290" s="7">
        <f>'EstRev 6-11'!D80</f>
        <v>0</v>
      </c>
      <c r="C5290" s="3">
        <f t="shared" si="143"/>
        <v>5285</v>
      </c>
      <c r="E5290" s="2" t="b">
        <f t="shared" ca="1" si="142"/>
        <v>1</v>
      </c>
      <c r="F5290" s="2" cm="1">
        <f t="array" aca="1" ref="F5290" ca="1">IF(G5290&lt;&gt;"",INDIRECT("'"&amp;G5290&amp;"'!"&amp;H5290),"")</f>
        <v>0</v>
      </c>
      <c r="G5290" s="1533" t="s">
        <v>6776</v>
      </c>
      <c r="H5290" s="2" t="s">
        <v>5031</v>
      </c>
    </row>
    <row r="5291" spans="1:8" ht="14">
      <c r="A5291">
        <v>5286</v>
      </c>
      <c r="B5291" s="7">
        <f>'EstRev 6-11'!D81</f>
        <v>0</v>
      </c>
      <c r="C5291" s="3">
        <f t="shared" si="143"/>
        <v>5286</v>
      </c>
      <c r="E5291" s="2" t="b">
        <f t="shared" ca="1" si="142"/>
        <v>1</v>
      </c>
      <c r="F5291" s="2" cm="1">
        <f t="array" aca="1" ref="F5291" ca="1">IF(G5291&lt;&gt;"",INDIRECT("'"&amp;G5291&amp;"'!"&amp;H5291),"")</f>
        <v>0</v>
      </c>
      <c r="G5291" s="1533" t="s">
        <v>6776</v>
      </c>
      <c r="H5291" s="2" t="s">
        <v>4869</v>
      </c>
    </row>
    <row r="5292" spans="1:8" ht="14">
      <c r="A5292">
        <v>5287</v>
      </c>
      <c r="B5292" s="7">
        <f>'EstRev 6-11'!D83</f>
        <v>0</v>
      </c>
      <c r="C5292" s="3">
        <f t="shared" si="143"/>
        <v>5287</v>
      </c>
      <c r="E5292" s="2" t="b">
        <f t="shared" ca="1" si="142"/>
        <v>1</v>
      </c>
      <c r="F5292" s="2" cm="1">
        <f t="array" aca="1" ref="F5292" ca="1">IF(G5292&lt;&gt;"",INDIRECT("'"&amp;G5292&amp;"'!"&amp;H5292),"")</f>
        <v>0</v>
      </c>
      <c r="G5292" s="1533" t="s">
        <v>6776</v>
      </c>
      <c r="H5292" s="2" t="s">
        <v>5374</v>
      </c>
    </row>
    <row r="5293" spans="1:8" ht="14">
      <c r="A5293">
        <v>5288</v>
      </c>
      <c r="B5293" s="7">
        <f>'EstRev 6-11'!D97</f>
        <v>30000</v>
      </c>
      <c r="C5293" s="3">
        <f t="shared" si="143"/>
        <v>-24712</v>
      </c>
      <c r="E5293" s="2" t="b">
        <f t="shared" ca="1" si="142"/>
        <v>1</v>
      </c>
      <c r="F5293" s="2" cm="1">
        <f t="array" aca="1" ref="F5293" ca="1">IF(G5293&lt;&gt;"",INDIRECT("'"&amp;G5293&amp;"'!"&amp;H5293),"")</f>
        <v>30000</v>
      </c>
      <c r="G5293" s="1533" t="s">
        <v>6776</v>
      </c>
      <c r="H5293" s="2" t="s">
        <v>5375</v>
      </c>
    </row>
    <row r="5294" spans="1:8" ht="14">
      <c r="A5294">
        <v>5289</v>
      </c>
      <c r="B5294" s="7">
        <f>'EstRev 6-11'!D98</f>
        <v>0</v>
      </c>
      <c r="C5294" s="3">
        <f t="shared" si="143"/>
        <v>5289</v>
      </c>
      <c r="E5294" s="2" t="b">
        <f t="shared" ca="1" si="142"/>
        <v>1</v>
      </c>
      <c r="F5294" s="2" cm="1">
        <f t="array" aca="1" ref="F5294" ca="1">IF(G5294&lt;&gt;"",INDIRECT("'"&amp;G5294&amp;"'!"&amp;H5294),"")</f>
        <v>0</v>
      </c>
      <c r="G5294" s="1533" t="s">
        <v>6776</v>
      </c>
      <c r="H5294" s="2" t="s">
        <v>5376</v>
      </c>
    </row>
    <row r="5295" spans="1:8" ht="14">
      <c r="A5295">
        <v>5290</v>
      </c>
      <c r="B5295" s="7">
        <f>'EstRev 6-11'!D100</f>
        <v>0</v>
      </c>
      <c r="C5295" s="3">
        <f t="shared" si="143"/>
        <v>5290</v>
      </c>
      <c r="E5295" s="2" t="b">
        <f t="shared" ca="1" si="142"/>
        <v>1</v>
      </c>
      <c r="F5295" s="2" cm="1">
        <f t="array" aca="1" ref="F5295" ca="1">IF(G5295&lt;&gt;"",INDIRECT("'"&amp;G5295&amp;"'!"&amp;H5295),"")</f>
        <v>0</v>
      </c>
      <c r="G5295" s="1533" t="s">
        <v>6776</v>
      </c>
      <c r="H5295" s="2" t="s">
        <v>5377</v>
      </c>
    </row>
    <row r="5296" spans="1:8" ht="14">
      <c r="A5296">
        <v>5291</v>
      </c>
      <c r="B5296" s="7">
        <f>'EstRev 6-11'!D101</f>
        <v>15000</v>
      </c>
      <c r="C5296" s="3">
        <f t="shared" si="143"/>
        <v>-9709</v>
      </c>
      <c r="E5296" s="2" t="b">
        <f t="shared" ca="1" si="142"/>
        <v>1</v>
      </c>
      <c r="F5296" s="2" cm="1">
        <f t="array" aca="1" ref="F5296" ca="1">IF(G5296&lt;&gt;"",INDIRECT("'"&amp;G5296&amp;"'!"&amp;H5296),"")</f>
        <v>15000</v>
      </c>
      <c r="G5296" s="1533" t="s">
        <v>6776</v>
      </c>
      <c r="H5296" s="2" t="s">
        <v>5378</v>
      </c>
    </row>
    <row r="5297" spans="1:11" ht="14">
      <c r="A5297">
        <v>5292</v>
      </c>
      <c r="B5297" s="7">
        <f>'EstRev 6-11'!D106</f>
        <v>0</v>
      </c>
      <c r="C5297" s="3">
        <f t="shared" si="143"/>
        <v>5292</v>
      </c>
      <c r="E5297" s="2" t="b">
        <f t="shared" ca="1" si="142"/>
        <v>1</v>
      </c>
      <c r="F5297" s="2" cm="1">
        <f t="array" aca="1" ref="F5297" ca="1">IF(G5297&lt;&gt;"",INDIRECT("'"&amp;G5297&amp;"'!"&amp;H5297),"")</f>
        <v>0</v>
      </c>
      <c r="G5297" s="1533" t="s">
        <v>6776</v>
      </c>
      <c r="H5297" s="2" t="s">
        <v>5379</v>
      </c>
    </row>
    <row r="5298" spans="1:11" ht="14">
      <c r="A5298">
        <v>5293</v>
      </c>
      <c r="B5298" s="7">
        <f>'EstRev 6-11'!D109</f>
        <v>200000</v>
      </c>
      <c r="C5298" s="3">
        <f t="shared" si="143"/>
        <v>-194707</v>
      </c>
      <c r="E5298" s="2" t="b">
        <f t="shared" ca="1" si="142"/>
        <v>1</v>
      </c>
      <c r="F5298" s="2" cm="1">
        <f t="array" aca="1" ref="F5298" ca="1">IF(G5298&lt;&gt;"",INDIRECT("'"&amp;G5298&amp;"'!"&amp;H5298),"")</f>
        <v>200000</v>
      </c>
      <c r="G5298" s="1533" t="s">
        <v>6776</v>
      </c>
      <c r="H5298" s="2" t="s">
        <v>5380</v>
      </c>
    </row>
    <row r="5299" spans="1:11" ht="14">
      <c r="A5299">
        <v>5294</v>
      </c>
      <c r="B5299" s="7">
        <f>'EstRev 6-11'!D110</f>
        <v>246000</v>
      </c>
      <c r="C5299" s="3">
        <f t="shared" si="143"/>
        <v>-240706</v>
      </c>
      <c r="E5299" s="2" t="b">
        <f t="shared" ca="1" si="142"/>
        <v>1</v>
      </c>
      <c r="F5299" s="2" cm="1">
        <f t="array" aca="1" ref="F5299" ca="1">IF(G5299&lt;&gt;"",INDIRECT("'"&amp;G5299&amp;"'!"&amp;H5299),"")</f>
        <v>246000</v>
      </c>
      <c r="G5299" s="1533" t="s">
        <v>6776</v>
      </c>
      <c r="H5299" s="2" t="s">
        <v>5381</v>
      </c>
    </row>
    <row r="5300" spans="1:11" ht="14">
      <c r="A5300">
        <v>5295</v>
      </c>
      <c r="B5300" s="7">
        <f>'EstRev 6-11'!D111</f>
        <v>5861200</v>
      </c>
      <c r="C5300" s="3">
        <f t="shared" si="143"/>
        <v>-5855905</v>
      </c>
      <c r="E5300" s="2" t="b">
        <f t="shared" ca="1" si="142"/>
        <v>1</v>
      </c>
      <c r="F5300" s="2" cm="1">
        <f t="array" aca="1" ref="F5300" ca="1">IF(G5300&lt;&gt;"",INDIRECT("'"&amp;G5300&amp;"'!"&amp;H5300),"")</f>
        <v>5861200</v>
      </c>
      <c r="G5300" s="1533" t="s">
        <v>6776</v>
      </c>
      <c r="H5300" s="2" t="s">
        <v>5382</v>
      </c>
    </row>
    <row r="5301" spans="1:11" ht="14">
      <c r="A5301">
        <v>5296</v>
      </c>
      <c r="B5301" s="7">
        <f>'EstRev 6-11'!D114</f>
        <v>0</v>
      </c>
      <c r="C5301" s="3">
        <f t="shared" si="143"/>
        <v>5296</v>
      </c>
      <c r="E5301" s="2" t="b">
        <f t="shared" ca="1" si="142"/>
        <v>1</v>
      </c>
      <c r="F5301" s="2" cm="1">
        <f t="array" aca="1" ref="F5301" ca="1">IF(G5301&lt;&gt;"",INDIRECT("'"&amp;G5301&amp;"'!"&amp;H5301),"")</f>
        <v>0</v>
      </c>
      <c r="G5301" s="1533" t="s">
        <v>6776</v>
      </c>
      <c r="H5301" s="2" t="s">
        <v>5383</v>
      </c>
    </row>
    <row r="5302" spans="1:11" ht="14">
      <c r="A5302">
        <v>5297</v>
      </c>
      <c r="B5302" s="7">
        <f>'EstRev 6-11'!D115</f>
        <v>0</v>
      </c>
      <c r="C5302" s="3">
        <f t="shared" si="143"/>
        <v>5297</v>
      </c>
      <c r="E5302" s="2" t="b">
        <f t="shared" ca="1" si="142"/>
        <v>1</v>
      </c>
      <c r="F5302" s="2" cm="1">
        <f t="array" aca="1" ref="F5302" ca="1">IF(G5302&lt;&gt;"",INDIRECT("'"&amp;G5302&amp;"'!"&amp;H5302),"")</f>
        <v>0</v>
      </c>
      <c r="G5302" s="1533" t="s">
        <v>6776</v>
      </c>
      <c r="H5302" s="2" t="s">
        <v>5384</v>
      </c>
    </row>
    <row r="5303" spans="1:11" ht="14">
      <c r="A5303">
        <v>5298</v>
      </c>
      <c r="B5303" s="7">
        <f>'EstRev 6-11'!D116</f>
        <v>0</v>
      </c>
      <c r="C5303" s="3">
        <f t="shared" si="143"/>
        <v>5298</v>
      </c>
      <c r="E5303" s="2" t="b">
        <f t="shared" ca="1" si="142"/>
        <v>1</v>
      </c>
      <c r="F5303" s="2" cm="1">
        <f t="array" aca="1" ref="F5303" ca="1">IF(G5303&lt;&gt;"",INDIRECT("'"&amp;G5303&amp;"'!"&amp;H5303),"")</f>
        <v>0</v>
      </c>
      <c r="G5303" s="1533" t="s">
        <v>6776</v>
      </c>
      <c r="H5303" s="2" t="s">
        <v>4420</v>
      </c>
    </row>
    <row r="5304" spans="1:11" ht="14">
      <c r="A5304">
        <v>5299</v>
      </c>
      <c r="B5304" s="7">
        <f>'EstRev 6-11'!D117</f>
        <v>0</v>
      </c>
      <c r="C5304" s="3">
        <f t="shared" si="143"/>
        <v>5299</v>
      </c>
      <c r="E5304" s="2" t="b">
        <f t="shared" ca="1" si="142"/>
        <v>1</v>
      </c>
      <c r="F5304" s="2" cm="1">
        <f t="array" aca="1" ref="F5304" ca="1">IF(G5304&lt;&gt;"",INDIRECT("'"&amp;G5304&amp;"'!"&amp;H5304),"")</f>
        <v>0</v>
      </c>
      <c r="G5304" s="1533" t="s">
        <v>6776</v>
      </c>
      <c r="H5304" s="2" t="s">
        <v>5385</v>
      </c>
    </row>
    <row r="5305" spans="1:11" ht="14">
      <c r="A5305">
        <v>5300</v>
      </c>
      <c r="B5305" s="7">
        <f>'EstRev 6-11'!D120</f>
        <v>366000</v>
      </c>
      <c r="C5305" s="3">
        <f t="shared" si="143"/>
        <v>-360700</v>
      </c>
      <c r="E5305" s="2" t="b">
        <f t="shared" ca="1" si="142"/>
        <v>1</v>
      </c>
      <c r="F5305" s="2" cm="1">
        <f t="array" aca="1" ref="F5305" ca="1">IF(G5305&lt;&gt;"",INDIRECT("'"&amp;G5305&amp;"'!"&amp;H5305),"")</f>
        <v>366000</v>
      </c>
      <c r="G5305" s="1533" t="s">
        <v>6776</v>
      </c>
      <c r="H5305" s="2" t="s">
        <v>5386</v>
      </c>
    </row>
    <row r="5306" spans="1:11" ht="14">
      <c r="A5306">
        <v>5301</v>
      </c>
      <c r="B5306" s="7">
        <f>'EstRev 6-11'!D121</f>
        <v>0</v>
      </c>
      <c r="C5306" s="3">
        <f t="shared" si="143"/>
        <v>5301</v>
      </c>
      <c r="E5306" s="2" t="b">
        <f t="shared" ca="1" si="142"/>
        <v>1</v>
      </c>
      <c r="F5306" s="2" cm="1">
        <f t="array" aca="1" ref="F5306" ca="1">IF(G5306&lt;&gt;"",INDIRECT("'"&amp;G5306&amp;"'!"&amp;H5306),"")</f>
        <v>0</v>
      </c>
      <c r="G5306" s="1533" t="s">
        <v>6776</v>
      </c>
      <c r="H5306" s="2" t="s">
        <v>5387</v>
      </c>
    </row>
    <row r="5307" spans="1:11" ht="14">
      <c r="A5307" s="1">
        <v>5302</v>
      </c>
      <c r="D5307" s="4"/>
      <c r="E5307" s="2" t="b">
        <f t="shared" ca="1" si="142"/>
        <v>1</v>
      </c>
      <c r="F5307" s="2" t="str" cm="1">
        <f t="array" aca="1" ref="F5307" ca="1">IF(G5307&lt;&gt;"",INDIRECT("'"&amp;G5307&amp;"'!"&amp;H5307),"")</f>
        <v/>
      </c>
      <c r="G5307" s="1533"/>
      <c r="I5307" s="4"/>
      <c r="J5307" s="4"/>
      <c r="K5307" s="4"/>
    </row>
    <row r="5308" spans="1:11" ht="14">
      <c r="A5308" s="1">
        <v>5303</v>
      </c>
      <c r="D5308" s="4"/>
      <c r="E5308" s="2" t="b">
        <f t="shared" ca="1" si="142"/>
        <v>1</v>
      </c>
      <c r="F5308" s="2" t="str" cm="1">
        <f t="array" aca="1" ref="F5308" ca="1">IF(G5308&lt;&gt;"",INDIRECT("'"&amp;G5308&amp;"'!"&amp;H5308),"")</f>
        <v/>
      </c>
      <c r="G5308" s="1533"/>
      <c r="I5308" s="4"/>
      <c r="J5308" s="4"/>
      <c r="K5308" s="4"/>
    </row>
    <row r="5309" spans="1:11" ht="14">
      <c r="A5309" s="1">
        <v>5304</v>
      </c>
      <c r="D5309" s="4"/>
      <c r="E5309" s="2" t="b">
        <f t="shared" ca="1" si="142"/>
        <v>1</v>
      </c>
      <c r="F5309" s="2" t="str" cm="1">
        <f t="array" aca="1" ref="F5309" ca="1">IF(G5309&lt;&gt;"",INDIRECT("'"&amp;G5309&amp;"'!"&amp;H5309),"")</f>
        <v/>
      </c>
      <c r="G5309" s="1533"/>
      <c r="I5309" s="4"/>
      <c r="J5309" s="4"/>
      <c r="K5309" s="4"/>
    </row>
    <row r="5310" spans="1:11" ht="14">
      <c r="A5310" s="1">
        <v>5305</v>
      </c>
      <c r="D5310" s="4"/>
      <c r="E5310" s="2" t="b">
        <f t="shared" ca="1" si="142"/>
        <v>1</v>
      </c>
      <c r="F5310" s="2" t="str" cm="1">
        <f t="array" aca="1" ref="F5310" ca="1">IF(G5310&lt;&gt;"",INDIRECT("'"&amp;G5310&amp;"'!"&amp;H5310),"")</f>
        <v/>
      </c>
      <c r="G5310" s="1533"/>
      <c r="I5310" s="4"/>
      <c r="J5310" s="4"/>
      <c r="K5310" s="4"/>
    </row>
    <row r="5311" spans="1:11" ht="14">
      <c r="A5311">
        <v>5306</v>
      </c>
      <c r="B5311" s="7">
        <f>'EstRev 6-11'!D124</f>
        <v>366000</v>
      </c>
      <c r="C5311" s="3">
        <f t="shared" si="143"/>
        <v>-360694</v>
      </c>
      <c r="E5311" s="2" t="b">
        <f t="shared" ca="1" si="142"/>
        <v>1</v>
      </c>
      <c r="F5311" s="2" cm="1">
        <f t="array" aca="1" ref="F5311" ca="1">IF(G5311&lt;&gt;"",INDIRECT("'"&amp;G5311&amp;"'!"&amp;H5311),"")</f>
        <v>366000</v>
      </c>
      <c r="G5311" s="1533" t="s">
        <v>6776</v>
      </c>
      <c r="H5311" s="2" t="s">
        <v>5144</v>
      </c>
    </row>
    <row r="5312" spans="1:11" ht="14">
      <c r="A5312">
        <v>5307</v>
      </c>
      <c r="B5312" s="7">
        <f>'EstRev 6-11'!D129</f>
        <v>0</v>
      </c>
      <c r="C5312" s="3">
        <f t="shared" si="143"/>
        <v>5307</v>
      </c>
      <c r="E5312" s="2" t="b">
        <f t="shared" ca="1" si="142"/>
        <v>1</v>
      </c>
      <c r="F5312" s="2" cm="1">
        <f t="array" aca="1" ref="F5312" ca="1">IF(G5312&lt;&gt;"",INDIRECT("'"&amp;G5312&amp;"'!"&amp;H5312),"")</f>
        <v>0</v>
      </c>
      <c r="G5312" s="1533" t="s">
        <v>6776</v>
      </c>
      <c r="H5312" s="2" t="s">
        <v>5064</v>
      </c>
    </row>
    <row r="5313" spans="1:11" ht="14">
      <c r="A5313">
        <v>5308</v>
      </c>
      <c r="B5313" s="7">
        <f>'EstRev 6-11'!D134</f>
        <v>0</v>
      </c>
      <c r="C5313" s="3">
        <f t="shared" si="143"/>
        <v>5308</v>
      </c>
      <c r="E5313" s="2" t="b">
        <f t="shared" ca="1" si="142"/>
        <v>1</v>
      </c>
      <c r="F5313" s="2" cm="1">
        <f t="array" aca="1" ref="F5313" ca="1">IF(G5313&lt;&gt;"",INDIRECT("'"&amp;G5313&amp;"'!"&amp;H5313),"")</f>
        <v>0</v>
      </c>
      <c r="G5313" s="1533" t="s">
        <v>6776</v>
      </c>
      <c r="H5313" s="2" t="s">
        <v>4933</v>
      </c>
    </row>
    <row r="5314" spans="1:11" ht="14">
      <c r="A5314">
        <v>5309</v>
      </c>
      <c r="B5314" s="7">
        <f>'EstRev 6-11'!D136</f>
        <v>0</v>
      </c>
      <c r="C5314" s="3">
        <f t="shared" si="143"/>
        <v>5309</v>
      </c>
      <c r="E5314" s="2" t="b">
        <f t="shared" ref="E5314:E5377" ca="1" si="144">F5314=B5314</f>
        <v>1</v>
      </c>
      <c r="F5314" s="2" cm="1">
        <f t="array" aca="1" ref="F5314" ca="1">IF(G5314&lt;&gt;"",INDIRECT("'"&amp;G5314&amp;"'!"&amp;H5314),"")</f>
        <v>0</v>
      </c>
      <c r="G5314" s="1533" t="s">
        <v>6776</v>
      </c>
      <c r="H5314" s="2" t="s">
        <v>5388</v>
      </c>
    </row>
    <row r="5315" spans="1:11" ht="14">
      <c r="A5315" s="1">
        <v>5310</v>
      </c>
      <c r="D5315" s="4"/>
      <c r="E5315" s="2" t="b">
        <f t="shared" ca="1" si="144"/>
        <v>1</v>
      </c>
      <c r="F5315" s="2" t="str" cm="1">
        <f t="array" aca="1" ref="F5315" ca="1">IF(G5315&lt;&gt;"",INDIRECT("'"&amp;G5315&amp;"'!"&amp;H5315),"")</f>
        <v/>
      </c>
      <c r="G5315" s="1533"/>
      <c r="I5315" s="4"/>
      <c r="J5315" s="4"/>
      <c r="K5315" s="4"/>
    </row>
    <row r="5316" spans="1:11" ht="14">
      <c r="A5316" s="1">
        <v>5311</v>
      </c>
      <c r="D5316" s="3" t="s">
        <v>299</v>
      </c>
      <c r="E5316" s="2" t="b">
        <f t="shared" ca="1" si="144"/>
        <v>1</v>
      </c>
      <c r="F5316" s="2" t="str" cm="1">
        <f t="array" aca="1" ref="F5316" ca="1">IF(G5316&lt;&gt;"",INDIRECT("'"&amp;G5316&amp;"'!"&amp;H5316),"")</f>
        <v/>
      </c>
      <c r="G5316" s="1533"/>
    </row>
    <row r="5317" spans="1:11" ht="14">
      <c r="A5317" s="1">
        <v>5312</v>
      </c>
      <c r="D5317" s="3" t="s">
        <v>299</v>
      </c>
      <c r="E5317" s="2" t="b">
        <f t="shared" ca="1" si="144"/>
        <v>1</v>
      </c>
      <c r="F5317" s="2" t="str" cm="1">
        <f t="array" aca="1" ref="F5317" ca="1">IF(G5317&lt;&gt;"",INDIRECT("'"&amp;G5317&amp;"'!"&amp;H5317),"")</f>
        <v/>
      </c>
      <c r="G5317" s="1533"/>
    </row>
    <row r="5318" spans="1:11" ht="14">
      <c r="A5318">
        <v>5313</v>
      </c>
      <c r="B5318" s="7">
        <f>'EstRev 6-11'!D137</f>
        <v>0</v>
      </c>
      <c r="C5318" s="3">
        <f t="shared" si="143"/>
        <v>5313</v>
      </c>
      <c r="E5318" s="2" t="b">
        <f t="shared" ca="1" si="144"/>
        <v>1</v>
      </c>
      <c r="F5318" s="2" cm="1">
        <f t="array" aca="1" ref="F5318" ca="1">IF(G5318&lt;&gt;"",INDIRECT("'"&amp;G5318&amp;"'!"&amp;H5318),"")</f>
        <v>0</v>
      </c>
      <c r="G5318" s="1533" t="s">
        <v>6776</v>
      </c>
      <c r="H5318" s="2" t="s">
        <v>5389</v>
      </c>
    </row>
    <row r="5319" spans="1:11" ht="14">
      <c r="A5319">
        <v>5314</v>
      </c>
      <c r="B5319" s="7">
        <f>'EstRev 6-11'!D138</f>
        <v>0</v>
      </c>
      <c r="C5319" s="3">
        <f t="shared" si="143"/>
        <v>5314</v>
      </c>
      <c r="E5319" s="2" t="b">
        <f t="shared" ca="1" si="144"/>
        <v>1</v>
      </c>
      <c r="F5319" s="2" cm="1">
        <f t="array" aca="1" ref="F5319" ca="1">IF(G5319&lt;&gt;"",INDIRECT("'"&amp;G5319&amp;"'!"&amp;H5319),"")</f>
        <v>0</v>
      </c>
      <c r="G5319" s="1533" t="s">
        <v>6776</v>
      </c>
      <c r="H5319" s="2" t="s">
        <v>5390</v>
      </c>
    </row>
    <row r="5320" spans="1:11" ht="14">
      <c r="A5320" s="1">
        <v>5315</v>
      </c>
      <c r="D5320" s="4"/>
      <c r="E5320" s="2" t="b">
        <f t="shared" ca="1" si="144"/>
        <v>1</v>
      </c>
      <c r="F5320" s="2" t="str" cm="1">
        <f t="array" aca="1" ref="F5320" ca="1">IF(G5320&lt;&gt;"",INDIRECT("'"&amp;G5320&amp;"'!"&amp;H5320),"")</f>
        <v/>
      </c>
      <c r="G5320" s="1533"/>
      <c r="I5320" s="4"/>
      <c r="J5320" s="4"/>
      <c r="K5320" s="4"/>
    </row>
    <row r="5321" spans="1:11" ht="14">
      <c r="A5321" s="1">
        <v>5316</v>
      </c>
      <c r="D5321" s="4"/>
      <c r="E5321" s="2" t="b">
        <f t="shared" ca="1" si="144"/>
        <v>1</v>
      </c>
      <c r="F5321" s="2" t="str" cm="1">
        <f t="array" aca="1" ref="F5321" ca="1">IF(G5321&lt;&gt;"",INDIRECT("'"&amp;G5321&amp;"'!"&amp;H5321),"")</f>
        <v/>
      </c>
      <c r="G5321" s="1533"/>
      <c r="I5321" s="4"/>
      <c r="J5321" s="4"/>
      <c r="K5321" s="4"/>
    </row>
    <row r="5322" spans="1:11" ht="14">
      <c r="A5322" s="1">
        <v>5317</v>
      </c>
      <c r="D5322" s="4"/>
      <c r="E5322" s="2" t="b">
        <f t="shared" ca="1" si="144"/>
        <v>1</v>
      </c>
      <c r="F5322" s="2" t="str" cm="1">
        <f t="array" aca="1" ref="F5322" ca="1">IF(G5322&lt;&gt;"",INDIRECT("'"&amp;G5322&amp;"'!"&amp;H5322),"")</f>
        <v/>
      </c>
      <c r="G5322" s="1533"/>
      <c r="I5322" s="4"/>
      <c r="J5322" s="4"/>
      <c r="K5322" s="4"/>
    </row>
    <row r="5323" spans="1:11" ht="14">
      <c r="A5323" s="1">
        <v>5318</v>
      </c>
      <c r="D5323" s="4"/>
      <c r="E5323" s="2" t="b">
        <f t="shared" ca="1" si="144"/>
        <v>1</v>
      </c>
      <c r="F5323" s="2" t="str" cm="1">
        <f t="array" aca="1" ref="F5323" ca="1">IF(G5323&lt;&gt;"",INDIRECT("'"&amp;G5323&amp;"'!"&amp;H5323),"")</f>
        <v/>
      </c>
      <c r="G5323" s="1533"/>
      <c r="I5323" s="4"/>
      <c r="J5323" s="4"/>
      <c r="K5323" s="4"/>
    </row>
    <row r="5324" spans="1:11" ht="14">
      <c r="A5324" s="1">
        <v>5319</v>
      </c>
      <c r="D5324" s="4"/>
      <c r="E5324" s="2" t="b">
        <f t="shared" ca="1" si="144"/>
        <v>1</v>
      </c>
      <c r="F5324" s="2" t="str" cm="1">
        <f t="array" aca="1" ref="F5324" ca="1">IF(G5324&lt;&gt;"",INDIRECT("'"&amp;G5324&amp;"'!"&amp;H5324),"")</f>
        <v/>
      </c>
      <c r="G5324" s="1533"/>
      <c r="I5324" s="4"/>
      <c r="J5324" s="4"/>
      <c r="K5324" s="4"/>
    </row>
    <row r="5325" spans="1:11" ht="14">
      <c r="A5325" s="1">
        <v>5320</v>
      </c>
      <c r="D5325" s="4"/>
      <c r="E5325" s="2" t="b">
        <f t="shared" ca="1" si="144"/>
        <v>1</v>
      </c>
      <c r="F5325" s="2" t="str" cm="1">
        <f t="array" aca="1" ref="F5325" ca="1">IF(G5325&lt;&gt;"",INDIRECT("'"&amp;G5325&amp;"'!"&amp;H5325),"")</f>
        <v/>
      </c>
      <c r="G5325" s="1533"/>
      <c r="I5325" s="4"/>
      <c r="J5325" s="4"/>
      <c r="K5325" s="4"/>
    </row>
    <row r="5326" spans="1:11" ht="14">
      <c r="A5326" s="1">
        <v>5321</v>
      </c>
      <c r="D5326" s="4"/>
      <c r="E5326" s="2" t="b">
        <f t="shared" ca="1" si="144"/>
        <v>1</v>
      </c>
      <c r="F5326" s="2" t="str" cm="1">
        <f t="array" aca="1" ref="F5326" ca="1">IF(G5326&lt;&gt;"",INDIRECT("'"&amp;G5326&amp;"'!"&amp;H5326),"")</f>
        <v/>
      </c>
      <c r="G5326" s="1533"/>
      <c r="I5326" s="4"/>
      <c r="J5326" s="4"/>
      <c r="K5326" s="4"/>
    </row>
    <row r="5327" spans="1:11" ht="14">
      <c r="A5327">
        <v>5322</v>
      </c>
      <c r="B5327" s="7">
        <f>'EstRev 6-11'!D143</f>
        <v>0</v>
      </c>
      <c r="C5327" s="3">
        <f t="shared" ref="C5327:C5383" si="145">A5327-B5327</f>
        <v>5322</v>
      </c>
      <c r="E5327" s="2" t="b">
        <f t="shared" ca="1" si="144"/>
        <v>1</v>
      </c>
      <c r="F5327" s="2" cm="1">
        <f t="array" aca="1" ref="F5327" ca="1">IF(G5327&lt;&gt;"",INDIRECT("'"&amp;G5327&amp;"'!"&amp;H5327),"")</f>
        <v>0</v>
      </c>
      <c r="G5327" s="1533" t="s">
        <v>6776</v>
      </c>
      <c r="H5327" s="2" t="s">
        <v>5391</v>
      </c>
    </row>
    <row r="5328" spans="1:11" ht="14">
      <c r="A5328">
        <v>5323</v>
      </c>
      <c r="B5328" s="7">
        <f>'EstRev 6-11'!D150</f>
        <v>0</v>
      </c>
      <c r="C5328" s="3">
        <f t="shared" si="145"/>
        <v>5323</v>
      </c>
      <c r="E5328" s="2" t="b">
        <f t="shared" ca="1" si="144"/>
        <v>1</v>
      </c>
      <c r="F5328" s="2" cm="1">
        <f t="array" aca="1" ref="F5328" ca="1">IF(G5328&lt;&gt;"",INDIRECT("'"&amp;G5328&amp;"'!"&amp;H5328),"")</f>
        <v>0</v>
      </c>
      <c r="G5328" s="1533" t="s">
        <v>6776</v>
      </c>
      <c r="H5328" s="2" t="s">
        <v>5392</v>
      </c>
    </row>
    <row r="5329" spans="1:11" ht="14">
      <c r="A5329" s="1">
        <v>5324</v>
      </c>
      <c r="D5329" s="4"/>
      <c r="E5329" s="2" t="b">
        <f t="shared" ca="1" si="144"/>
        <v>1</v>
      </c>
      <c r="F5329" s="2" t="str" cm="1">
        <f t="array" aca="1" ref="F5329" ca="1">IF(G5329&lt;&gt;"",INDIRECT("'"&amp;G5329&amp;"'!"&amp;H5329),"")</f>
        <v/>
      </c>
      <c r="G5329" s="1533"/>
      <c r="I5329" s="4"/>
      <c r="J5329" s="4"/>
      <c r="K5329" s="4"/>
    </row>
    <row r="5330" spans="1:11" ht="14">
      <c r="A5330" s="1">
        <v>5325</v>
      </c>
      <c r="D5330" s="4"/>
      <c r="E5330" s="2" t="b">
        <f t="shared" ca="1" si="144"/>
        <v>1</v>
      </c>
      <c r="F5330" s="2" t="str" cm="1">
        <f t="array" aca="1" ref="F5330" ca="1">IF(G5330&lt;&gt;"",INDIRECT("'"&amp;G5330&amp;"'!"&amp;H5330),"")</f>
        <v/>
      </c>
      <c r="G5330" s="1533"/>
      <c r="I5330" s="4"/>
      <c r="J5330" s="4"/>
      <c r="K5330" s="4"/>
    </row>
    <row r="5331" spans="1:11" ht="14">
      <c r="A5331">
        <v>5326</v>
      </c>
      <c r="B5331" s="7">
        <f>'EstRev 6-11'!D151</f>
        <v>0</v>
      </c>
      <c r="C5331" s="3">
        <f t="shared" si="145"/>
        <v>5326</v>
      </c>
      <c r="E5331" s="2" t="b">
        <f t="shared" ca="1" si="144"/>
        <v>1</v>
      </c>
      <c r="F5331" s="2" cm="1">
        <f t="array" aca="1" ref="F5331" ca="1">IF(G5331&lt;&gt;"",INDIRECT("'"&amp;G5331&amp;"'!"&amp;H5331),"")</f>
        <v>0</v>
      </c>
      <c r="G5331" s="1533" t="s">
        <v>6776</v>
      </c>
      <c r="H5331" s="2" t="s">
        <v>5393</v>
      </c>
    </row>
    <row r="5332" spans="1:11" ht="14">
      <c r="A5332" s="1">
        <v>5327</v>
      </c>
      <c r="D5332" s="4"/>
      <c r="E5332" s="2" t="b">
        <f t="shared" ca="1" si="144"/>
        <v>1</v>
      </c>
      <c r="F5332" s="2" t="str" cm="1">
        <f t="array" aca="1" ref="F5332" ca="1">IF(G5332&lt;&gt;"",INDIRECT("'"&amp;G5332&amp;"'!"&amp;H5332),"")</f>
        <v/>
      </c>
      <c r="G5332" s="1533"/>
      <c r="I5332" s="4"/>
      <c r="J5332" s="4"/>
      <c r="K5332" s="4"/>
    </row>
    <row r="5333" spans="1:11" ht="14">
      <c r="A5333" s="1">
        <v>5328</v>
      </c>
      <c r="D5333" s="4"/>
      <c r="E5333" s="2" t="b">
        <f t="shared" ca="1" si="144"/>
        <v>1</v>
      </c>
      <c r="F5333" s="2" t="str" cm="1">
        <f t="array" aca="1" ref="F5333" ca="1">IF(G5333&lt;&gt;"",INDIRECT("'"&amp;G5333&amp;"'!"&amp;H5333),"")</f>
        <v/>
      </c>
      <c r="G5333" s="1533"/>
      <c r="I5333" s="4"/>
      <c r="J5333" s="4"/>
      <c r="K5333" s="4"/>
    </row>
    <row r="5334" spans="1:11" ht="14">
      <c r="A5334" s="1">
        <v>5329</v>
      </c>
      <c r="D5334" s="4"/>
      <c r="E5334" s="2" t="b">
        <f t="shared" ca="1" si="144"/>
        <v>1</v>
      </c>
      <c r="F5334" s="2" t="str" cm="1">
        <f t="array" aca="1" ref="F5334" ca="1">IF(G5334&lt;&gt;"",INDIRECT("'"&amp;G5334&amp;"'!"&amp;H5334),"")</f>
        <v/>
      </c>
      <c r="G5334" s="1533"/>
      <c r="I5334" s="4"/>
      <c r="J5334" s="4"/>
      <c r="K5334" s="4"/>
    </row>
    <row r="5335" spans="1:11" ht="14">
      <c r="A5335">
        <v>5330</v>
      </c>
      <c r="B5335" s="7">
        <f>'EstRev 6-11'!D154</f>
        <v>0</v>
      </c>
      <c r="C5335" s="3">
        <f t="shared" si="145"/>
        <v>5330</v>
      </c>
      <c r="E5335" s="2" t="b">
        <f t="shared" ca="1" si="144"/>
        <v>1</v>
      </c>
      <c r="F5335" s="2" cm="1">
        <f t="array" aca="1" ref="F5335" ca="1">IF(G5335&lt;&gt;"",INDIRECT("'"&amp;G5335&amp;"'!"&amp;H5335),"")</f>
        <v>0</v>
      </c>
      <c r="G5335" s="1533" t="s">
        <v>6776</v>
      </c>
      <c r="H5335" s="2" t="s">
        <v>5394</v>
      </c>
    </row>
    <row r="5336" spans="1:11" ht="14">
      <c r="A5336" s="1">
        <v>5331</v>
      </c>
      <c r="D5336" s="4"/>
      <c r="E5336" s="2" t="b">
        <f t="shared" ca="1" si="144"/>
        <v>1</v>
      </c>
      <c r="F5336" s="2" t="str" cm="1">
        <f t="array" aca="1" ref="F5336" ca="1">IF(G5336&lt;&gt;"",INDIRECT("'"&amp;G5336&amp;"'!"&amp;H5336),"")</f>
        <v/>
      </c>
      <c r="G5336" s="1533"/>
      <c r="I5336" s="4"/>
      <c r="J5336" s="4"/>
      <c r="K5336" s="4"/>
    </row>
    <row r="5337" spans="1:11" ht="14">
      <c r="A5337">
        <v>5332</v>
      </c>
      <c r="B5337" s="7">
        <f>'EstRev 6-11'!D155</f>
        <v>0</v>
      </c>
      <c r="C5337" s="3">
        <f t="shared" si="145"/>
        <v>5332</v>
      </c>
      <c r="E5337" s="2" t="b">
        <f t="shared" ca="1" si="144"/>
        <v>1</v>
      </c>
      <c r="F5337" s="2" cm="1">
        <f t="array" aca="1" ref="F5337" ca="1">IF(G5337&lt;&gt;"",INDIRECT("'"&amp;G5337&amp;"'!"&amp;H5337),"")</f>
        <v>0</v>
      </c>
      <c r="G5337" s="1533" t="s">
        <v>6776</v>
      </c>
      <c r="H5337" s="2" t="s">
        <v>4633</v>
      </c>
    </row>
    <row r="5338" spans="1:11" ht="14">
      <c r="A5338">
        <v>5333</v>
      </c>
      <c r="B5338" s="7">
        <f>'EstRev 6-11'!D157</f>
        <v>0</v>
      </c>
      <c r="C5338" s="3">
        <f t="shared" si="145"/>
        <v>5333</v>
      </c>
      <c r="E5338" s="2" t="b">
        <f t="shared" ca="1" si="144"/>
        <v>1</v>
      </c>
      <c r="F5338" s="2" cm="1">
        <f t="array" aca="1" ref="F5338" ca="1">IF(G5338&lt;&gt;"",INDIRECT("'"&amp;G5338&amp;"'!"&amp;H5338),"")</f>
        <v>0</v>
      </c>
      <c r="G5338" s="1533" t="s">
        <v>6776</v>
      </c>
      <c r="H5338" s="2" t="s">
        <v>5395</v>
      </c>
    </row>
    <row r="5339" spans="1:11" ht="14">
      <c r="A5339">
        <v>5334</v>
      </c>
      <c r="B5339" s="7">
        <f>'EstRev 6-11'!D159</f>
        <v>0</v>
      </c>
      <c r="C5339" s="3">
        <f t="shared" si="145"/>
        <v>5334</v>
      </c>
      <c r="E5339" s="2" t="b">
        <f t="shared" ca="1" si="144"/>
        <v>1</v>
      </c>
      <c r="F5339" s="2" cm="1">
        <f t="array" aca="1" ref="F5339" ca="1">IF(G5339&lt;&gt;"",INDIRECT("'"&amp;G5339&amp;"'!"&amp;H5339),"")</f>
        <v>0</v>
      </c>
      <c r="G5339" s="1533" t="s">
        <v>6776</v>
      </c>
      <c r="H5339" s="2" t="s">
        <v>5396</v>
      </c>
    </row>
    <row r="5340" spans="1:11" ht="14">
      <c r="A5340" s="1">
        <v>5335</v>
      </c>
      <c r="D5340" s="4"/>
      <c r="E5340" s="2" t="b">
        <f t="shared" ca="1" si="144"/>
        <v>1</v>
      </c>
      <c r="F5340" s="2" t="str" cm="1">
        <f t="array" aca="1" ref="F5340" ca="1">IF(G5340&lt;&gt;"",INDIRECT("'"&amp;G5340&amp;"'!"&amp;H5340),"")</f>
        <v/>
      </c>
      <c r="G5340" s="1533"/>
      <c r="I5340" s="4"/>
      <c r="J5340" s="4"/>
      <c r="K5340" s="4"/>
    </row>
    <row r="5341" spans="1:11" ht="14">
      <c r="A5341" s="1">
        <v>5336</v>
      </c>
      <c r="D5341" s="4"/>
      <c r="E5341" s="2" t="b">
        <f t="shared" ca="1" si="144"/>
        <v>1</v>
      </c>
      <c r="F5341" s="2" t="str" cm="1">
        <f t="array" aca="1" ref="F5341" ca="1">IF(G5341&lt;&gt;"",INDIRECT("'"&amp;G5341&amp;"'!"&amp;H5341),"")</f>
        <v/>
      </c>
      <c r="G5341" s="1533"/>
      <c r="I5341" s="4"/>
      <c r="J5341" s="4"/>
      <c r="K5341" s="4"/>
    </row>
    <row r="5342" spans="1:11" ht="14">
      <c r="A5342" s="1">
        <v>5337</v>
      </c>
      <c r="D5342" s="4"/>
      <c r="E5342" s="2" t="b">
        <f t="shared" ca="1" si="144"/>
        <v>1</v>
      </c>
      <c r="F5342" s="2" t="str" cm="1">
        <f t="array" aca="1" ref="F5342" ca="1">IF(G5342&lt;&gt;"",INDIRECT("'"&amp;G5342&amp;"'!"&amp;H5342),"")</f>
        <v/>
      </c>
      <c r="G5342" s="1533"/>
      <c r="I5342" s="4"/>
      <c r="J5342" s="4"/>
      <c r="K5342" s="4"/>
    </row>
    <row r="5343" spans="1:11" ht="14">
      <c r="A5343" s="1">
        <v>5338</v>
      </c>
      <c r="D5343" s="4"/>
      <c r="E5343" s="2" t="b">
        <f t="shared" ca="1" si="144"/>
        <v>1</v>
      </c>
      <c r="F5343" s="2" t="str" cm="1">
        <f t="array" aca="1" ref="F5343" ca="1">IF(G5343&lt;&gt;"",INDIRECT("'"&amp;G5343&amp;"'!"&amp;H5343),"")</f>
        <v/>
      </c>
      <c r="G5343" s="1533"/>
      <c r="I5343" s="4"/>
      <c r="J5343" s="4"/>
      <c r="K5343" s="4"/>
    </row>
    <row r="5344" spans="1:11" ht="14">
      <c r="A5344" s="1">
        <v>5339</v>
      </c>
      <c r="D5344" s="4"/>
      <c r="E5344" s="2" t="b">
        <f t="shared" ca="1" si="144"/>
        <v>1</v>
      </c>
      <c r="F5344" s="2" t="str" cm="1">
        <f t="array" aca="1" ref="F5344" ca="1">IF(G5344&lt;&gt;"",INDIRECT("'"&amp;G5344&amp;"'!"&amp;H5344),"")</f>
        <v/>
      </c>
      <c r="G5344" s="1533"/>
      <c r="I5344" s="4"/>
      <c r="J5344" s="4"/>
      <c r="K5344" s="4"/>
    </row>
    <row r="5345" spans="1:11" ht="14">
      <c r="A5345">
        <v>5340</v>
      </c>
      <c r="B5345" s="7">
        <f>'EstRev 6-11'!D161</f>
        <v>0</v>
      </c>
      <c r="C5345" s="3">
        <f t="shared" si="145"/>
        <v>5340</v>
      </c>
      <c r="E5345" s="2" t="b">
        <f t="shared" ca="1" si="144"/>
        <v>1</v>
      </c>
      <c r="F5345" s="2" cm="1">
        <f t="array" aca="1" ref="F5345" ca="1">IF(G5345&lt;&gt;"",INDIRECT("'"&amp;G5345&amp;"'!"&amp;H5345),"")</f>
        <v>0</v>
      </c>
      <c r="G5345" s="1533" t="s">
        <v>6776</v>
      </c>
      <c r="H5345" s="2" t="s">
        <v>5397</v>
      </c>
    </row>
    <row r="5346" spans="1:11" ht="14">
      <c r="A5346" s="1">
        <v>5341</v>
      </c>
      <c r="D5346" s="4"/>
      <c r="E5346" s="2" t="b">
        <f t="shared" ca="1" si="144"/>
        <v>1</v>
      </c>
      <c r="F5346" s="2" t="str" cm="1">
        <f t="array" aca="1" ref="F5346" ca="1">IF(G5346&lt;&gt;"",INDIRECT("'"&amp;G5346&amp;"'!"&amp;H5346),"")</f>
        <v/>
      </c>
      <c r="G5346" s="1533"/>
      <c r="I5346" s="4"/>
      <c r="J5346" s="4"/>
      <c r="K5346" s="4"/>
    </row>
    <row r="5347" spans="1:11" ht="14">
      <c r="A5347" s="1">
        <v>5342</v>
      </c>
      <c r="D5347" s="4"/>
      <c r="E5347" s="2" t="b">
        <f t="shared" ca="1" si="144"/>
        <v>1</v>
      </c>
      <c r="F5347" s="2" t="str" cm="1">
        <f t="array" aca="1" ref="F5347" ca="1">IF(G5347&lt;&gt;"",INDIRECT("'"&amp;G5347&amp;"'!"&amp;H5347),"")</f>
        <v/>
      </c>
      <c r="G5347" s="1533"/>
      <c r="I5347" s="4"/>
      <c r="J5347" s="4"/>
      <c r="K5347" s="4"/>
    </row>
    <row r="5348" spans="1:11" ht="14">
      <c r="A5348" s="1">
        <v>5343</v>
      </c>
      <c r="D5348" s="4"/>
      <c r="E5348" s="2" t="b">
        <f t="shared" ca="1" si="144"/>
        <v>1</v>
      </c>
      <c r="F5348" s="2" t="str" cm="1">
        <f t="array" aca="1" ref="F5348" ca="1">IF(G5348&lt;&gt;"",INDIRECT("'"&amp;G5348&amp;"'!"&amp;H5348),"")</f>
        <v/>
      </c>
      <c r="G5348" s="1533"/>
      <c r="I5348" s="4"/>
      <c r="J5348" s="4"/>
      <c r="K5348" s="4"/>
    </row>
    <row r="5349" spans="1:11" ht="14">
      <c r="A5349" s="1">
        <v>5344</v>
      </c>
      <c r="D5349" s="4"/>
      <c r="E5349" s="2" t="b">
        <f t="shared" ca="1" si="144"/>
        <v>1</v>
      </c>
      <c r="F5349" s="2" t="str" cm="1">
        <f t="array" aca="1" ref="F5349" ca="1">IF(G5349&lt;&gt;"",INDIRECT("'"&amp;G5349&amp;"'!"&amp;H5349),"")</f>
        <v/>
      </c>
      <c r="G5349" s="1533"/>
      <c r="I5349" s="4"/>
      <c r="J5349" s="4"/>
      <c r="K5349" s="4"/>
    </row>
    <row r="5350" spans="1:11" ht="14">
      <c r="A5350" s="1">
        <v>5345</v>
      </c>
      <c r="D5350" s="4"/>
      <c r="E5350" s="2" t="b">
        <f t="shared" ca="1" si="144"/>
        <v>1</v>
      </c>
      <c r="F5350" s="2" t="str" cm="1">
        <f t="array" aca="1" ref="F5350" ca="1">IF(G5350&lt;&gt;"",INDIRECT("'"&amp;G5350&amp;"'!"&amp;H5350),"")</f>
        <v/>
      </c>
      <c r="G5350" s="1533"/>
      <c r="I5350" s="4"/>
      <c r="J5350" s="4"/>
      <c r="K5350" s="4"/>
    </row>
    <row r="5351" spans="1:11" ht="14">
      <c r="A5351" s="1">
        <v>5346</v>
      </c>
      <c r="D5351" s="3" t="s">
        <v>299</v>
      </c>
      <c r="E5351" s="2" t="b">
        <f t="shared" ca="1" si="144"/>
        <v>1</v>
      </c>
      <c r="F5351" s="2" t="str" cm="1">
        <f t="array" aca="1" ref="F5351" ca="1">IF(G5351&lt;&gt;"",INDIRECT("'"&amp;G5351&amp;"'!"&amp;H5351),"")</f>
        <v/>
      </c>
      <c r="G5351" s="1533"/>
    </row>
    <row r="5352" spans="1:11" ht="14">
      <c r="A5352" s="1">
        <v>5347</v>
      </c>
      <c r="D5352" s="4"/>
      <c r="E5352" s="2" t="b">
        <f t="shared" ca="1" si="144"/>
        <v>1</v>
      </c>
      <c r="F5352" s="2" t="str" cm="1">
        <f t="array" aca="1" ref="F5352" ca="1">IF(G5352&lt;&gt;"",INDIRECT("'"&amp;G5352&amp;"'!"&amp;H5352),"")</f>
        <v/>
      </c>
      <c r="G5352" s="1533"/>
      <c r="I5352" s="4"/>
      <c r="J5352" s="4"/>
      <c r="K5352" s="4"/>
    </row>
    <row r="5353" spans="1:11" ht="14">
      <c r="A5353" s="1">
        <v>5348</v>
      </c>
      <c r="D5353" s="4"/>
      <c r="E5353" s="2" t="b">
        <f t="shared" ca="1" si="144"/>
        <v>1</v>
      </c>
      <c r="F5353" s="2" t="str" cm="1">
        <f t="array" aca="1" ref="F5353" ca="1">IF(G5353&lt;&gt;"",INDIRECT("'"&amp;G5353&amp;"'!"&amp;H5353),"")</f>
        <v/>
      </c>
      <c r="G5353" s="1533"/>
      <c r="I5353" s="4"/>
      <c r="J5353" s="4"/>
      <c r="K5353" s="4"/>
    </row>
    <row r="5354" spans="1:11" ht="14">
      <c r="A5354" s="1">
        <v>5349</v>
      </c>
      <c r="D5354" s="3" t="s">
        <v>299</v>
      </c>
      <c r="E5354" s="2" t="b">
        <f t="shared" ca="1" si="144"/>
        <v>1</v>
      </c>
      <c r="F5354" s="2" t="str" cm="1">
        <f t="array" aca="1" ref="F5354" ca="1">IF(G5354&lt;&gt;"",INDIRECT("'"&amp;G5354&amp;"'!"&amp;H5354),"")</f>
        <v/>
      </c>
      <c r="G5354" s="1533"/>
    </row>
    <row r="5355" spans="1:11" ht="14">
      <c r="A5355" s="1">
        <v>5350</v>
      </c>
      <c r="D5355" s="3" t="s">
        <v>299</v>
      </c>
      <c r="E5355" s="2" t="b">
        <f t="shared" ca="1" si="144"/>
        <v>1</v>
      </c>
      <c r="F5355" s="2" t="str" cm="1">
        <f t="array" aca="1" ref="F5355" ca="1">IF(G5355&lt;&gt;"",INDIRECT("'"&amp;G5355&amp;"'!"&amp;H5355),"")</f>
        <v/>
      </c>
      <c r="G5355" s="1533"/>
    </row>
    <row r="5356" spans="1:11" ht="14">
      <c r="A5356">
        <v>5351</v>
      </c>
      <c r="B5356" s="7">
        <f>'EstRev 6-11'!D171</f>
        <v>0</v>
      </c>
      <c r="C5356" s="3">
        <f t="shared" si="145"/>
        <v>5351</v>
      </c>
      <c r="E5356" s="2" t="b">
        <f t="shared" ca="1" si="144"/>
        <v>1</v>
      </c>
      <c r="F5356" s="2" cm="1">
        <f t="array" aca="1" ref="F5356" ca="1">IF(G5356&lt;&gt;"",INDIRECT("'"&amp;G5356&amp;"'!"&amp;H5356),"")</f>
        <v>0</v>
      </c>
      <c r="G5356" s="1533" t="s">
        <v>6776</v>
      </c>
      <c r="H5356" s="2" t="s">
        <v>5398</v>
      </c>
    </row>
    <row r="5357" spans="1:11" ht="14">
      <c r="A5357" s="1">
        <v>5352</v>
      </c>
      <c r="D5357" s="4"/>
      <c r="E5357" s="2" t="b">
        <f t="shared" ca="1" si="144"/>
        <v>1</v>
      </c>
      <c r="F5357" s="2" t="str" cm="1">
        <f t="array" aca="1" ref="F5357" ca="1">IF(G5357&lt;&gt;"",INDIRECT("'"&amp;G5357&amp;"'!"&amp;H5357),"")</f>
        <v/>
      </c>
      <c r="G5357" s="1533"/>
      <c r="I5357" s="4"/>
      <c r="J5357" s="4"/>
      <c r="K5357" s="4"/>
    </row>
    <row r="5358" spans="1:11" ht="14">
      <c r="A5358" s="1">
        <v>5353</v>
      </c>
      <c r="D5358" s="4"/>
      <c r="E5358" s="2" t="b">
        <f t="shared" ca="1" si="144"/>
        <v>1</v>
      </c>
      <c r="F5358" s="2" t="str" cm="1">
        <f t="array" aca="1" ref="F5358" ca="1">IF(G5358&lt;&gt;"",INDIRECT("'"&amp;G5358&amp;"'!"&amp;H5358),"")</f>
        <v/>
      </c>
      <c r="G5358" s="1533"/>
      <c r="I5358" s="4"/>
      <c r="J5358" s="4"/>
      <c r="K5358" s="4"/>
    </row>
    <row r="5359" spans="1:11" ht="14">
      <c r="A5359" s="1">
        <v>5354</v>
      </c>
      <c r="D5359" s="4"/>
      <c r="E5359" s="2" t="b">
        <f t="shared" ca="1" si="144"/>
        <v>1</v>
      </c>
      <c r="F5359" s="2" t="str" cm="1">
        <f t="array" aca="1" ref="F5359" ca="1">IF(G5359&lt;&gt;"",INDIRECT("'"&amp;G5359&amp;"'!"&amp;H5359),"")</f>
        <v/>
      </c>
      <c r="G5359" s="1533"/>
      <c r="I5359" s="4"/>
      <c r="J5359" s="4"/>
      <c r="K5359" s="4"/>
    </row>
    <row r="5360" spans="1:11" ht="14">
      <c r="A5360" s="1">
        <v>5355</v>
      </c>
      <c r="D5360" s="4"/>
      <c r="E5360" s="2" t="b">
        <f t="shared" ca="1" si="144"/>
        <v>1</v>
      </c>
      <c r="F5360" s="2" t="str" cm="1">
        <f t="array" aca="1" ref="F5360" ca="1">IF(G5360&lt;&gt;"",INDIRECT("'"&amp;G5360&amp;"'!"&amp;H5360),"")</f>
        <v/>
      </c>
      <c r="G5360" s="1533"/>
      <c r="I5360" s="4"/>
      <c r="J5360" s="4"/>
      <c r="K5360" s="4"/>
    </row>
    <row r="5361" spans="1:11" ht="14">
      <c r="A5361" s="1">
        <v>5356</v>
      </c>
      <c r="D5361" s="4"/>
      <c r="E5361" s="2" t="b">
        <f t="shared" ca="1" si="144"/>
        <v>1</v>
      </c>
      <c r="F5361" s="2" t="str" cm="1">
        <f t="array" aca="1" ref="F5361" ca="1">IF(G5361&lt;&gt;"",INDIRECT("'"&amp;G5361&amp;"'!"&amp;H5361),"")</f>
        <v/>
      </c>
      <c r="G5361" s="1533"/>
      <c r="I5361" s="4"/>
      <c r="J5361" s="4"/>
      <c r="K5361" s="4"/>
    </row>
    <row r="5362" spans="1:11" ht="14">
      <c r="A5362" s="1">
        <v>5357</v>
      </c>
      <c r="D5362" s="4"/>
      <c r="E5362" s="2" t="b">
        <f t="shared" ca="1" si="144"/>
        <v>1</v>
      </c>
      <c r="F5362" s="2" t="str" cm="1">
        <f t="array" aca="1" ref="F5362" ca="1">IF(G5362&lt;&gt;"",INDIRECT("'"&amp;G5362&amp;"'!"&amp;H5362),"")</f>
        <v/>
      </c>
      <c r="G5362" s="1533"/>
      <c r="I5362" s="4"/>
      <c r="J5362" s="4"/>
      <c r="K5362" s="4"/>
    </row>
    <row r="5363" spans="1:11" ht="14">
      <c r="A5363" s="1">
        <v>5358</v>
      </c>
      <c r="D5363" s="4"/>
      <c r="E5363" s="2" t="b">
        <f t="shared" ca="1" si="144"/>
        <v>1</v>
      </c>
      <c r="F5363" s="2" t="str" cm="1">
        <f t="array" aca="1" ref="F5363" ca="1">IF(G5363&lt;&gt;"",INDIRECT("'"&amp;G5363&amp;"'!"&amp;H5363),"")</f>
        <v/>
      </c>
      <c r="G5363" s="1533"/>
      <c r="I5363" s="4"/>
      <c r="J5363" s="4"/>
      <c r="K5363" s="4"/>
    </row>
    <row r="5364" spans="1:11" ht="14">
      <c r="A5364" s="1">
        <v>5359</v>
      </c>
      <c r="D5364" s="4"/>
      <c r="E5364" s="2" t="b">
        <f t="shared" ca="1" si="144"/>
        <v>1</v>
      </c>
      <c r="F5364" s="2" t="str" cm="1">
        <f t="array" aca="1" ref="F5364" ca="1">IF(G5364&lt;&gt;"",INDIRECT("'"&amp;G5364&amp;"'!"&amp;H5364),"")</f>
        <v/>
      </c>
      <c r="G5364" s="1533"/>
      <c r="I5364" s="4"/>
      <c r="J5364" s="4"/>
      <c r="K5364" s="4"/>
    </row>
    <row r="5365" spans="1:11" ht="14">
      <c r="A5365">
        <v>5360</v>
      </c>
      <c r="B5365" s="7">
        <f>'EstRev 6-11'!D172</f>
        <v>366000</v>
      </c>
      <c r="C5365" s="3">
        <f t="shared" si="145"/>
        <v>-360640</v>
      </c>
      <c r="E5365" s="2" t="b">
        <f t="shared" ca="1" si="144"/>
        <v>1</v>
      </c>
      <c r="F5365" s="2" cm="1">
        <f t="array" aca="1" ref="F5365" ca="1">IF(G5365&lt;&gt;"",INDIRECT("'"&amp;G5365&amp;"'!"&amp;H5365),"")</f>
        <v>366000</v>
      </c>
      <c r="G5365" s="1533" t="s">
        <v>6776</v>
      </c>
      <c r="H5365" s="2" t="s">
        <v>5399</v>
      </c>
    </row>
    <row r="5366" spans="1:11" ht="14">
      <c r="A5366">
        <v>5361</v>
      </c>
      <c r="B5366" s="7">
        <f>'EstRev 6-11'!D175</f>
        <v>0</v>
      </c>
      <c r="C5366" s="3">
        <f t="shared" si="145"/>
        <v>5361</v>
      </c>
      <c r="E5366" s="2" t="b">
        <f t="shared" ca="1" si="144"/>
        <v>1</v>
      </c>
      <c r="F5366" s="2" cm="1">
        <f t="array" aca="1" ref="F5366" ca="1">IF(G5366&lt;&gt;"",INDIRECT("'"&amp;G5366&amp;"'!"&amp;H5366),"")</f>
        <v>0</v>
      </c>
      <c r="G5366" s="1533" t="s">
        <v>6776</v>
      </c>
      <c r="H5366" s="2" t="s">
        <v>5400</v>
      </c>
    </row>
    <row r="5367" spans="1:11" ht="14">
      <c r="A5367">
        <v>5362</v>
      </c>
      <c r="B5367" s="7">
        <f>'EstRev 6-11'!D177</f>
        <v>0</v>
      </c>
      <c r="C5367" s="3">
        <f t="shared" si="145"/>
        <v>5362</v>
      </c>
      <c r="E5367" s="2" t="b">
        <f t="shared" ca="1" si="144"/>
        <v>1</v>
      </c>
      <c r="F5367" s="2" cm="1">
        <f t="array" aca="1" ref="F5367" ca="1">IF(G5367&lt;&gt;"",INDIRECT("'"&amp;G5367&amp;"'!"&amp;H5367),"")</f>
        <v>0</v>
      </c>
      <c r="G5367" s="1533" t="s">
        <v>6776</v>
      </c>
      <c r="H5367" s="2" t="s">
        <v>5401</v>
      </c>
    </row>
    <row r="5368" spans="1:11" ht="14">
      <c r="A5368">
        <v>5363</v>
      </c>
      <c r="B5368" s="7">
        <f>'EstRev 6-11'!D180</f>
        <v>0</v>
      </c>
      <c r="C5368" s="3">
        <f t="shared" si="145"/>
        <v>5363</v>
      </c>
      <c r="E5368" s="2" t="b">
        <f t="shared" ca="1" si="144"/>
        <v>1</v>
      </c>
      <c r="F5368" s="2" cm="1">
        <f t="array" aca="1" ref="F5368" ca="1">IF(G5368&lt;&gt;"",INDIRECT("'"&amp;G5368&amp;"'!"&amp;H5368),"")</f>
        <v>0</v>
      </c>
      <c r="G5368" s="1533" t="s">
        <v>6776</v>
      </c>
      <c r="H5368" s="2" t="s">
        <v>5402</v>
      </c>
    </row>
    <row r="5369" spans="1:11" ht="14">
      <c r="A5369">
        <v>5364</v>
      </c>
      <c r="B5369" s="7">
        <f>'EstRev 6-11'!D183</f>
        <v>0</v>
      </c>
      <c r="C5369" s="3">
        <f t="shared" si="145"/>
        <v>5364</v>
      </c>
      <c r="E5369" s="2" t="b">
        <f t="shared" ca="1" si="144"/>
        <v>1</v>
      </c>
      <c r="F5369" s="2" cm="1">
        <f t="array" aca="1" ref="F5369" ca="1">IF(G5369&lt;&gt;"",INDIRECT("'"&amp;G5369&amp;"'!"&amp;H5369),"")</f>
        <v>0</v>
      </c>
      <c r="G5369" s="1533" t="s">
        <v>6776</v>
      </c>
      <c r="H5369" s="2" t="s">
        <v>5403</v>
      </c>
    </row>
    <row r="5370" spans="1:11" ht="14">
      <c r="A5370">
        <v>5365</v>
      </c>
      <c r="B5370" s="7">
        <f>'EstRev 6-11'!D186</f>
        <v>0</v>
      </c>
      <c r="C5370" s="3">
        <f t="shared" si="145"/>
        <v>5365</v>
      </c>
      <c r="E5370" s="2" t="b">
        <f t="shared" ca="1" si="144"/>
        <v>1</v>
      </c>
      <c r="F5370" s="2" cm="1">
        <f t="array" aca="1" ref="F5370" ca="1">IF(G5370&lt;&gt;"",INDIRECT("'"&amp;G5370&amp;"'!"&amp;H5370),"")</f>
        <v>0</v>
      </c>
      <c r="G5370" s="1533" t="s">
        <v>6776</v>
      </c>
      <c r="H5370" s="2" t="s">
        <v>4708</v>
      </c>
    </row>
    <row r="5371" spans="1:11" ht="14">
      <c r="A5371" s="1">
        <v>5366</v>
      </c>
      <c r="D5371" s="4"/>
      <c r="E5371" s="2" t="b">
        <f t="shared" ca="1" si="144"/>
        <v>1</v>
      </c>
      <c r="F5371" s="2" t="str" cm="1">
        <f t="array" aca="1" ref="F5371" ca="1">IF(G5371&lt;&gt;"",INDIRECT("'"&amp;G5371&amp;"'!"&amp;H5371),"")</f>
        <v/>
      </c>
      <c r="G5371" s="1533"/>
      <c r="I5371" s="4"/>
      <c r="J5371" s="4"/>
      <c r="K5371" s="4"/>
    </row>
    <row r="5372" spans="1:11" ht="14">
      <c r="A5372" s="1">
        <v>5367</v>
      </c>
      <c r="D5372" s="4"/>
      <c r="E5372" s="2" t="b">
        <f t="shared" ca="1" si="144"/>
        <v>1</v>
      </c>
      <c r="F5372" s="2" t="str" cm="1">
        <f t="array" aca="1" ref="F5372" ca="1">IF(G5372&lt;&gt;"",INDIRECT("'"&amp;G5372&amp;"'!"&amp;H5372),"")</f>
        <v/>
      </c>
      <c r="G5372" s="1533"/>
      <c r="I5372" s="4"/>
      <c r="J5372" s="4"/>
      <c r="K5372" s="4"/>
    </row>
    <row r="5373" spans="1:11" ht="14">
      <c r="A5373" s="1">
        <v>5368</v>
      </c>
      <c r="D5373" s="4"/>
      <c r="E5373" s="2" t="b">
        <f t="shared" ca="1" si="144"/>
        <v>1</v>
      </c>
      <c r="F5373" s="2" t="str" cm="1">
        <f t="array" aca="1" ref="F5373" ca="1">IF(G5373&lt;&gt;"",INDIRECT("'"&amp;G5373&amp;"'!"&amp;H5373),"")</f>
        <v/>
      </c>
      <c r="G5373" s="1533"/>
      <c r="I5373" s="4"/>
      <c r="J5373" s="4"/>
      <c r="K5373" s="4"/>
    </row>
    <row r="5374" spans="1:11" ht="14">
      <c r="A5374" s="1">
        <v>5369</v>
      </c>
      <c r="D5374" s="4"/>
      <c r="E5374" s="2" t="b">
        <f t="shared" ca="1" si="144"/>
        <v>1</v>
      </c>
      <c r="F5374" s="2" t="str" cm="1">
        <f t="array" aca="1" ref="F5374" ca="1">IF(G5374&lt;&gt;"",INDIRECT("'"&amp;G5374&amp;"'!"&amp;H5374),"")</f>
        <v/>
      </c>
      <c r="G5374" s="1533"/>
      <c r="I5374" s="4"/>
      <c r="J5374" s="4"/>
      <c r="K5374" s="4"/>
    </row>
    <row r="5375" spans="1:11" ht="14">
      <c r="A5375">
        <v>5370</v>
      </c>
      <c r="B5375" s="7">
        <f>'EstRev 6-11'!D202</f>
        <v>0</v>
      </c>
      <c r="C5375" s="3">
        <f t="shared" si="145"/>
        <v>5370</v>
      </c>
      <c r="E5375" s="2" t="b">
        <f t="shared" ca="1" si="144"/>
        <v>1</v>
      </c>
      <c r="F5375" s="2" cm="1">
        <f t="array" aca="1" ref="F5375" ca="1">IF(G5375&lt;&gt;"",INDIRECT("'"&amp;G5375&amp;"'!"&amp;H5375),"")</f>
        <v>0</v>
      </c>
      <c r="G5375" s="1533" t="s">
        <v>6776</v>
      </c>
      <c r="H5375" s="2" t="s">
        <v>5404</v>
      </c>
    </row>
    <row r="5376" spans="1:11" ht="14">
      <c r="A5376">
        <v>5371</v>
      </c>
      <c r="B5376" s="7">
        <f>'EstRev 6-11'!D203</f>
        <v>0</v>
      </c>
      <c r="C5376" s="3">
        <f t="shared" si="145"/>
        <v>5371</v>
      </c>
      <c r="E5376" s="2" t="b">
        <f t="shared" ca="1" si="144"/>
        <v>1</v>
      </c>
      <c r="F5376" s="2" cm="1">
        <f t="array" aca="1" ref="F5376" ca="1">IF(G5376&lt;&gt;"",INDIRECT("'"&amp;G5376&amp;"'!"&amp;H5376),"")</f>
        <v>0</v>
      </c>
      <c r="G5376" s="1533" t="s">
        <v>6776</v>
      </c>
      <c r="H5376" s="2" t="s">
        <v>5405</v>
      </c>
    </row>
    <row r="5377" spans="1:11" ht="14">
      <c r="A5377" s="1">
        <v>5372</v>
      </c>
      <c r="D5377" s="4"/>
      <c r="E5377" s="2" t="b">
        <f t="shared" ca="1" si="144"/>
        <v>1</v>
      </c>
      <c r="F5377" s="2" t="str" cm="1">
        <f t="array" aca="1" ref="F5377" ca="1">IF(G5377&lt;&gt;"",INDIRECT("'"&amp;G5377&amp;"'!"&amp;H5377),"")</f>
        <v/>
      </c>
      <c r="G5377" s="1533"/>
      <c r="I5377" s="4"/>
      <c r="J5377" s="4"/>
      <c r="K5377" s="4"/>
    </row>
    <row r="5378" spans="1:11" ht="14">
      <c r="A5378" s="1">
        <v>5373</v>
      </c>
      <c r="D5378" s="4"/>
      <c r="E5378" s="2" t="b">
        <f t="shared" ref="E5378:E5441" ca="1" si="146">F5378=B5378</f>
        <v>1</v>
      </c>
      <c r="F5378" s="2" t="str" cm="1">
        <f t="array" aca="1" ref="F5378" ca="1">IF(G5378&lt;&gt;"",INDIRECT("'"&amp;G5378&amp;"'!"&amp;H5378),"")</f>
        <v/>
      </c>
      <c r="G5378" s="1533"/>
      <c r="I5378" s="4"/>
      <c r="J5378" s="4"/>
      <c r="K5378" s="4"/>
    </row>
    <row r="5379" spans="1:11" ht="14">
      <c r="A5379" s="1">
        <v>5374</v>
      </c>
      <c r="D5379" s="4"/>
      <c r="E5379" s="2" t="b">
        <f t="shared" ca="1" si="146"/>
        <v>1</v>
      </c>
      <c r="F5379" s="2" t="str" cm="1">
        <f t="array" aca="1" ref="F5379" ca="1">IF(G5379&lt;&gt;"",INDIRECT("'"&amp;G5379&amp;"'!"&amp;H5379),"")</f>
        <v/>
      </c>
      <c r="G5379" s="1533"/>
      <c r="I5379" s="4"/>
      <c r="J5379" s="4"/>
      <c r="K5379" s="4"/>
    </row>
    <row r="5380" spans="1:11" ht="14">
      <c r="A5380" s="1">
        <v>5375</v>
      </c>
      <c r="D5380" s="3" t="s">
        <v>299</v>
      </c>
      <c r="E5380" s="2" t="b">
        <f t="shared" ca="1" si="146"/>
        <v>1</v>
      </c>
      <c r="F5380" s="2" t="str" cm="1">
        <f t="array" aca="1" ref="F5380" ca="1">IF(G5380&lt;&gt;"",INDIRECT("'"&amp;G5380&amp;"'!"&amp;H5380),"")</f>
        <v/>
      </c>
      <c r="G5380" s="1533"/>
    </row>
    <row r="5381" spans="1:11" ht="14">
      <c r="A5381" s="1">
        <v>5376</v>
      </c>
      <c r="D5381" s="3" t="s">
        <v>299</v>
      </c>
      <c r="E5381" s="2" t="b">
        <f t="shared" ca="1" si="146"/>
        <v>1</v>
      </c>
      <c r="F5381" s="2" t="str" cm="1">
        <f t="array" aca="1" ref="F5381" ca="1">IF(G5381&lt;&gt;"",INDIRECT("'"&amp;G5381&amp;"'!"&amp;H5381),"")</f>
        <v/>
      </c>
      <c r="G5381" s="1533"/>
    </row>
    <row r="5382" spans="1:11" ht="14">
      <c r="A5382" s="1">
        <v>5377</v>
      </c>
      <c r="D5382" s="3" t="s">
        <v>653</v>
      </c>
      <c r="E5382" s="2" t="b">
        <f t="shared" ca="1" si="146"/>
        <v>1</v>
      </c>
      <c r="F5382" s="2" t="str" cm="1">
        <f t="array" aca="1" ref="F5382" ca="1">IF(G5382&lt;&gt;"",INDIRECT("'"&amp;G5382&amp;"'!"&amp;H5382),"")</f>
        <v/>
      </c>
      <c r="G5382" s="1533"/>
    </row>
    <row r="5383" spans="1:11" ht="14">
      <c r="A5383">
        <v>5378</v>
      </c>
      <c r="B5383" s="7">
        <f>'EstRev 6-11'!D204</f>
        <v>0</v>
      </c>
      <c r="C5383" s="3">
        <f t="shared" si="145"/>
        <v>5378</v>
      </c>
      <c r="E5383" s="2" t="b">
        <f t="shared" ca="1" si="146"/>
        <v>1</v>
      </c>
      <c r="F5383" s="2" cm="1">
        <f t="array" aca="1" ref="F5383" ca="1">IF(G5383&lt;&gt;"",INDIRECT("'"&amp;G5383&amp;"'!"&amp;H5383),"")</f>
        <v>0</v>
      </c>
      <c r="G5383" s="1533" t="s">
        <v>6776</v>
      </c>
      <c r="H5383" s="2" t="s">
        <v>5406</v>
      </c>
    </row>
    <row r="5384" spans="1:11" ht="14">
      <c r="A5384">
        <v>5379</v>
      </c>
      <c r="B5384" s="7">
        <f>'EstRev 6-11'!D208</f>
        <v>0</v>
      </c>
      <c r="C5384" s="3">
        <f t="shared" ref="C5384:C5445" si="147">A5384-B5384</f>
        <v>5379</v>
      </c>
      <c r="E5384" s="2" t="b">
        <f t="shared" ca="1" si="146"/>
        <v>1</v>
      </c>
      <c r="F5384" s="2" cm="1">
        <f t="array" aca="1" ref="F5384" ca="1">IF(G5384&lt;&gt;"",INDIRECT("'"&amp;G5384&amp;"'!"&amp;H5384),"")</f>
        <v>0</v>
      </c>
      <c r="G5384" s="1533" t="s">
        <v>6776</v>
      </c>
      <c r="H5384" s="2" t="s">
        <v>5407</v>
      </c>
    </row>
    <row r="5385" spans="1:11" ht="14">
      <c r="A5385" s="1">
        <v>5380</v>
      </c>
      <c r="D5385" s="3" t="s">
        <v>299</v>
      </c>
      <c r="E5385" s="2" t="b">
        <f t="shared" ca="1" si="146"/>
        <v>1</v>
      </c>
      <c r="F5385" s="2" t="str" cm="1">
        <f t="array" aca="1" ref="F5385" ca="1">IF(G5385&lt;&gt;"",INDIRECT("'"&amp;G5385&amp;"'!"&amp;H5385),"")</f>
        <v/>
      </c>
      <c r="G5385" s="1533"/>
    </row>
    <row r="5386" spans="1:11" ht="14">
      <c r="A5386" s="1">
        <v>5381</v>
      </c>
      <c r="D5386" s="4"/>
      <c r="E5386" s="2" t="b">
        <f t="shared" ca="1" si="146"/>
        <v>1</v>
      </c>
      <c r="F5386" s="2" t="str" cm="1">
        <f t="array" aca="1" ref="F5386" ca="1">IF(G5386&lt;&gt;"",INDIRECT("'"&amp;G5386&amp;"'!"&amp;H5386),"")</f>
        <v/>
      </c>
      <c r="G5386" s="1533"/>
      <c r="I5386" s="4"/>
      <c r="J5386" s="4"/>
      <c r="K5386" s="4"/>
    </row>
    <row r="5387" spans="1:11" ht="14">
      <c r="A5387" s="1">
        <v>5382</v>
      </c>
      <c r="D5387" s="4"/>
      <c r="E5387" s="2" t="b">
        <f t="shared" ca="1" si="146"/>
        <v>1</v>
      </c>
      <c r="F5387" s="2" t="str" cm="1">
        <f t="array" aca="1" ref="F5387" ca="1">IF(G5387&lt;&gt;"",INDIRECT("'"&amp;G5387&amp;"'!"&amp;H5387),"")</f>
        <v/>
      </c>
      <c r="G5387" s="1533"/>
      <c r="I5387" s="4"/>
      <c r="J5387" s="4"/>
      <c r="K5387" s="4"/>
    </row>
    <row r="5388" spans="1:11" ht="14">
      <c r="A5388">
        <v>5383</v>
      </c>
      <c r="B5388" s="7">
        <f>'EstRev 6-11'!D206</f>
        <v>0</v>
      </c>
      <c r="C5388" s="3">
        <f t="shared" si="147"/>
        <v>5383</v>
      </c>
      <c r="E5388" s="2" t="b">
        <f t="shared" ca="1" si="146"/>
        <v>1</v>
      </c>
      <c r="F5388" s="2" cm="1">
        <f t="array" aca="1" ref="F5388" ca="1">IF(G5388&lt;&gt;"",INDIRECT("'"&amp;G5388&amp;"'!"&amp;H5388),"")</f>
        <v>0</v>
      </c>
      <c r="G5388" s="1533" t="s">
        <v>6776</v>
      </c>
      <c r="H5388" s="2" t="s">
        <v>5408</v>
      </c>
    </row>
    <row r="5389" spans="1:11" ht="14">
      <c r="A5389" s="1">
        <v>5384</v>
      </c>
      <c r="D5389" s="4"/>
      <c r="E5389" s="2" t="b">
        <f t="shared" ca="1" si="146"/>
        <v>1</v>
      </c>
      <c r="F5389" s="2" t="str" cm="1">
        <f t="array" aca="1" ref="F5389" ca="1">IF(G5389&lt;&gt;"",INDIRECT("'"&amp;G5389&amp;"'!"&amp;H5389),"")</f>
        <v/>
      </c>
      <c r="G5389" s="1533"/>
      <c r="I5389" s="4"/>
      <c r="J5389" s="4"/>
      <c r="K5389" s="4"/>
    </row>
    <row r="5390" spans="1:11" ht="14">
      <c r="A5390" s="1">
        <v>5385</v>
      </c>
      <c r="D5390" s="4"/>
      <c r="E5390" s="2" t="b">
        <f t="shared" ca="1" si="146"/>
        <v>1</v>
      </c>
      <c r="F5390" s="2" t="str" cm="1">
        <f t="array" aca="1" ref="F5390" ca="1">IF(G5390&lt;&gt;"",INDIRECT("'"&amp;G5390&amp;"'!"&amp;H5390),"")</f>
        <v/>
      </c>
      <c r="G5390" s="1533"/>
      <c r="I5390" s="4"/>
      <c r="J5390" s="4"/>
      <c r="K5390" s="4"/>
    </row>
    <row r="5391" spans="1:11" ht="14">
      <c r="A5391" s="1">
        <v>5386</v>
      </c>
      <c r="D5391" s="4"/>
      <c r="E5391" s="2" t="b">
        <f t="shared" ca="1" si="146"/>
        <v>1</v>
      </c>
      <c r="F5391" s="2" t="str" cm="1">
        <f t="array" aca="1" ref="F5391" ca="1">IF(G5391&lt;&gt;"",INDIRECT("'"&amp;G5391&amp;"'!"&amp;H5391),"")</f>
        <v/>
      </c>
      <c r="G5391" s="1533"/>
      <c r="I5391" s="4"/>
      <c r="J5391" s="4"/>
      <c r="K5391" s="4"/>
    </row>
    <row r="5392" spans="1:11" ht="14">
      <c r="A5392" s="1">
        <v>5387</v>
      </c>
      <c r="D5392" s="4"/>
      <c r="E5392" s="2" t="b">
        <f t="shared" ca="1" si="146"/>
        <v>1</v>
      </c>
      <c r="F5392" s="2" t="str" cm="1">
        <f t="array" aca="1" ref="F5392" ca="1">IF(G5392&lt;&gt;"",INDIRECT("'"&amp;G5392&amp;"'!"&amp;H5392),"")</f>
        <v/>
      </c>
      <c r="G5392" s="1533"/>
      <c r="I5392" s="4"/>
      <c r="J5392" s="4"/>
      <c r="K5392" s="4"/>
    </row>
    <row r="5393" spans="1:11" ht="14">
      <c r="A5393" s="1">
        <v>5388</v>
      </c>
      <c r="D5393" s="4"/>
      <c r="E5393" s="2" t="b">
        <f t="shared" ca="1" si="146"/>
        <v>1</v>
      </c>
      <c r="F5393" s="2" t="str" cm="1">
        <f t="array" aca="1" ref="F5393" ca="1">IF(G5393&lt;&gt;"",INDIRECT("'"&amp;G5393&amp;"'!"&amp;H5393),"")</f>
        <v/>
      </c>
      <c r="G5393" s="1533"/>
      <c r="I5393" s="4"/>
      <c r="J5393" s="4"/>
      <c r="K5393" s="4"/>
    </row>
    <row r="5394" spans="1:11" ht="14">
      <c r="A5394" s="1">
        <v>5389</v>
      </c>
      <c r="D5394" s="4"/>
      <c r="E5394" s="2" t="b">
        <f t="shared" ca="1" si="146"/>
        <v>1</v>
      </c>
      <c r="F5394" s="2" t="str" cm="1">
        <f t="array" aca="1" ref="F5394" ca="1">IF(G5394&lt;&gt;"",INDIRECT("'"&amp;G5394&amp;"'!"&amp;H5394),"")</f>
        <v/>
      </c>
      <c r="G5394" s="1533"/>
      <c r="I5394" s="4"/>
      <c r="J5394" s="4"/>
      <c r="K5394" s="4"/>
    </row>
    <row r="5395" spans="1:11" ht="14">
      <c r="A5395" s="1">
        <v>5390</v>
      </c>
      <c r="D5395" s="4"/>
      <c r="E5395" s="2" t="b">
        <f t="shared" ca="1" si="146"/>
        <v>1</v>
      </c>
      <c r="F5395" s="2" t="str" cm="1">
        <f t="array" aca="1" ref="F5395" ca="1">IF(G5395&lt;&gt;"",INDIRECT("'"&amp;G5395&amp;"'!"&amp;H5395),"")</f>
        <v/>
      </c>
      <c r="G5395" s="1533"/>
      <c r="I5395" s="4"/>
      <c r="J5395" s="4"/>
      <c r="K5395" s="4"/>
    </row>
    <row r="5396" spans="1:11" ht="14">
      <c r="A5396" s="1">
        <v>5391</v>
      </c>
      <c r="D5396" s="4"/>
      <c r="E5396" s="2" t="b">
        <f t="shared" ca="1" si="146"/>
        <v>1</v>
      </c>
      <c r="F5396" s="2" t="str" cm="1">
        <f t="array" aca="1" ref="F5396" ca="1">IF(G5396&lt;&gt;"",INDIRECT("'"&amp;G5396&amp;"'!"&amp;H5396),"")</f>
        <v/>
      </c>
      <c r="G5396" s="1533"/>
      <c r="I5396" s="4"/>
      <c r="J5396" s="4"/>
      <c r="K5396" s="4"/>
    </row>
    <row r="5397" spans="1:11" ht="14">
      <c r="A5397" s="1">
        <v>5392</v>
      </c>
      <c r="D5397" s="4"/>
      <c r="E5397" s="2" t="b">
        <f t="shared" ca="1" si="146"/>
        <v>1</v>
      </c>
      <c r="F5397" s="2" t="str" cm="1">
        <f t="array" aca="1" ref="F5397" ca="1">IF(G5397&lt;&gt;"",INDIRECT("'"&amp;G5397&amp;"'!"&amp;H5397),"")</f>
        <v/>
      </c>
      <c r="G5397" s="1533"/>
      <c r="I5397" s="4"/>
      <c r="J5397" s="4"/>
      <c r="K5397" s="4"/>
    </row>
    <row r="5398" spans="1:11" ht="14">
      <c r="A5398" s="1">
        <v>5393</v>
      </c>
      <c r="D5398" s="4"/>
      <c r="E5398" s="2" t="b">
        <f t="shared" ca="1" si="146"/>
        <v>1</v>
      </c>
      <c r="F5398" s="2" t="str" cm="1">
        <f t="array" aca="1" ref="F5398" ca="1">IF(G5398&lt;&gt;"",INDIRECT("'"&amp;G5398&amp;"'!"&amp;H5398),"")</f>
        <v/>
      </c>
      <c r="G5398" s="1533"/>
      <c r="I5398" s="4"/>
      <c r="J5398" s="4"/>
      <c r="K5398" s="4"/>
    </row>
    <row r="5399" spans="1:11" ht="14">
      <c r="A5399" s="1">
        <v>5394</v>
      </c>
      <c r="D5399" s="4"/>
      <c r="E5399" s="2" t="b">
        <f t="shared" ca="1" si="146"/>
        <v>1</v>
      </c>
      <c r="F5399" s="2" t="str" cm="1">
        <f t="array" aca="1" ref="F5399" ca="1">IF(G5399&lt;&gt;"",INDIRECT("'"&amp;G5399&amp;"'!"&amp;H5399),"")</f>
        <v/>
      </c>
      <c r="G5399" s="1533"/>
      <c r="I5399" s="4"/>
      <c r="J5399" s="4"/>
      <c r="K5399" s="4"/>
    </row>
    <row r="5400" spans="1:11" ht="14">
      <c r="A5400" s="1">
        <v>5395</v>
      </c>
      <c r="D5400" s="4"/>
      <c r="E5400" s="2" t="b">
        <f t="shared" ca="1" si="146"/>
        <v>1</v>
      </c>
      <c r="F5400" s="2" t="str" cm="1">
        <f t="array" aca="1" ref="F5400" ca="1">IF(G5400&lt;&gt;"",INDIRECT("'"&amp;G5400&amp;"'!"&amp;H5400),"")</f>
        <v/>
      </c>
      <c r="G5400" s="1533"/>
      <c r="I5400" s="4"/>
      <c r="J5400" s="4"/>
      <c r="K5400" s="4"/>
    </row>
    <row r="5401" spans="1:11" ht="14">
      <c r="A5401" s="1">
        <v>5396</v>
      </c>
      <c r="D5401" s="4"/>
      <c r="E5401" s="2" t="b">
        <f t="shared" ca="1" si="146"/>
        <v>1</v>
      </c>
      <c r="F5401" s="2" t="str" cm="1">
        <f t="array" aca="1" ref="F5401" ca="1">IF(G5401&lt;&gt;"",INDIRECT("'"&amp;G5401&amp;"'!"&amp;H5401),"")</f>
        <v/>
      </c>
      <c r="G5401" s="1533"/>
      <c r="I5401" s="4"/>
      <c r="J5401" s="4"/>
      <c r="K5401" s="4"/>
    </row>
    <row r="5402" spans="1:11" ht="14">
      <c r="A5402">
        <v>5397</v>
      </c>
      <c r="B5402" s="7">
        <f>'EstRev 6-11'!D214</f>
        <v>0</v>
      </c>
      <c r="C5402" s="3">
        <f t="shared" si="147"/>
        <v>5397</v>
      </c>
      <c r="E5402" s="2" t="b">
        <f t="shared" ca="1" si="146"/>
        <v>1</v>
      </c>
      <c r="F5402" s="2" cm="1">
        <f t="array" aca="1" ref="F5402" ca="1">IF(G5402&lt;&gt;"",INDIRECT("'"&amp;G5402&amp;"'!"&amp;H5402),"")</f>
        <v>0</v>
      </c>
      <c r="G5402" s="1533" t="s">
        <v>6776</v>
      </c>
      <c r="H5402" s="2" t="s">
        <v>4711</v>
      </c>
    </row>
    <row r="5403" spans="1:11" ht="14">
      <c r="A5403">
        <v>5398</v>
      </c>
      <c r="B5403" s="7">
        <f>'EstRev 6-11'!D215</f>
        <v>0</v>
      </c>
      <c r="C5403" s="3">
        <f t="shared" si="147"/>
        <v>5398</v>
      </c>
      <c r="E5403" s="2" t="b">
        <f t="shared" ca="1" si="146"/>
        <v>1</v>
      </c>
      <c r="F5403" s="2" cm="1">
        <f t="array" aca="1" ref="F5403" ca="1">IF(G5403&lt;&gt;"",INDIRECT("'"&amp;G5403&amp;"'!"&amp;H5403),"")</f>
        <v>0</v>
      </c>
      <c r="G5403" s="1533" t="s">
        <v>6776</v>
      </c>
      <c r="H5403" s="2" t="s">
        <v>5409</v>
      </c>
    </row>
    <row r="5404" spans="1:11" ht="14">
      <c r="A5404" s="1">
        <v>5399</v>
      </c>
      <c r="D5404" s="4"/>
      <c r="E5404" s="2" t="b">
        <f t="shared" ca="1" si="146"/>
        <v>1</v>
      </c>
      <c r="F5404" s="2" t="str" cm="1">
        <f t="array" aca="1" ref="F5404" ca="1">IF(G5404&lt;&gt;"",INDIRECT("'"&amp;G5404&amp;"'!"&amp;H5404),"")</f>
        <v/>
      </c>
      <c r="G5404" s="1533"/>
      <c r="I5404" s="4"/>
      <c r="J5404" s="4"/>
      <c r="K5404" s="4"/>
    </row>
    <row r="5405" spans="1:11" ht="14">
      <c r="A5405" s="1">
        <v>5400</v>
      </c>
      <c r="D5405" s="4"/>
      <c r="E5405" s="2" t="b">
        <f t="shared" ca="1" si="146"/>
        <v>1</v>
      </c>
      <c r="F5405" s="2" t="str" cm="1">
        <f t="array" aca="1" ref="F5405" ca="1">IF(G5405&lt;&gt;"",INDIRECT("'"&amp;G5405&amp;"'!"&amp;H5405),"")</f>
        <v/>
      </c>
      <c r="G5405" s="1533"/>
      <c r="I5405" s="4"/>
      <c r="J5405" s="4"/>
      <c r="K5405" s="4"/>
    </row>
    <row r="5406" spans="1:11" ht="14">
      <c r="A5406">
        <v>5401</v>
      </c>
      <c r="B5406" s="7">
        <f>'EstRev 6-11'!D216</f>
        <v>0</v>
      </c>
      <c r="C5406" s="3">
        <f t="shared" si="147"/>
        <v>5401</v>
      </c>
      <c r="E5406" s="2" t="b">
        <f t="shared" ca="1" si="146"/>
        <v>1</v>
      </c>
      <c r="F5406" s="2" cm="1">
        <f t="array" aca="1" ref="F5406" ca="1">IF(G5406&lt;&gt;"",INDIRECT("'"&amp;G5406&amp;"'!"&amp;H5406),"")</f>
        <v>0</v>
      </c>
      <c r="G5406" s="1533" t="s">
        <v>6776</v>
      </c>
      <c r="H5406" s="2" t="s">
        <v>5410</v>
      </c>
    </row>
    <row r="5407" spans="1:11" ht="14">
      <c r="A5407">
        <v>5402</v>
      </c>
      <c r="B5407" s="7">
        <f>'EstRev 6-11'!D217</f>
        <v>0</v>
      </c>
      <c r="C5407" s="3">
        <f t="shared" si="147"/>
        <v>5402</v>
      </c>
      <c r="E5407" s="2" t="b">
        <f t="shared" ca="1" si="146"/>
        <v>1</v>
      </c>
      <c r="F5407" s="2" cm="1">
        <f t="array" aca="1" ref="F5407" ca="1">IF(G5407&lt;&gt;"",INDIRECT("'"&amp;G5407&amp;"'!"&amp;H5407),"")</f>
        <v>0</v>
      </c>
      <c r="G5407" s="1533" t="s">
        <v>6776</v>
      </c>
      <c r="H5407" s="2" t="s">
        <v>5411</v>
      </c>
    </row>
    <row r="5408" spans="1:11" ht="14">
      <c r="A5408">
        <v>5403</v>
      </c>
      <c r="B5408" s="7">
        <f>'EstRev 6-11'!D218</f>
        <v>0</v>
      </c>
      <c r="C5408" s="3">
        <f t="shared" si="147"/>
        <v>5403</v>
      </c>
      <c r="E5408" s="2" t="b">
        <f t="shared" ca="1" si="146"/>
        <v>1</v>
      </c>
      <c r="F5408" s="2" cm="1">
        <f t="array" aca="1" ref="F5408" ca="1">IF(G5408&lt;&gt;"",INDIRECT("'"&amp;G5408&amp;"'!"&amp;H5408),"")</f>
        <v>0</v>
      </c>
      <c r="G5408" s="1533" t="s">
        <v>6776</v>
      </c>
      <c r="H5408" s="2" t="s">
        <v>5412</v>
      </c>
    </row>
    <row r="5409" spans="1:11" ht="14">
      <c r="A5409" s="1">
        <v>5404</v>
      </c>
      <c r="D5409" s="4"/>
      <c r="E5409" s="2" t="b">
        <f t="shared" ca="1" si="146"/>
        <v>1</v>
      </c>
      <c r="F5409" s="2" t="str" cm="1">
        <f t="array" aca="1" ref="F5409" ca="1">IF(G5409&lt;&gt;"",INDIRECT("'"&amp;G5409&amp;"'!"&amp;H5409),"")</f>
        <v/>
      </c>
      <c r="G5409" s="1533"/>
      <c r="I5409" s="4"/>
      <c r="J5409" s="4"/>
      <c r="K5409" s="4"/>
    </row>
    <row r="5410" spans="1:11" ht="14">
      <c r="A5410" s="1">
        <v>5405</v>
      </c>
      <c r="D5410" s="4"/>
      <c r="E5410" s="2" t="b">
        <f t="shared" ca="1" si="146"/>
        <v>1</v>
      </c>
      <c r="F5410" s="2" t="str" cm="1">
        <f t="array" aca="1" ref="F5410" ca="1">IF(G5410&lt;&gt;"",INDIRECT("'"&amp;G5410&amp;"'!"&amp;H5410),"")</f>
        <v/>
      </c>
      <c r="G5410" s="1533"/>
      <c r="I5410" s="4"/>
      <c r="J5410" s="4"/>
      <c r="K5410" s="4"/>
    </row>
    <row r="5411" spans="1:11" ht="14">
      <c r="A5411" s="1">
        <v>5406</v>
      </c>
      <c r="D5411" s="4"/>
      <c r="E5411" s="2" t="b">
        <f t="shared" ca="1" si="146"/>
        <v>1</v>
      </c>
      <c r="F5411" s="2" t="str" cm="1">
        <f t="array" aca="1" ref="F5411" ca="1">IF(G5411&lt;&gt;"",INDIRECT("'"&amp;G5411&amp;"'!"&amp;H5411),"")</f>
        <v/>
      </c>
      <c r="G5411" s="1533"/>
      <c r="I5411" s="4"/>
      <c r="J5411" s="4"/>
      <c r="K5411" s="4"/>
    </row>
    <row r="5412" spans="1:11" ht="14">
      <c r="A5412" s="1">
        <v>5407</v>
      </c>
      <c r="D5412" s="4"/>
      <c r="E5412" s="2" t="b">
        <f t="shared" ca="1" si="146"/>
        <v>1</v>
      </c>
      <c r="F5412" s="2" t="str" cm="1">
        <f t="array" aca="1" ref="F5412" ca="1">IF(G5412&lt;&gt;"",INDIRECT("'"&amp;G5412&amp;"'!"&amp;H5412),"")</f>
        <v/>
      </c>
      <c r="G5412" s="1533"/>
      <c r="I5412" s="4"/>
      <c r="J5412" s="4"/>
      <c r="K5412" s="4"/>
    </row>
    <row r="5413" spans="1:11" ht="14">
      <c r="A5413" s="1">
        <v>5408</v>
      </c>
      <c r="D5413" s="4"/>
      <c r="E5413" s="2" t="b">
        <f t="shared" ca="1" si="146"/>
        <v>1</v>
      </c>
      <c r="F5413" s="2" t="str" cm="1">
        <f t="array" aca="1" ref="F5413" ca="1">IF(G5413&lt;&gt;"",INDIRECT("'"&amp;G5413&amp;"'!"&amp;H5413),"")</f>
        <v/>
      </c>
      <c r="G5413" s="1533"/>
      <c r="I5413" s="4"/>
      <c r="J5413" s="4"/>
      <c r="K5413" s="4"/>
    </row>
    <row r="5414" spans="1:11" ht="14">
      <c r="A5414">
        <v>5409</v>
      </c>
      <c r="B5414" s="7">
        <f>'EstRev 6-11'!D220</f>
        <v>0</v>
      </c>
      <c r="C5414" s="3">
        <f t="shared" si="147"/>
        <v>5409</v>
      </c>
      <c r="E5414" s="2" t="b">
        <f t="shared" ca="1" si="146"/>
        <v>1</v>
      </c>
      <c r="F5414" s="2" cm="1">
        <f t="array" aca="1" ref="F5414" ca="1">IF(G5414&lt;&gt;"",INDIRECT("'"&amp;G5414&amp;"'!"&amp;H5414),"")</f>
        <v>0</v>
      </c>
      <c r="G5414" s="1533" t="s">
        <v>6776</v>
      </c>
      <c r="H5414" s="2" t="s">
        <v>5413</v>
      </c>
    </row>
    <row r="5415" spans="1:11" ht="14">
      <c r="A5415" s="1">
        <v>5410</v>
      </c>
      <c r="D5415" s="4"/>
      <c r="E5415" s="2" t="b">
        <f t="shared" ca="1" si="146"/>
        <v>1</v>
      </c>
      <c r="F5415" s="2" t="str" cm="1">
        <f t="array" aca="1" ref="F5415" ca="1">IF(G5415&lt;&gt;"",INDIRECT("'"&amp;G5415&amp;"'!"&amp;H5415),"")</f>
        <v/>
      </c>
      <c r="G5415" s="1533"/>
      <c r="I5415" s="4"/>
      <c r="J5415" s="4"/>
      <c r="K5415" s="4"/>
    </row>
    <row r="5416" spans="1:11" ht="14">
      <c r="A5416" s="1">
        <v>5411</v>
      </c>
      <c r="D5416" s="4"/>
      <c r="E5416" s="2" t="b">
        <f t="shared" ca="1" si="146"/>
        <v>1</v>
      </c>
      <c r="F5416" s="2" t="str" cm="1">
        <f t="array" aca="1" ref="F5416" ca="1">IF(G5416&lt;&gt;"",INDIRECT("'"&amp;G5416&amp;"'!"&amp;H5416),"")</f>
        <v/>
      </c>
      <c r="G5416" s="1533"/>
      <c r="I5416" s="4"/>
      <c r="J5416" s="4"/>
      <c r="K5416" s="4"/>
    </row>
    <row r="5417" spans="1:11" ht="14">
      <c r="A5417" s="1">
        <v>5412</v>
      </c>
      <c r="D5417" s="4"/>
      <c r="E5417" s="2" t="b">
        <f t="shared" ca="1" si="146"/>
        <v>1</v>
      </c>
      <c r="F5417" s="2" t="str" cm="1">
        <f t="array" aca="1" ref="F5417" ca="1">IF(G5417&lt;&gt;"",INDIRECT("'"&amp;G5417&amp;"'!"&amp;H5417),"")</f>
        <v/>
      </c>
      <c r="G5417" s="1533"/>
      <c r="I5417" s="4"/>
      <c r="J5417" s="4"/>
      <c r="K5417" s="4"/>
    </row>
    <row r="5418" spans="1:11" ht="14">
      <c r="A5418" s="1">
        <v>5413</v>
      </c>
      <c r="D5418" s="4"/>
      <c r="E5418" s="2" t="b">
        <f t="shared" ca="1" si="146"/>
        <v>1</v>
      </c>
      <c r="F5418" s="2" t="str" cm="1">
        <f t="array" aca="1" ref="F5418" ca="1">IF(G5418&lt;&gt;"",INDIRECT("'"&amp;G5418&amp;"'!"&amp;H5418),"")</f>
        <v/>
      </c>
      <c r="G5418" s="1533"/>
      <c r="I5418" s="4"/>
      <c r="J5418" s="4"/>
      <c r="K5418" s="4"/>
    </row>
    <row r="5419" spans="1:11" ht="14">
      <c r="A5419" s="1">
        <v>5414</v>
      </c>
      <c r="D5419" s="3" t="s">
        <v>299</v>
      </c>
      <c r="E5419" s="2" t="b">
        <f t="shared" ca="1" si="146"/>
        <v>1</v>
      </c>
      <c r="F5419" s="2" t="str" cm="1">
        <f t="array" aca="1" ref="F5419" ca="1">IF(G5419&lt;&gt;"",INDIRECT("'"&amp;G5419&amp;"'!"&amp;H5419),"")</f>
        <v/>
      </c>
      <c r="G5419" s="1533"/>
    </row>
    <row r="5420" spans="1:11" ht="14">
      <c r="A5420" s="1">
        <v>5415</v>
      </c>
      <c r="D5420" s="4"/>
      <c r="E5420" s="2" t="b">
        <f t="shared" ca="1" si="146"/>
        <v>1</v>
      </c>
      <c r="F5420" s="2" t="str" cm="1">
        <f t="array" aca="1" ref="F5420" ca="1">IF(G5420&lt;&gt;"",INDIRECT("'"&amp;G5420&amp;"'!"&amp;H5420),"")</f>
        <v/>
      </c>
      <c r="G5420" s="1533"/>
      <c r="I5420" s="4"/>
      <c r="J5420" s="4"/>
      <c r="K5420" s="4"/>
    </row>
    <row r="5421" spans="1:11" ht="14">
      <c r="A5421" s="1">
        <v>5416</v>
      </c>
      <c r="D5421" s="4"/>
      <c r="E5421" s="2" t="b">
        <f t="shared" ca="1" si="146"/>
        <v>1</v>
      </c>
      <c r="F5421" s="2" t="str" cm="1">
        <f t="array" aca="1" ref="F5421" ca="1">IF(G5421&lt;&gt;"",INDIRECT("'"&amp;G5421&amp;"'!"&amp;H5421),"")</f>
        <v/>
      </c>
      <c r="G5421" s="1533"/>
      <c r="I5421" s="4"/>
      <c r="J5421" s="4"/>
      <c r="K5421" s="4"/>
    </row>
    <row r="5422" spans="1:11" ht="14">
      <c r="A5422" s="1">
        <v>5417</v>
      </c>
      <c r="D5422" s="4"/>
      <c r="E5422" s="2" t="b">
        <f t="shared" ca="1" si="146"/>
        <v>1</v>
      </c>
      <c r="F5422" s="2" t="str" cm="1">
        <f t="array" aca="1" ref="F5422" ca="1">IF(G5422&lt;&gt;"",INDIRECT("'"&amp;G5422&amp;"'!"&amp;H5422),"")</f>
        <v/>
      </c>
      <c r="G5422" s="1533"/>
      <c r="I5422" s="4"/>
      <c r="J5422" s="4"/>
      <c r="K5422" s="4"/>
    </row>
    <row r="5423" spans="1:11" ht="14">
      <c r="A5423" s="1">
        <v>5418</v>
      </c>
      <c r="D5423" s="4"/>
      <c r="E5423" s="2" t="b">
        <f t="shared" ca="1" si="146"/>
        <v>1</v>
      </c>
      <c r="F5423" s="2" t="str" cm="1">
        <f t="array" aca="1" ref="F5423" ca="1">IF(G5423&lt;&gt;"",INDIRECT("'"&amp;G5423&amp;"'!"&amp;H5423),"")</f>
        <v/>
      </c>
      <c r="G5423" s="1533"/>
      <c r="I5423" s="4"/>
      <c r="J5423" s="4"/>
      <c r="K5423" s="4"/>
    </row>
    <row r="5424" spans="1:11" ht="14">
      <c r="A5424" s="1">
        <v>5419</v>
      </c>
      <c r="D5424" s="3" t="s">
        <v>299</v>
      </c>
      <c r="E5424" s="2" t="b">
        <f t="shared" ca="1" si="146"/>
        <v>1</v>
      </c>
      <c r="F5424" s="2" t="str" cm="1">
        <f t="array" aca="1" ref="F5424" ca="1">IF(G5424&lt;&gt;"",INDIRECT("'"&amp;G5424&amp;"'!"&amp;H5424),"")</f>
        <v/>
      </c>
      <c r="G5424" s="1533"/>
    </row>
    <row r="5425" spans="1:11" ht="14">
      <c r="A5425" s="1">
        <v>5420</v>
      </c>
      <c r="D5425" s="3" t="s">
        <v>299</v>
      </c>
      <c r="E5425" s="2" t="b">
        <f t="shared" ca="1" si="146"/>
        <v>1</v>
      </c>
      <c r="F5425" s="2" t="str" cm="1">
        <f t="array" aca="1" ref="F5425" ca="1">IF(G5425&lt;&gt;"",INDIRECT("'"&amp;G5425&amp;"'!"&amp;H5425),"")</f>
        <v/>
      </c>
      <c r="G5425" s="1533"/>
    </row>
    <row r="5426" spans="1:11" ht="14">
      <c r="A5426" s="1">
        <v>5421</v>
      </c>
      <c r="D5426" s="4"/>
      <c r="E5426" s="2" t="b">
        <f t="shared" ca="1" si="146"/>
        <v>1</v>
      </c>
      <c r="F5426" s="2" t="str" cm="1">
        <f t="array" aca="1" ref="F5426" ca="1">IF(G5426&lt;&gt;"",INDIRECT("'"&amp;G5426&amp;"'!"&amp;H5426),"")</f>
        <v/>
      </c>
      <c r="G5426" s="1533"/>
      <c r="I5426" s="4"/>
      <c r="J5426" s="4"/>
      <c r="K5426" s="4"/>
    </row>
    <row r="5427" spans="1:11" ht="14">
      <c r="A5427" s="1">
        <v>5422</v>
      </c>
      <c r="D5427" s="4"/>
      <c r="E5427" s="2" t="b">
        <f t="shared" ca="1" si="146"/>
        <v>1</v>
      </c>
      <c r="F5427" s="2" t="str" cm="1">
        <f t="array" aca="1" ref="F5427" ca="1">IF(G5427&lt;&gt;"",INDIRECT("'"&amp;G5427&amp;"'!"&amp;H5427),"")</f>
        <v/>
      </c>
      <c r="G5427" s="1533"/>
      <c r="I5427" s="4"/>
      <c r="J5427" s="4"/>
      <c r="K5427" s="4"/>
    </row>
    <row r="5428" spans="1:11" ht="14">
      <c r="A5428" s="1">
        <v>5423</v>
      </c>
      <c r="D5428" s="4"/>
      <c r="E5428" s="2" t="b">
        <f t="shared" ca="1" si="146"/>
        <v>1</v>
      </c>
      <c r="F5428" s="2" t="str" cm="1">
        <f t="array" aca="1" ref="F5428" ca="1">IF(G5428&lt;&gt;"",INDIRECT("'"&amp;G5428&amp;"'!"&amp;H5428),"")</f>
        <v/>
      </c>
      <c r="G5428" s="1533"/>
      <c r="I5428" s="4"/>
      <c r="J5428" s="4"/>
      <c r="K5428" s="4"/>
    </row>
    <row r="5429" spans="1:11" ht="14">
      <c r="A5429">
        <v>5424</v>
      </c>
      <c r="B5429" s="7">
        <f>'EstRev 6-11'!D222</f>
        <v>0</v>
      </c>
      <c r="C5429" s="3">
        <f t="shared" si="147"/>
        <v>5424</v>
      </c>
      <c r="E5429" s="2" t="b">
        <f t="shared" ca="1" si="146"/>
        <v>1</v>
      </c>
      <c r="F5429" s="2" cm="1">
        <f t="array" aca="1" ref="F5429" ca="1">IF(G5429&lt;&gt;"",INDIRECT("'"&amp;G5429&amp;"'!"&amp;H5429),"")</f>
        <v>0</v>
      </c>
      <c r="G5429" s="1533" t="s">
        <v>6776</v>
      </c>
      <c r="H5429" s="2" t="s">
        <v>5414</v>
      </c>
    </row>
    <row r="5430" spans="1:11" ht="14">
      <c r="A5430" s="1">
        <v>5425</v>
      </c>
      <c r="D5430" s="4"/>
      <c r="E5430" s="2" t="b">
        <f t="shared" ca="1" si="146"/>
        <v>1</v>
      </c>
      <c r="F5430" s="2" t="str" cm="1">
        <f t="array" aca="1" ref="F5430" ca="1">IF(G5430&lt;&gt;"",INDIRECT("'"&amp;G5430&amp;"'!"&amp;H5430),"")</f>
        <v/>
      </c>
      <c r="G5430" s="1533"/>
      <c r="I5430" s="4"/>
      <c r="J5430" s="4"/>
      <c r="K5430" s="4"/>
    </row>
    <row r="5431" spans="1:11" ht="14">
      <c r="A5431" s="1">
        <v>5426</v>
      </c>
      <c r="D5431" s="4"/>
      <c r="E5431" s="2" t="b">
        <f t="shared" ca="1" si="146"/>
        <v>1</v>
      </c>
      <c r="F5431" s="2" t="str" cm="1">
        <f t="array" aca="1" ref="F5431" ca="1">IF(G5431&lt;&gt;"",INDIRECT("'"&amp;G5431&amp;"'!"&amp;H5431),"")</f>
        <v/>
      </c>
      <c r="G5431" s="1533"/>
      <c r="I5431" s="4"/>
      <c r="J5431" s="4"/>
      <c r="K5431" s="4"/>
    </row>
    <row r="5432" spans="1:11" ht="14">
      <c r="A5432">
        <v>5427</v>
      </c>
      <c r="B5432" s="7">
        <f>'EstRev 6-11'!D224</f>
        <v>0</v>
      </c>
      <c r="C5432" s="3">
        <f t="shared" si="147"/>
        <v>5427</v>
      </c>
      <c r="E5432" s="2" t="b">
        <f t="shared" ca="1" si="146"/>
        <v>1</v>
      </c>
      <c r="F5432" s="2" cm="1">
        <f t="array" aca="1" ref="F5432" ca="1">IF(G5432&lt;&gt;"",INDIRECT("'"&amp;G5432&amp;"'!"&amp;H5432),"")</f>
        <v>0</v>
      </c>
      <c r="G5432" s="1533" t="s">
        <v>6776</v>
      </c>
      <c r="H5432" s="2" t="s">
        <v>5415</v>
      </c>
    </row>
    <row r="5433" spans="1:11" ht="14">
      <c r="A5433" s="1">
        <v>5428</v>
      </c>
      <c r="D5433" s="4"/>
      <c r="E5433" s="2" t="b">
        <f t="shared" ca="1" si="146"/>
        <v>1</v>
      </c>
      <c r="F5433" s="2" t="str" cm="1">
        <f t="array" aca="1" ref="F5433" ca="1">IF(G5433&lt;&gt;"",INDIRECT("'"&amp;G5433&amp;"'!"&amp;H5433),"")</f>
        <v/>
      </c>
      <c r="G5433" s="1533"/>
      <c r="I5433" s="4"/>
      <c r="J5433" s="4"/>
      <c r="K5433" s="4"/>
    </row>
    <row r="5434" spans="1:11" ht="14">
      <c r="A5434" s="1">
        <v>5429</v>
      </c>
      <c r="D5434" s="4"/>
      <c r="E5434" s="2" t="b">
        <f t="shared" ca="1" si="146"/>
        <v>1</v>
      </c>
      <c r="F5434" s="2" t="str" cm="1">
        <f t="array" aca="1" ref="F5434" ca="1">IF(G5434&lt;&gt;"",INDIRECT("'"&amp;G5434&amp;"'!"&amp;H5434),"")</f>
        <v/>
      </c>
      <c r="G5434" s="1533"/>
      <c r="I5434" s="4"/>
      <c r="J5434" s="4"/>
      <c r="K5434" s="4"/>
    </row>
    <row r="5435" spans="1:11" ht="14">
      <c r="A5435" s="1">
        <v>5430</v>
      </c>
      <c r="D5435" s="4"/>
      <c r="E5435" s="2" t="b">
        <f t="shared" ca="1" si="146"/>
        <v>1</v>
      </c>
      <c r="F5435" s="2" t="str" cm="1">
        <f t="array" aca="1" ref="F5435" ca="1">IF(G5435&lt;&gt;"",INDIRECT("'"&amp;G5435&amp;"'!"&amp;H5435),"")</f>
        <v/>
      </c>
      <c r="G5435" s="1533"/>
      <c r="I5435" s="4"/>
      <c r="J5435" s="4"/>
      <c r="K5435" s="4"/>
    </row>
    <row r="5436" spans="1:11" ht="14">
      <c r="A5436" s="1">
        <v>5431</v>
      </c>
      <c r="D5436" s="4"/>
      <c r="E5436" s="2" t="b">
        <f t="shared" ca="1" si="146"/>
        <v>1</v>
      </c>
      <c r="F5436" s="2" t="str" cm="1">
        <f t="array" aca="1" ref="F5436" ca="1">IF(G5436&lt;&gt;"",INDIRECT("'"&amp;G5436&amp;"'!"&amp;H5436),"")</f>
        <v/>
      </c>
      <c r="G5436" s="1533"/>
      <c r="I5436" s="4"/>
      <c r="J5436" s="4"/>
      <c r="K5436" s="4"/>
    </row>
    <row r="5437" spans="1:11" ht="14">
      <c r="A5437" s="1">
        <v>5432</v>
      </c>
      <c r="D5437" s="4"/>
      <c r="E5437" s="2" t="b">
        <f t="shared" ca="1" si="146"/>
        <v>1</v>
      </c>
      <c r="F5437" s="2" t="str" cm="1">
        <f t="array" aca="1" ref="F5437" ca="1">IF(G5437&lt;&gt;"",INDIRECT("'"&amp;G5437&amp;"'!"&amp;H5437),"")</f>
        <v/>
      </c>
      <c r="G5437" s="1533"/>
      <c r="I5437" s="4"/>
      <c r="J5437" s="4"/>
      <c r="K5437" s="4"/>
    </row>
    <row r="5438" spans="1:11" ht="14">
      <c r="A5438">
        <v>5433</v>
      </c>
      <c r="B5438" s="7">
        <f>'EstRev 6-11'!D225</f>
        <v>0</v>
      </c>
      <c r="C5438" s="3">
        <f t="shared" si="147"/>
        <v>5433</v>
      </c>
      <c r="E5438" s="2" t="b">
        <f t="shared" ca="1" si="146"/>
        <v>1</v>
      </c>
      <c r="F5438" s="2" cm="1">
        <f t="array" aca="1" ref="F5438" ca="1">IF(G5438&lt;&gt;"",INDIRECT("'"&amp;G5438&amp;"'!"&amp;H5438),"")</f>
        <v>0</v>
      </c>
      <c r="G5438" s="1533" t="s">
        <v>6776</v>
      </c>
      <c r="H5438" s="2" t="s">
        <v>4745</v>
      </c>
    </row>
    <row r="5439" spans="1:11" ht="14">
      <c r="A5439" s="1">
        <v>5434</v>
      </c>
      <c r="D5439" s="4"/>
      <c r="E5439" s="2" t="b">
        <f t="shared" ca="1" si="146"/>
        <v>1</v>
      </c>
      <c r="F5439" s="2" t="str" cm="1">
        <f t="array" aca="1" ref="F5439" ca="1">IF(G5439&lt;&gt;"",INDIRECT("'"&amp;G5439&amp;"'!"&amp;H5439),"")</f>
        <v/>
      </c>
      <c r="G5439" s="1533"/>
      <c r="I5439" s="4"/>
      <c r="J5439" s="4"/>
      <c r="K5439" s="4"/>
    </row>
    <row r="5440" spans="1:11" ht="14">
      <c r="A5440">
        <v>5435</v>
      </c>
      <c r="B5440" s="7">
        <f>'EstRev 6-11'!D260</f>
        <v>0</v>
      </c>
      <c r="C5440" s="3">
        <f t="shared" si="147"/>
        <v>5435</v>
      </c>
      <c r="E5440" s="2" t="b">
        <f t="shared" ca="1" si="146"/>
        <v>1</v>
      </c>
      <c r="F5440" s="2" cm="1">
        <f t="array" aca="1" ref="F5440" ca="1">IF(G5440&lt;&gt;"",INDIRECT("'"&amp;G5440&amp;"'!"&amp;H5440),"")</f>
        <v>0</v>
      </c>
      <c r="G5440" s="1533" t="s">
        <v>6776</v>
      </c>
      <c r="H5440" s="2" t="s">
        <v>4767</v>
      </c>
    </row>
    <row r="5441" spans="1:11" ht="14">
      <c r="A5441" s="1">
        <v>5436</v>
      </c>
      <c r="D5441" s="4"/>
      <c r="E5441" s="2" t="b">
        <f t="shared" ca="1" si="146"/>
        <v>1</v>
      </c>
      <c r="F5441" s="2" t="str" cm="1">
        <f t="array" aca="1" ref="F5441" ca="1">IF(G5441&lt;&gt;"",INDIRECT("'"&amp;G5441&amp;"'!"&amp;H5441),"")</f>
        <v/>
      </c>
      <c r="G5441" s="1533"/>
      <c r="I5441" s="4"/>
      <c r="J5441" s="4"/>
      <c r="K5441" s="4"/>
    </row>
    <row r="5442" spans="1:11" ht="14">
      <c r="A5442">
        <v>5437</v>
      </c>
      <c r="B5442" s="7">
        <f>'EstRev 6-11'!D261</f>
        <v>0</v>
      </c>
      <c r="C5442" s="3">
        <f t="shared" si="147"/>
        <v>5437</v>
      </c>
      <c r="E5442" s="2" t="b">
        <f t="shared" ref="E5442:E5505" ca="1" si="148">F5442=B5442</f>
        <v>1</v>
      </c>
      <c r="F5442" s="2" cm="1">
        <f t="array" aca="1" ref="F5442" ca="1">IF(G5442&lt;&gt;"",INDIRECT("'"&amp;G5442&amp;"'!"&amp;H5442),"")</f>
        <v>0</v>
      </c>
      <c r="G5442" s="1533" t="s">
        <v>6776</v>
      </c>
      <c r="H5442" s="2" t="s">
        <v>4768</v>
      </c>
    </row>
    <row r="5443" spans="1:11" ht="14">
      <c r="A5443" s="1">
        <v>5438</v>
      </c>
      <c r="D5443" s="4"/>
      <c r="E5443" s="2" t="b">
        <f t="shared" ca="1" si="148"/>
        <v>1</v>
      </c>
      <c r="F5443" s="2" t="str" cm="1">
        <f t="array" aca="1" ref="F5443" ca="1">IF(G5443&lt;&gt;"",INDIRECT("'"&amp;G5443&amp;"'!"&amp;H5443),"")</f>
        <v/>
      </c>
      <c r="G5443" s="1533"/>
      <c r="I5443" s="4"/>
      <c r="J5443" s="4"/>
      <c r="K5443" s="4"/>
    </row>
    <row r="5444" spans="1:11" ht="14">
      <c r="A5444" s="1">
        <v>5439</v>
      </c>
      <c r="D5444" s="3" t="s">
        <v>299</v>
      </c>
      <c r="E5444" s="2" t="b">
        <f t="shared" ca="1" si="148"/>
        <v>1</v>
      </c>
      <c r="F5444" s="2" t="str" cm="1">
        <f t="array" aca="1" ref="F5444" ca="1">IF(G5444&lt;&gt;"",INDIRECT("'"&amp;G5444&amp;"'!"&amp;H5444),"")</f>
        <v/>
      </c>
      <c r="G5444" s="1533"/>
    </row>
    <row r="5445" spans="1:11" ht="14">
      <c r="A5445">
        <v>5440</v>
      </c>
      <c r="B5445" s="7">
        <f>'EstRev 6-11'!D270</f>
        <v>0</v>
      </c>
      <c r="C5445" s="3">
        <f t="shared" si="147"/>
        <v>5440</v>
      </c>
      <c r="E5445" s="2" t="b">
        <f t="shared" ca="1" si="148"/>
        <v>1</v>
      </c>
      <c r="F5445" s="2" cm="1">
        <f t="array" aca="1" ref="F5445" ca="1">IF(G5445&lt;&gt;"",INDIRECT("'"&amp;G5445&amp;"'!"&amp;H5445),"")</f>
        <v>0</v>
      </c>
      <c r="G5445" s="1533" t="s">
        <v>6776</v>
      </c>
      <c r="H5445" s="2" t="s">
        <v>4776</v>
      </c>
    </row>
    <row r="5446" spans="1:11" ht="14">
      <c r="A5446" s="1">
        <v>5441</v>
      </c>
      <c r="D5446" s="4"/>
      <c r="E5446" s="2" t="b">
        <f t="shared" ca="1" si="148"/>
        <v>1</v>
      </c>
      <c r="F5446" s="2" t="str" cm="1">
        <f t="array" aca="1" ref="F5446" ca="1">IF(G5446&lt;&gt;"",INDIRECT("'"&amp;G5446&amp;"'!"&amp;H5446),"")</f>
        <v/>
      </c>
      <c r="G5446" s="1533"/>
      <c r="I5446" s="4"/>
      <c r="J5446" s="4"/>
      <c r="K5446" s="4"/>
    </row>
    <row r="5447" spans="1:11" ht="14">
      <c r="A5447" s="1">
        <v>5442</v>
      </c>
      <c r="D5447" s="4"/>
      <c r="E5447" s="2" t="b">
        <f t="shared" ca="1" si="148"/>
        <v>1</v>
      </c>
      <c r="F5447" s="2" t="str" cm="1">
        <f t="array" aca="1" ref="F5447" ca="1">IF(G5447&lt;&gt;"",INDIRECT("'"&amp;G5447&amp;"'!"&amp;H5447),"")</f>
        <v/>
      </c>
      <c r="G5447" s="1533"/>
      <c r="I5447" s="4"/>
      <c r="J5447" s="4"/>
      <c r="K5447" s="4"/>
    </row>
    <row r="5448" spans="1:11" ht="14">
      <c r="A5448" s="1">
        <v>5443</v>
      </c>
      <c r="D5448" s="4"/>
      <c r="E5448" s="2" t="b">
        <f t="shared" ca="1" si="148"/>
        <v>1</v>
      </c>
      <c r="F5448" s="2" t="str" cm="1">
        <f t="array" aca="1" ref="F5448" ca="1">IF(G5448&lt;&gt;"",INDIRECT("'"&amp;G5448&amp;"'!"&amp;H5448),"")</f>
        <v/>
      </c>
      <c r="G5448" s="1533"/>
      <c r="I5448" s="4"/>
      <c r="J5448" s="4"/>
      <c r="K5448" s="4"/>
    </row>
    <row r="5449" spans="1:11" ht="14">
      <c r="A5449" s="1">
        <v>5444</v>
      </c>
      <c r="D5449" s="4"/>
      <c r="E5449" s="2" t="b">
        <f t="shared" ca="1" si="148"/>
        <v>1</v>
      </c>
      <c r="F5449" s="2" t="str" cm="1">
        <f t="array" aca="1" ref="F5449" ca="1">IF(G5449&lt;&gt;"",INDIRECT("'"&amp;G5449&amp;"'!"&amp;H5449),"")</f>
        <v/>
      </c>
      <c r="G5449" s="1533"/>
      <c r="I5449" s="4"/>
      <c r="J5449" s="4"/>
      <c r="K5449" s="4"/>
    </row>
    <row r="5450" spans="1:11" ht="14">
      <c r="A5450" s="1">
        <v>5445</v>
      </c>
      <c r="D5450" s="4"/>
      <c r="E5450" s="2" t="b">
        <f t="shared" ca="1" si="148"/>
        <v>1</v>
      </c>
      <c r="F5450" s="2" t="str" cm="1">
        <f t="array" aca="1" ref="F5450" ca="1">IF(G5450&lt;&gt;"",INDIRECT("'"&amp;G5450&amp;"'!"&amp;H5450),"")</f>
        <v/>
      </c>
      <c r="G5450" s="1533"/>
      <c r="I5450" s="4"/>
      <c r="J5450" s="4"/>
      <c r="K5450" s="4"/>
    </row>
    <row r="5451" spans="1:11" ht="14">
      <c r="A5451">
        <v>5446</v>
      </c>
      <c r="B5451" s="7">
        <f>'EstRev 6-11'!D271</f>
        <v>0</v>
      </c>
      <c r="C5451" s="3">
        <f t="shared" ref="C5451:C5511" si="149">A5451-B5451</f>
        <v>5446</v>
      </c>
      <c r="E5451" s="2" t="b">
        <f t="shared" ca="1" si="148"/>
        <v>1</v>
      </c>
      <c r="F5451" s="2" cm="1">
        <f t="array" aca="1" ref="F5451" ca="1">IF(G5451&lt;&gt;"",INDIRECT("'"&amp;G5451&amp;"'!"&amp;H5451),"")</f>
        <v>0</v>
      </c>
      <c r="G5451" s="1533" t="s">
        <v>6776</v>
      </c>
      <c r="H5451" s="2" t="s">
        <v>4777</v>
      </c>
    </row>
    <row r="5452" spans="1:11" ht="14">
      <c r="A5452">
        <v>5447</v>
      </c>
      <c r="B5452" s="7">
        <f>'EstRev 6-11'!D272</f>
        <v>6227200</v>
      </c>
      <c r="C5452" s="3">
        <f t="shared" si="149"/>
        <v>-6221753</v>
      </c>
      <c r="E5452" s="2" t="b">
        <f t="shared" ca="1" si="148"/>
        <v>1</v>
      </c>
      <c r="F5452" s="2" cm="1">
        <f t="array" aca="1" ref="F5452" ca="1">IF(G5452&lt;&gt;"",INDIRECT("'"&amp;G5452&amp;"'!"&amp;H5452),"")</f>
        <v>6227200</v>
      </c>
      <c r="G5452" s="1533" t="s">
        <v>6776</v>
      </c>
      <c r="H5452" s="2" t="s">
        <v>4778</v>
      </c>
    </row>
    <row r="5453" spans="1:11" ht="14">
      <c r="A5453">
        <v>5448</v>
      </c>
      <c r="B5453" s="7">
        <f>'EstRev 6-11'!E5</f>
        <v>735000</v>
      </c>
      <c r="C5453" s="3">
        <f t="shared" si="149"/>
        <v>-729552</v>
      </c>
      <c r="E5453" s="2" t="b">
        <f t="shared" ca="1" si="148"/>
        <v>1</v>
      </c>
      <c r="F5453" s="2" cm="1">
        <f t="array" aca="1" ref="F5453" ca="1">IF(G5453&lt;&gt;"",INDIRECT("'"&amp;G5453&amp;"'!"&amp;H5453),"")</f>
        <v>735000</v>
      </c>
      <c r="G5453" s="1533" t="s">
        <v>6776</v>
      </c>
      <c r="H5453" s="2" t="s">
        <v>4421</v>
      </c>
    </row>
    <row r="5454" spans="1:11" ht="14">
      <c r="A5454" s="1">
        <v>5449</v>
      </c>
      <c r="D5454" s="3" t="s">
        <v>299</v>
      </c>
      <c r="E5454" s="2" t="b">
        <f t="shared" ca="1" si="148"/>
        <v>1</v>
      </c>
      <c r="F5454" s="2" t="str" cm="1">
        <f t="array" aca="1" ref="F5454" ca="1">IF(G5454&lt;&gt;"",INDIRECT("'"&amp;G5454&amp;"'!"&amp;H5454),"")</f>
        <v/>
      </c>
      <c r="G5454" s="1533"/>
    </row>
    <row r="5455" spans="1:11" ht="14">
      <c r="A5455">
        <v>5450</v>
      </c>
      <c r="B5455" s="7">
        <f>'EstRev 6-11'!E9</f>
        <v>0</v>
      </c>
      <c r="C5455" s="3">
        <f t="shared" si="149"/>
        <v>5450</v>
      </c>
      <c r="E5455" s="2" t="b">
        <f t="shared" ca="1" si="148"/>
        <v>1</v>
      </c>
      <c r="F5455" s="2" cm="1">
        <f t="array" aca="1" ref="F5455" ca="1">IF(G5455&lt;&gt;"",INDIRECT("'"&amp;G5455&amp;"'!"&amp;H5455),"")</f>
        <v>0</v>
      </c>
      <c r="G5455" s="1533" t="s">
        <v>6776</v>
      </c>
      <c r="H5455" s="2" t="s">
        <v>4902</v>
      </c>
    </row>
    <row r="5456" spans="1:11" ht="14">
      <c r="A5456">
        <v>5451</v>
      </c>
      <c r="B5456" s="7">
        <f>'EstRev 6-11'!E11</f>
        <v>0</v>
      </c>
      <c r="C5456" s="3">
        <f t="shared" si="149"/>
        <v>5451</v>
      </c>
      <c r="E5456" s="2" t="b">
        <f t="shared" ca="1" si="148"/>
        <v>1</v>
      </c>
      <c r="F5456" s="2" cm="1">
        <f t="array" aca="1" ref="F5456" ca="1">IF(G5456&lt;&gt;"",INDIRECT("'"&amp;G5456&amp;"'!"&amp;H5456),"")</f>
        <v>0</v>
      </c>
      <c r="G5456" s="1533" t="s">
        <v>6776</v>
      </c>
      <c r="H5456" s="2" t="s">
        <v>4260</v>
      </c>
    </row>
    <row r="5457" spans="1:8" ht="14">
      <c r="A5457">
        <v>5452</v>
      </c>
      <c r="B5457" s="7">
        <f>'EstRev 6-11'!E12</f>
        <v>735000</v>
      </c>
      <c r="C5457" s="3">
        <f t="shared" si="149"/>
        <v>-729548</v>
      </c>
      <c r="E5457" s="2" t="b">
        <f t="shared" ca="1" si="148"/>
        <v>1</v>
      </c>
      <c r="F5457" s="2" cm="1">
        <f t="array" aca="1" ref="F5457" ca="1">IF(G5457&lt;&gt;"",INDIRECT("'"&amp;G5457&amp;"'!"&amp;H5457),"")</f>
        <v>735000</v>
      </c>
      <c r="G5457" s="1533" t="s">
        <v>6776</v>
      </c>
      <c r="H5457" s="2" t="s">
        <v>4261</v>
      </c>
    </row>
    <row r="5458" spans="1:8" ht="14">
      <c r="A5458">
        <v>5453</v>
      </c>
      <c r="B5458" s="7">
        <f>'EstRev 6-11'!E14</f>
        <v>0</v>
      </c>
      <c r="C5458" s="3">
        <f t="shared" si="149"/>
        <v>5453</v>
      </c>
      <c r="E5458" s="2" t="b">
        <f t="shared" ca="1" si="148"/>
        <v>1</v>
      </c>
      <c r="F5458" s="2" cm="1">
        <f t="array" aca="1" ref="F5458" ca="1">IF(G5458&lt;&gt;"",INDIRECT("'"&amp;G5458&amp;"'!"&amp;H5458),"")</f>
        <v>0</v>
      </c>
      <c r="G5458" s="1533" t="s">
        <v>6776</v>
      </c>
      <c r="H5458" s="2" t="s">
        <v>4422</v>
      </c>
    </row>
    <row r="5459" spans="1:8" ht="14">
      <c r="A5459">
        <v>5454</v>
      </c>
      <c r="B5459" s="7">
        <f>'EstRev 6-11'!E15</f>
        <v>0</v>
      </c>
      <c r="C5459" s="3">
        <f t="shared" si="149"/>
        <v>5454</v>
      </c>
      <c r="E5459" s="2" t="b">
        <f t="shared" ca="1" si="148"/>
        <v>1</v>
      </c>
      <c r="F5459" s="2" cm="1">
        <f t="array" aca="1" ref="F5459" ca="1">IF(G5459&lt;&gt;"",INDIRECT("'"&amp;G5459&amp;"'!"&amp;H5459),"")</f>
        <v>0</v>
      </c>
      <c r="G5459" s="1533" t="s">
        <v>6776</v>
      </c>
      <c r="H5459" s="2" t="s">
        <v>4423</v>
      </c>
    </row>
    <row r="5460" spans="1:8" ht="14">
      <c r="A5460">
        <v>5455</v>
      </c>
      <c r="B5460" s="7">
        <f>'EstRev 6-11'!E16</f>
        <v>0</v>
      </c>
      <c r="C5460" s="3">
        <f t="shared" si="149"/>
        <v>5455</v>
      </c>
      <c r="E5460" s="2" t="b">
        <f t="shared" ca="1" si="148"/>
        <v>1</v>
      </c>
      <c r="F5460" s="2" cm="1">
        <f t="array" aca="1" ref="F5460" ca="1">IF(G5460&lt;&gt;"",INDIRECT("'"&amp;G5460&amp;"'!"&amp;H5460),"")</f>
        <v>0</v>
      </c>
      <c r="G5460" s="1533" t="s">
        <v>6776</v>
      </c>
      <c r="H5460" s="2" t="s">
        <v>4263</v>
      </c>
    </row>
    <row r="5461" spans="1:8" ht="14">
      <c r="A5461">
        <v>5456</v>
      </c>
      <c r="B5461" s="7">
        <f>'EstRev 6-11'!E17</f>
        <v>0</v>
      </c>
      <c r="C5461" s="3">
        <f t="shared" si="149"/>
        <v>5456</v>
      </c>
      <c r="E5461" s="2" t="b">
        <f t="shared" ca="1" si="148"/>
        <v>1</v>
      </c>
      <c r="F5461" s="2" cm="1">
        <f t="array" aca="1" ref="F5461" ca="1">IF(G5461&lt;&gt;"",INDIRECT("'"&amp;G5461&amp;"'!"&amp;H5461),"")</f>
        <v>0</v>
      </c>
      <c r="G5461" s="1533" t="s">
        <v>6776</v>
      </c>
      <c r="H5461" s="2" t="s">
        <v>4903</v>
      </c>
    </row>
    <row r="5462" spans="1:8" ht="14">
      <c r="A5462">
        <v>5457</v>
      </c>
      <c r="B5462" s="7">
        <f>'EstRev 6-11'!E18</f>
        <v>0</v>
      </c>
      <c r="C5462" s="3">
        <f t="shared" si="149"/>
        <v>5457</v>
      </c>
      <c r="E5462" s="2" t="b">
        <f t="shared" ca="1" si="148"/>
        <v>1</v>
      </c>
      <c r="F5462" s="2" cm="1">
        <f t="array" aca="1" ref="F5462" ca="1">IF(G5462&lt;&gt;"",INDIRECT("'"&amp;G5462&amp;"'!"&amp;H5462),"")</f>
        <v>0</v>
      </c>
      <c r="G5462" s="1533" t="s">
        <v>6776</v>
      </c>
      <c r="H5462" s="2" t="s">
        <v>4228</v>
      </c>
    </row>
    <row r="5463" spans="1:8" ht="14">
      <c r="A5463">
        <v>5458</v>
      </c>
      <c r="B5463" s="7">
        <f>'EstRev 6-11'!E65</f>
        <v>0</v>
      </c>
      <c r="C5463" s="3">
        <f t="shared" si="149"/>
        <v>5458</v>
      </c>
      <c r="E5463" s="2" t="b">
        <f t="shared" ca="1" si="148"/>
        <v>1</v>
      </c>
      <c r="F5463" s="2" cm="1">
        <f t="array" aca="1" ref="F5463" ca="1">IF(G5463&lt;&gt;"",INDIRECT("'"&amp;G5463&amp;"'!"&amp;H5463),"")</f>
        <v>0</v>
      </c>
      <c r="G5463" s="1533" t="s">
        <v>6776</v>
      </c>
      <c r="H5463" s="2" t="s">
        <v>4446</v>
      </c>
    </row>
    <row r="5464" spans="1:8" ht="14">
      <c r="A5464">
        <v>5459</v>
      </c>
      <c r="B5464" s="7">
        <f>'EstRev 6-11'!E66</f>
        <v>0</v>
      </c>
      <c r="C5464" s="3">
        <f t="shared" si="149"/>
        <v>5459</v>
      </c>
      <c r="E5464" s="2" t="b">
        <f t="shared" ca="1" si="148"/>
        <v>1</v>
      </c>
      <c r="F5464" s="2" cm="1">
        <f t="array" aca="1" ref="F5464" ca="1">IF(G5464&lt;&gt;"",INDIRECT("'"&amp;G5464&amp;"'!"&amp;H5464),"")</f>
        <v>0</v>
      </c>
      <c r="G5464" s="1533" t="s">
        <v>6776</v>
      </c>
      <c r="H5464" s="2" t="s">
        <v>4447</v>
      </c>
    </row>
    <row r="5465" spans="1:8" ht="14">
      <c r="A5465">
        <v>5460</v>
      </c>
      <c r="B5465" s="7">
        <f>'EstRev 6-11'!E67</f>
        <v>0</v>
      </c>
      <c r="C5465" s="3">
        <f t="shared" si="149"/>
        <v>5460</v>
      </c>
      <c r="E5465" s="2" t="b">
        <f t="shared" ca="1" si="148"/>
        <v>1</v>
      </c>
      <c r="F5465" s="2" cm="1">
        <f t="array" aca="1" ref="F5465" ca="1">IF(G5465&lt;&gt;"",INDIRECT("'"&amp;G5465&amp;"'!"&amp;H5465),"")</f>
        <v>0</v>
      </c>
      <c r="G5465" s="1533" t="s">
        <v>6776</v>
      </c>
      <c r="H5465" s="2" t="s">
        <v>4448</v>
      </c>
    </row>
    <row r="5466" spans="1:8" ht="14">
      <c r="A5466">
        <v>5461</v>
      </c>
      <c r="B5466" s="7">
        <f>'EstRev 6-11'!E98</f>
        <v>0</v>
      </c>
      <c r="C5466" s="3">
        <f t="shared" si="149"/>
        <v>5461</v>
      </c>
      <c r="E5466" s="2" t="b">
        <f t="shared" ca="1" si="148"/>
        <v>1</v>
      </c>
      <c r="F5466" s="2" cm="1">
        <f t="array" aca="1" ref="F5466" ca="1">IF(G5466&lt;&gt;"",INDIRECT("'"&amp;G5466&amp;"'!"&amp;H5466),"")</f>
        <v>0</v>
      </c>
      <c r="G5466" s="1533" t="s">
        <v>6776</v>
      </c>
      <c r="H5466" s="2" t="s">
        <v>5416</v>
      </c>
    </row>
    <row r="5467" spans="1:8" ht="14">
      <c r="A5467">
        <v>5462</v>
      </c>
      <c r="B5467" s="7">
        <f>'EstRev 6-11'!E101</f>
        <v>0</v>
      </c>
      <c r="C5467" s="3">
        <f t="shared" si="149"/>
        <v>5462</v>
      </c>
      <c r="E5467" s="2" t="b">
        <f t="shared" ca="1" si="148"/>
        <v>1</v>
      </c>
      <c r="F5467" s="2" cm="1">
        <f t="array" aca="1" ref="F5467" ca="1">IF(G5467&lt;&gt;"",INDIRECT("'"&amp;G5467&amp;"'!"&amp;H5467),"")</f>
        <v>0</v>
      </c>
      <c r="G5467" s="1533" t="s">
        <v>6776</v>
      </c>
      <c r="H5467" s="2" t="s">
        <v>5417</v>
      </c>
    </row>
    <row r="5468" spans="1:8" ht="14">
      <c r="A5468">
        <v>5463</v>
      </c>
      <c r="B5468" s="7">
        <f>'EstRev 6-11'!E106</f>
        <v>0</v>
      </c>
      <c r="C5468" s="3">
        <f t="shared" si="149"/>
        <v>5463</v>
      </c>
      <c r="E5468" s="2" t="b">
        <f t="shared" ca="1" si="148"/>
        <v>1</v>
      </c>
      <c r="F5468" s="2" cm="1">
        <f t="array" aca="1" ref="F5468" ca="1">IF(G5468&lt;&gt;"",INDIRECT("'"&amp;G5468&amp;"'!"&amp;H5468),"")</f>
        <v>0</v>
      </c>
      <c r="G5468" s="1533" t="s">
        <v>6776</v>
      </c>
      <c r="H5468" s="2" t="s">
        <v>5418</v>
      </c>
    </row>
    <row r="5469" spans="1:8" ht="14">
      <c r="A5469">
        <v>5464</v>
      </c>
      <c r="B5469" s="7">
        <f>'EstRev 6-11'!E109</f>
        <v>0</v>
      </c>
      <c r="C5469" s="3">
        <f t="shared" si="149"/>
        <v>5464</v>
      </c>
      <c r="E5469" s="2" t="b">
        <f t="shared" ca="1" si="148"/>
        <v>1</v>
      </c>
      <c r="F5469" s="2" cm="1">
        <f t="array" aca="1" ref="F5469" ca="1">IF(G5469&lt;&gt;"",INDIRECT("'"&amp;G5469&amp;"'!"&amp;H5469),"")</f>
        <v>0</v>
      </c>
      <c r="G5469" s="1533" t="s">
        <v>6776</v>
      </c>
      <c r="H5469" s="2" t="s">
        <v>5419</v>
      </c>
    </row>
    <row r="5470" spans="1:8" ht="14">
      <c r="A5470">
        <v>5465</v>
      </c>
      <c r="B5470" s="7">
        <f>'EstRev 6-11'!E110</f>
        <v>0</v>
      </c>
      <c r="C5470" s="3">
        <f t="shared" si="149"/>
        <v>5465</v>
      </c>
      <c r="E5470" s="2" t="b">
        <f t="shared" ca="1" si="148"/>
        <v>1</v>
      </c>
      <c r="F5470" s="2" cm="1">
        <f t="array" aca="1" ref="F5470" ca="1">IF(G5470&lt;&gt;"",INDIRECT("'"&amp;G5470&amp;"'!"&amp;H5470),"")</f>
        <v>0</v>
      </c>
      <c r="G5470" s="1533" t="s">
        <v>6776</v>
      </c>
      <c r="H5470" s="2" t="s">
        <v>5420</v>
      </c>
    </row>
    <row r="5471" spans="1:8" ht="14">
      <c r="A5471">
        <v>5466</v>
      </c>
      <c r="B5471" s="7">
        <f>'EstRev 6-11'!E111</f>
        <v>735000</v>
      </c>
      <c r="C5471" s="3">
        <f t="shared" si="149"/>
        <v>-729534</v>
      </c>
      <c r="E5471" s="2" t="b">
        <f t="shared" ca="1" si="148"/>
        <v>1</v>
      </c>
      <c r="F5471" s="2" cm="1">
        <f t="array" aca="1" ref="F5471" ca="1">IF(G5471&lt;&gt;"",INDIRECT("'"&amp;G5471&amp;"'!"&amp;H5471),"")</f>
        <v>735000</v>
      </c>
      <c r="G5471" s="1533" t="s">
        <v>6776</v>
      </c>
      <c r="H5471" s="2" t="s">
        <v>5421</v>
      </c>
    </row>
    <row r="5472" spans="1:8" ht="14">
      <c r="A5472">
        <v>5467</v>
      </c>
      <c r="B5472" s="7">
        <f>'EstRev 6-11'!E120</f>
        <v>0</v>
      </c>
      <c r="C5472" s="3">
        <f t="shared" si="149"/>
        <v>5467</v>
      </c>
      <c r="E5472" s="2" t="b">
        <f t="shared" ca="1" si="148"/>
        <v>1</v>
      </c>
      <c r="F5472" s="2" cm="1">
        <f t="array" aca="1" ref="F5472" ca="1">IF(G5472&lt;&gt;"",INDIRECT("'"&amp;G5472&amp;"'!"&amp;H5472),"")</f>
        <v>0</v>
      </c>
      <c r="G5472" s="1533" t="s">
        <v>6776</v>
      </c>
      <c r="H5472" s="2" t="s">
        <v>5422</v>
      </c>
    </row>
    <row r="5473" spans="1:11" ht="14">
      <c r="A5473">
        <v>5468</v>
      </c>
      <c r="B5473" s="7">
        <f>'EstRev 6-11'!E121</f>
        <v>0</v>
      </c>
      <c r="C5473" s="3">
        <f t="shared" si="149"/>
        <v>5468</v>
      </c>
      <c r="E5473" s="2" t="b">
        <f t="shared" ca="1" si="148"/>
        <v>1</v>
      </c>
      <c r="F5473" s="2" cm="1">
        <f t="array" aca="1" ref="F5473" ca="1">IF(G5473&lt;&gt;"",INDIRECT("'"&amp;G5473&amp;"'!"&amp;H5473),"")</f>
        <v>0</v>
      </c>
      <c r="G5473" s="1533" t="s">
        <v>6776</v>
      </c>
      <c r="H5473" s="2" t="s">
        <v>5423</v>
      </c>
    </row>
    <row r="5474" spans="1:11" ht="14">
      <c r="A5474" s="1">
        <v>5469</v>
      </c>
      <c r="D5474" s="4"/>
      <c r="E5474" s="2" t="b">
        <f t="shared" ca="1" si="148"/>
        <v>1</v>
      </c>
      <c r="F5474" s="2" t="str" cm="1">
        <f t="array" aca="1" ref="F5474" ca="1">IF(G5474&lt;&gt;"",INDIRECT("'"&amp;G5474&amp;"'!"&amp;H5474),"")</f>
        <v/>
      </c>
      <c r="G5474" s="1533"/>
      <c r="I5474" s="4"/>
      <c r="J5474" s="4"/>
      <c r="K5474" s="4"/>
    </row>
    <row r="5475" spans="1:11" ht="14">
      <c r="A5475" s="1">
        <v>5470</v>
      </c>
      <c r="D5475" s="4"/>
      <c r="E5475" s="2" t="b">
        <f t="shared" ca="1" si="148"/>
        <v>1</v>
      </c>
      <c r="F5475" s="2" t="str" cm="1">
        <f t="array" aca="1" ref="F5475" ca="1">IF(G5475&lt;&gt;"",INDIRECT("'"&amp;G5475&amp;"'!"&amp;H5475),"")</f>
        <v/>
      </c>
      <c r="G5475" s="1533"/>
      <c r="I5475" s="4"/>
      <c r="J5475" s="4"/>
      <c r="K5475" s="4"/>
    </row>
    <row r="5476" spans="1:11" ht="14">
      <c r="A5476" s="1">
        <v>5471</v>
      </c>
      <c r="D5476" s="4"/>
      <c r="E5476" s="2" t="b">
        <f t="shared" ca="1" si="148"/>
        <v>1</v>
      </c>
      <c r="F5476" s="2" t="str" cm="1">
        <f t="array" aca="1" ref="F5476" ca="1">IF(G5476&lt;&gt;"",INDIRECT("'"&amp;G5476&amp;"'!"&amp;H5476),"")</f>
        <v/>
      </c>
      <c r="G5476" s="1533"/>
      <c r="I5476" s="4"/>
      <c r="J5476" s="4"/>
      <c r="K5476" s="4"/>
    </row>
    <row r="5477" spans="1:11" ht="14">
      <c r="A5477" s="1">
        <v>5472</v>
      </c>
      <c r="D5477" s="4"/>
      <c r="E5477" s="2" t="b">
        <f t="shared" ca="1" si="148"/>
        <v>1</v>
      </c>
      <c r="F5477" s="2" t="str" cm="1">
        <f t="array" aca="1" ref="F5477" ca="1">IF(G5477&lt;&gt;"",INDIRECT("'"&amp;G5477&amp;"'!"&amp;H5477),"")</f>
        <v/>
      </c>
      <c r="G5477" s="1533"/>
      <c r="I5477" s="4"/>
      <c r="J5477" s="4"/>
      <c r="K5477" s="4"/>
    </row>
    <row r="5478" spans="1:11" ht="14">
      <c r="A5478" s="2">
        <v>5473</v>
      </c>
      <c r="B5478" s="7">
        <f>'EstRev 6-11'!E124</f>
        <v>0</v>
      </c>
      <c r="C5478" s="3">
        <f t="shared" si="149"/>
        <v>5473</v>
      </c>
      <c r="E5478" s="2" t="b">
        <f t="shared" ca="1" si="148"/>
        <v>1</v>
      </c>
      <c r="F5478" s="2" cm="1">
        <f t="array" aca="1" ref="F5478" ca="1">IF(G5478&lt;&gt;"",INDIRECT("'"&amp;G5478&amp;"'!"&amp;H5478),"")</f>
        <v>0</v>
      </c>
      <c r="G5478" s="1533" t="s">
        <v>6776</v>
      </c>
      <c r="H5478" s="2" t="s">
        <v>5145</v>
      </c>
    </row>
    <row r="5479" spans="1:11" ht="14">
      <c r="A5479" s="1">
        <v>5474</v>
      </c>
      <c r="D5479" s="4"/>
      <c r="E5479" s="2" t="b">
        <f t="shared" ca="1" si="148"/>
        <v>1</v>
      </c>
      <c r="F5479" s="2" t="str" cm="1">
        <f t="array" aca="1" ref="F5479" ca="1">IF(G5479&lt;&gt;"",INDIRECT("'"&amp;G5479&amp;"'!"&amp;H5479),"")</f>
        <v/>
      </c>
      <c r="G5479" s="1533"/>
      <c r="I5479" s="4"/>
      <c r="J5479" s="4"/>
      <c r="K5479" s="4"/>
    </row>
    <row r="5480" spans="1:11" ht="14">
      <c r="A5480" s="1">
        <v>5475</v>
      </c>
      <c r="D5480" s="4"/>
      <c r="E5480" s="2" t="b">
        <f t="shared" ca="1" si="148"/>
        <v>1</v>
      </c>
      <c r="F5480" s="2" t="str" cm="1">
        <f t="array" aca="1" ref="F5480" ca="1">IF(G5480&lt;&gt;"",INDIRECT("'"&amp;G5480&amp;"'!"&amp;H5480),"")</f>
        <v/>
      </c>
      <c r="G5480" s="1533"/>
      <c r="I5480" s="4"/>
      <c r="J5480" s="4"/>
      <c r="K5480" s="4"/>
    </row>
    <row r="5481" spans="1:11" ht="14">
      <c r="A5481">
        <v>5476</v>
      </c>
      <c r="B5481" s="7">
        <f>'EstRev 6-11'!E171</f>
        <v>0</v>
      </c>
      <c r="C5481" s="3">
        <f t="shared" si="149"/>
        <v>5476</v>
      </c>
      <c r="E5481" s="2" t="b">
        <f t="shared" ca="1" si="148"/>
        <v>1</v>
      </c>
      <c r="F5481" s="2" cm="1">
        <f t="array" aca="1" ref="F5481" ca="1">IF(G5481&lt;&gt;"",INDIRECT("'"&amp;G5481&amp;"'!"&amp;H5481),"")</f>
        <v>0</v>
      </c>
      <c r="G5481" s="1533" t="s">
        <v>6776</v>
      </c>
      <c r="H5481" s="2" t="s">
        <v>5424</v>
      </c>
    </row>
    <row r="5482" spans="1:11" ht="14">
      <c r="A5482" s="1">
        <v>5477</v>
      </c>
      <c r="D5482" s="4"/>
      <c r="E5482" s="2" t="b">
        <f t="shared" ca="1" si="148"/>
        <v>1</v>
      </c>
      <c r="F5482" s="2" t="str" cm="1">
        <f t="array" aca="1" ref="F5482" ca="1">IF(G5482&lt;&gt;"",INDIRECT("'"&amp;G5482&amp;"'!"&amp;H5482),"")</f>
        <v/>
      </c>
      <c r="G5482" s="1533"/>
      <c r="I5482" s="4"/>
      <c r="J5482" s="4"/>
      <c r="K5482" s="4"/>
    </row>
    <row r="5483" spans="1:11" ht="14">
      <c r="A5483" s="1">
        <v>5478</v>
      </c>
      <c r="D5483" s="4"/>
      <c r="E5483" s="2" t="b">
        <f t="shared" ca="1" si="148"/>
        <v>1</v>
      </c>
      <c r="F5483" s="2" t="str" cm="1">
        <f t="array" aca="1" ref="F5483" ca="1">IF(G5483&lt;&gt;"",INDIRECT("'"&amp;G5483&amp;"'!"&amp;H5483),"")</f>
        <v/>
      </c>
      <c r="G5483" s="1533"/>
      <c r="I5483" s="4"/>
      <c r="J5483" s="4"/>
      <c r="K5483" s="4"/>
    </row>
    <row r="5484" spans="1:11" ht="14">
      <c r="A5484" s="1">
        <v>5479</v>
      </c>
      <c r="D5484" s="4"/>
      <c r="E5484" s="2" t="b">
        <f t="shared" ca="1" si="148"/>
        <v>1</v>
      </c>
      <c r="F5484" s="2" t="str" cm="1">
        <f t="array" aca="1" ref="F5484" ca="1">IF(G5484&lt;&gt;"",INDIRECT("'"&amp;G5484&amp;"'!"&amp;H5484),"")</f>
        <v/>
      </c>
      <c r="G5484" s="1533"/>
      <c r="I5484" s="4"/>
      <c r="J5484" s="4"/>
      <c r="K5484" s="4"/>
    </row>
    <row r="5485" spans="1:11" ht="14">
      <c r="A5485" s="1">
        <v>5480</v>
      </c>
      <c r="D5485" s="4"/>
      <c r="E5485" s="2" t="b">
        <f t="shared" ca="1" si="148"/>
        <v>1</v>
      </c>
      <c r="F5485" s="2" t="str" cm="1">
        <f t="array" aca="1" ref="F5485" ca="1">IF(G5485&lt;&gt;"",INDIRECT("'"&amp;G5485&amp;"'!"&amp;H5485),"")</f>
        <v/>
      </c>
      <c r="G5485" s="1533"/>
      <c r="I5485" s="4"/>
      <c r="J5485" s="4"/>
      <c r="K5485" s="4"/>
    </row>
    <row r="5486" spans="1:11" ht="14">
      <c r="A5486" s="1">
        <v>5481</v>
      </c>
      <c r="D5486" s="4"/>
      <c r="E5486" s="2" t="b">
        <f t="shared" ca="1" si="148"/>
        <v>1</v>
      </c>
      <c r="F5486" s="2" t="str" cm="1">
        <f t="array" aca="1" ref="F5486" ca="1">IF(G5486&lt;&gt;"",INDIRECT("'"&amp;G5486&amp;"'!"&amp;H5486),"")</f>
        <v/>
      </c>
      <c r="G5486" s="1533"/>
      <c r="I5486" s="4"/>
      <c r="J5486" s="4"/>
      <c r="K5486" s="4"/>
    </row>
    <row r="5487" spans="1:11" ht="14">
      <c r="A5487" s="1">
        <v>5482</v>
      </c>
      <c r="D5487" s="4"/>
      <c r="E5487" s="2" t="b">
        <f t="shared" ca="1" si="148"/>
        <v>1</v>
      </c>
      <c r="F5487" s="2" t="str" cm="1">
        <f t="array" aca="1" ref="F5487" ca="1">IF(G5487&lt;&gt;"",INDIRECT("'"&amp;G5487&amp;"'!"&amp;H5487),"")</f>
        <v/>
      </c>
      <c r="G5487" s="1533"/>
      <c r="I5487" s="4"/>
      <c r="J5487" s="4"/>
      <c r="K5487" s="4"/>
    </row>
    <row r="5488" spans="1:11" ht="14">
      <c r="A5488">
        <v>5483</v>
      </c>
      <c r="B5488" s="7">
        <f>'EstRev 6-11'!E172</f>
        <v>0</v>
      </c>
      <c r="C5488" s="3">
        <f t="shared" si="149"/>
        <v>5483</v>
      </c>
      <c r="E5488" s="2" t="b">
        <f t="shared" ca="1" si="148"/>
        <v>1</v>
      </c>
      <c r="F5488" s="2" cm="1">
        <f t="array" aca="1" ref="F5488" ca="1">IF(G5488&lt;&gt;"",INDIRECT("'"&amp;G5488&amp;"'!"&amp;H5488),"")</f>
        <v>0</v>
      </c>
      <c r="G5488" s="1533" t="s">
        <v>6776</v>
      </c>
      <c r="H5488" s="2" t="s">
        <v>5425</v>
      </c>
    </row>
    <row r="5489" spans="1:11" ht="14">
      <c r="A5489" s="1">
        <v>5484</v>
      </c>
      <c r="D5489" s="4"/>
      <c r="E5489" s="2" t="b">
        <f t="shared" ca="1" si="148"/>
        <v>1</v>
      </c>
      <c r="F5489" s="2" t="str" cm="1">
        <f t="array" aca="1" ref="F5489" ca="1">IF(G5489&lt;&gt;"",INDIRECT("'"&amp;G5489&amp;"'!"&amp;H5489),"")</f>
        <v/>
      </c>
      <c r="G5489" s="1533"/>
      <c r="I5489" s="4"/>
      <c r="J5489" s="4"/>
      <c r="K5489" s="4"/>
    </row>
    <row r="5490" spans="1:11" ht="14">
      <c r="A5490" s="1">
        <v>5485</v>
      </c>
      <c r="D5490" s="4"/>
      <c r="E5490" s="2" t="b">
        <f t="shared" ca="1" si="148"/>
        <v>1</v>
      </c>
      <c r="F5490" s="2" t="str" cm="1">
        <f t="array" aca="1" ref="F5490" ca="1">IF(G5490&lt;&gt;"",INDIRECT("'"&amp;G5490&amp;"'!"&amp;H5490),"")</f>
        <v/>
      </c>
      <c r="G5490" s="1533"/>
      <c r="I5490" s="4"/>
      <c r="J5490" s="4"/>
      <c r="K5490" s="4"/>
    </row>
    <row r="5491" spans="1:11" ht="14">
      <c r="A5491" s="1">
        <v>5486</v>
      </c>
      <c r="D5491" s="4"/>
      <c r="E5491" s="2" t="b">
        <f t="shared" ca="1" si="148"/>
        <v>1</v>
      </c>
      <c r="F5491" s="2" t="str" cm="1">
        <f t="array" aca="1" ref="F5491" ca="1">IF(G5491&lt;&gt;"",INDIRECT("'"&amp;G5491&amp;"'!"&amp;H5491),"")</f>
        <v/>
      </c>
      <c r="G5491" s="1533"/>
      <c r="I5491" s="4"/>
      <c r="J5491" s="4"/>
      <c r="K5491" s="4"/>
    </row>
    <row r="5492" spans="1:11" ht="14">
      <c r="A5492" s="1">
        <v>5487</v>
      </c>
      <c r="D5492" s="4"/>
      <c r="E5492" s="2" t="b">
        <f t="shared" ca="1" si="148"/>
        <v>1</v>
      </c>
      <c r="F5492" s="2" t="str" cm="1">
        <f t="array" aca="1" ref="F5492" ca="1">IF(G5492&lt;&gt;"",INDIRECT("'"&amp;G5492&amp;"'!"&amp;H5492),"")</f>
        <v/>
      </c>
      <c r="G5492" s="1533"/>
      <c r="I5492" s="4"/>
      <c r="J5492" s="4"/>
      <c r="K5492" s="4"/>
    </row>
    <row r="5493" spans="1:11" ht="14">
      <c r="A5493" s="1">
        <v>5488</v>
      </c>
      <c r="D5493" s="4"/>
      <c r="E5493" s="2" t="b">
        <f t="shared" ca="1" si="148"/>
        <v>1</v>
      </c>
      <c r="F5493" s="2" t="str" cm="1">
        <f t="array" aca="1" ref="F5493" ca="1">IF(G5493&lt;&gt;"",INDIRECT("'"&amp;G5493&amp;"'!"&amp;H5493),"")</f>
        <v/>
      </c>
      <c r="G5493" s="1533"/>
      <c r="I5493" s="4"/>
      <c r="J5493" s="4"/>
      <c r="K5493" s="4"/>
    </row>
    <row r="5494" spans="1:11" ht="14">
      <c r="A5494" s="1">
        <v>5489</v>
      </c>
      <c r="D5494" s="4"/>
      <c r="E5494" s="2" t="b">
        <f t="shared" ca="1" si="148"/>
        <v>1</v>
      </c>
      <c r="F5494" s="2" t="str" cm="1">
        <f t="array" aca="1" ref="F5494" ca="1">IF(G5494&lt;&gt;"",INDIRECT("'"&amp;G5494&amp;"'!"&amp;H5494),"")</f>
        <v/>
      </c>
      <c r="G5494" s="1533"/>
      <c r="I5494" s="4"/>
      <c r="J5494" s="4"/>
      <c r="K5494" s="4"/>
    </row>
    <row r="5495" spans="1:11" ht="14">
      <c r="A5495" s="1">
        <v>5490</v>
      </c>
      <c r="D5495" s="4"/>
      <c r="E5495" s="2" t="b">
        <f t="shared" ca="1" si="148"/>
        <v>1</v>
      </c>
      <c r="F5495" s="2" t="str" cm="1">
        <f t="array" aca="1" ref="F5495" ca="1">IF(G5495&lt;&gt;"",INDIRECT("'"&amp;G5495&amp;"'!"&amp;H5495),"")</f>
        <v/>
      </c>
      <c r="G5495" s="1533"/>
      <c r="I5495" s="4"/>
      <c r="J5495" s="4"/>
      <c r="K5495" s="4"/>
    </row>
    <row r="5496" spans="1:11" ht="14">
      <c r="A5496">
        <v>5491</v>
      </c>
      <c r="B5496" s="7">
        <f>'EstRev 6-11'!E272</f>
        <v>735000</v>
      </c>
      <c r="C5496" s="3">
        <f t="shared" si="149"/>
        <v>-729509</v>
      </c>
      <c r="E5496" s="2" t="b">
        <f t="shared" ca="1" si="148"/>
        <v>1</v>
      </c>
      <c r="F5496" s="2" cm="1">
        <f t="array" aca="1" ref="F5496" ca="1">IF(G5496&lt;&gt;"",INDIRECT("'"&amp;G5496&amp;"'!"&amp;H5496),"")</f>
        <v>735000</v>
      </c>
      <c r="G5496" s="1533" t="s">
        <v>6776</v>
      </c>
      <c r="H5496" s="2" t="s">
        <v>5426</v>
      </c>
    </row>
    <row r="5497" spans="1:11" ht="14">
      <c r="A5497">
        <v>5492</v>
      </c>
      <c r="B5497" s="7">
        <f>'EstRev 6-11'!F5</f>
        <v>2093900</v>
      </c>
      <c r="C5497" s="3">
        <f t="shared" si="149"/>
        <v>-2088408</v>
      </c>
      <c r="E5497" s="2" t="b">
        <f t="shared" ca="1" si="148"/>
        <v>1</v>
      </c>
      <c r="F5497" s="2" cm="1">
        <f t="array" aca="1" ref="F5497" ca="1">IF(G5497&lt;&gt;"",INDIRECT("'"&amp;G5497&amp;"'!"&amp;H5497),"")</f>
        <v>2093900</v>
      </c>
      <c r="G5497" s="1533" t="s">
        <v>6776</v>
      </c>
      <c r="H5497" s="2" t="s">
        <v>4459</v>
      </c>
    </row>
    <row r="5498" spans="1:11" ht="14">
      <c r="A5498" s="1">
        <v>5493</v>
      </c>
      <c r="D5498" s="3" t="s">
        <v>299</v>
      </c>
      <c r="E5498" s="2" t="b">
        <f t="shared" ca="1" si="148"/>
        <v>1</v>
      </c>
      <c r="F5498" s="2" t="str" cm="1">
        <f t="array" aca="1" ref="F5498" ca="1">IF(G5498&lt;&gt;"",INDIRECT("'"&amp;G5498&amp;"'!"&amp;H5498),"")</f>
        <v/>
      </c>
      <c r="G5498" s="1533"/>
    </row>
    <row r="5499" spans="1:11" ht="14">
      <c r="A5499">
        <v>5494</v>
      </c>
      <c r="B5499" s="7">
        <f>'EstRev 6-11'!F7</f>
        <v>0</v>
      </c>
      <c r="C5499" s="3">
        <f t="shared" si="149"/>
        <v>5494</v>
      </c>
      <c r="E5499" s="2" t="b">
        <f t="shared" ca="1" si="148"/>
        <v>1</v>
      </c>
      <c r="F5499" s="2" cm="1">
        <f t="array" aca="1" ref="F5499" ca="1">IF(G5499&lt;&gt;"",INDIRECT("'"&amp;G5499&amp;"'!"&amp;H5499),"")</f>
        <v>0</v>
      </c>
      <c r="G5499" s="1533" t="s">
        <v>6776</v>
      </c>
      <c r="H5499" s="2" t="s">
        <v>4269</v>
      </c>
    </row>
    <row r="5500" spans="1:11" ht="14">
      <c r="A5500">
        <v>5495</v>
      </c>
      <c r="B5500" s="7">
        <f>'EstRev 6-11'!F11</f>
        <v>0</v>
      </c>
      <c r="C5500" s="3">
        <f t="shared" si="149"/>
        <v>5495</v>
      </c>
      <c r="E5500" s="2" t="b">
        <f t="shared" ca="1" si="148"/>
        <v>1</v>
      </c>
      <c r="F5500" s="2" cm="1">
        <f t="array" aca="1" ref="F5500" ca="1">IF(G5500&lt;&gt;"",INDIRECT("'"&amp;G5500&amp;"'!"&amp;H5500),"")</f>
        <v>0</v>
      </c>
      <c r="G5500" s="1533" t="s">
        <v>6776</v>
      </c>
      <c r="H5500" s="2" t="s">
        <v>4271</v>
      </c>
    </row>
    <row r="5501" spans="1:11" ht="14">
      <c r="A5501">
        <v>5496</v>
      </c>
      <c r="B5501" s="7">
        <f>'EstRev 6-11'!F12</f>
        <v>2093900</v>
      </c>
      <c r="C5501" s="3">
        <f t="shared" si="149"/>
        <v>-2088404</v>
      </c>
      <c r="E5501" s="2" t="b">
        <f t="shared" ca="1" si="148"/>
        <v>1</v>
      </c>
      <c r="F5501" s="2" cm="1">
        <f t="array" aca="1" ref="F5501" ca="1">IF(G5501&lt;&gt;"",INDIRECT("'"&amp;G5501&amp;"'!"&amp;H5501),"")</f>
        <v>2093900</v>
      </c>
      <c r="G5501" s="1533" t="s">
        <v>6776</v>
      </c>
      <c r="H5501" s="2" t="s">
        <v>4272</v>
      </c>
    </row>
    <row r="5502" spans="1:11" ht="14">
      <c r="A5502">
        <v>5497</v>
      </c>
      <c r="B5502" s="7">
        <f>'EstRev 6-11'!F14</f>
        <v>0</v>
      </c>
      <c r="C5502" s="3">
        <f t="shared" si="149"/>
        <v>5497</v>
      </c>
      <c r="E5502" s="2" t="b">
        <f t="shared" ca="1" si="148"/>
        <v>1</v>
      </c>
      <c r="F5502" s="2" cm="1">
        <f t="array" aca="1" ref="F5502" ca="1">IF(G5502&lt;&gt;"",INDIRECT("'"&amp;G5502&amp;"'!"&amp;H5502),"")</f>
        <v>0</v>
      </c>
      <c r="G5502" s="1533" t="s">
        <v>6776</v>
      </c>
      <c r="H5502" s="2" t="s">
        <v>4460</v>
      </c>
    </row>
    <row r="5503" spans="1:11" ht="14">
      <c r="A5503">
        <v>5498</v>
      </c>
      <c r="B5503" s="7">
        <f>'EstRev 6-11'!F15</f>
        <v>0</v>
      </c>
      <c r="C5503" s="3">
        <f t="shared" si="149"/>
        <v>5498</v>
      </c>
      <c r="E5503" s="2" t="b">
        <f t="shared" ca="1" si="148"/>
        <v>1</v>
      </c>
      <c r="F5503" s="2" cm="1">
        <f t="array" aca="1" ref="F5503" ca="1">IF(G5503&lt;&gt;"",INDIRECT("'"&amp;G5503&amp;"'!"&amp;H5503),"")</f>
        <v>0</v>
      </c>
      <c r="G5503" s="1533" t="s">
        <v>6776</v>
      </c>
      <c r="H5503" s="2" t="s">
        <v>4274</v>
      </c>
    </row>
    <row r="5504" spans="1:11" ht="14">
      <c r="A5504">
        <v>5499</v>
      </c>
      <c r="B5504" s="7">
        <f>'EstRev 6-11'!F16</f>
        <v>0</v>
      </c>
      <c r="C5504" s="3">
        <f t="shared" si="149"/>
        <v>5499</v>
      </c>
      <c r="E5504" s="2" t="b">
        <f t="shared" ca="1" si="148"/>
        <v>1</v>
      </c>
      <c r="F5504" s="2" cm="1">
        <f t="array" aca="1" ref="F5504" ca="1">IF(G5504&lt;&gt;"",INDIRECT("'"&amp;G5504&amp;"'!"&amp;H5504),"")</f>
        <v>0</v>
      </c>
      <c r="G5504" s="1533" t="s">
        <v>6776</v>
      </c>
      <c r="H5504" s="2" t="s">
        <v>4275</v>
      </c>
    </row>
    <row r="5505" spans="1:8" ht="14">
      <c r="A5505">
        <v>5500</v>
      </c>
      <c r="B5505" s="7">
        <f>'EstRev 6-11'!F17</f>
        <v>0</v>
      </c>
      <c r="C5505" s="3">
        <f t="shared" si="149"/>
        <v>5500</v>
      </c>
      <c r="E5505" s="2" t="b">
        <f t="shared" ca="1" si="148"/>
        <v>1</v>
      </c>
      <c r="F5505" s="2" cm="1">
        <f t="array" aca="1" ref="F5505" ca="1">IF(G5505&lt;&gt;"",INDIRECT("'"&amp;G5505&amp;"'!"&amp;H5505),"")</f>
        <v>0</v>
      </c>
      <c r="G5505" s="1533" t="s">
        <v>6776</v>
      </c>
      <c r="H5505" s="2" t="s">
        <v>4276</v>
      </c>
    </row>
    <row r="5506" spans="1:8" ht="14">
      <c r="A5506">
        <v>5501</v>
      </c>
      <c r="B5506" s="7">
        <f>'EstRev 6-11'!F18</f>
        <v>0</v>
      </c>
      <c r="C5506" s="3">
        <f t="shared" si="149"/>
        <v>5501</v>
      </c>
      <c r="E5506" s="2" t="b">
        <f t="shared" ref="E5506:E5569" ca="1" si="150">F5506=B5506</f>
        <v>1</v>
      </c>
      <c r="F5506" s="2" cm="1">
        <f t="array" aca="1" ref="F5506" ca="1">IF(G5506&lt;&gt;"",INDIRECT("'"&amp;G5506&amp;"'!"&amp;H5506),"")</f>
        <v>0</v>
      </c>
      <c r="G5506" s="1533" t="s">
        <v>6776</v>
      </c>
      <c r="H5506" s="2" t="s">
        <v>4229</v>
      </c>
    </row>
    <row r="5507" spans="1:8" ht="14">
      <c r="A5507">
        <v>5502</v>
      </c>
      <c r="B5507" s="7">
        <f>'EstRev 6-11'!F42</f>
        <v>5000</v>
      </c>
      <c r="C5507" s="3">
        <f t="shared" si="149"/>
        <v>502</v>
      </c>
      <c r="E5507" s="2" t="b">
        <f t="shared" ca="1" si="150"/>
        <v>1</v>
      </c>
      <c r="F5507" s="2" cm="1">
        <f t="array" aca="1" ref="F5507" ca="1">IF(G5507&lt;&gt;"",INDIRECT("'"&amp;G5507&amp;"'!"&amp;H5507),"")</f>
        <v>5000</v>
      </c>
      <c r="G5507" s="1533" t="s">
        <v>6776</v>
      </c>
      <c r="H5507" s="2" t="s">
        <v>4466</v>
      </c>
    </row>
    <row r="5508" spans="1:8" ht="14">
      <c r="A5508">
        <v>5503</v>
      </c>
      <c r="B5508" s="7">
        <f>'EstRev 6-11'!F43</f>
        <v>50000</v>
      </c>
      <c r="C5508" s="3">
        <f t="shared" si="149"/>
        <v>-44497</v>
      </c>
      <c r="E5508" s="2" t="b">
        <f t="shared" ca="1" si="150"/>
        <v>1</v>
      </c>
      <c r="F5508" s="2" cm="1">
        <f t="array" aca="1" ref="F5508" ca="1">IF(G5508&lt;&gt;"",INDIRECT("'"&amp;G5508&amp;"'!"&amp;H5508),"")</f>
        <v>50000</v>
      </c>
      <c r="G5508" s="1533" t="s">
        <v>6776</v>
      </c>
      <c r="H5508" s="2" t="s">
        <v>4467</v>
      </c>
    </row>
    <row r="5509" spans="1:8" ht="14">
      <c r="A5509">
        <v>5504</v>
      </c>
      <c r="B5509" s="7">
        <f>'EstRev 6-11'!F44</f>
        <v>0</v>
      </c>
      <c r="C5509" s="3">
        <f t="shared" si="149"/>
        <v>5504</v>
      </c>
      <c r="E5509" s="2" t="b">
        <f t="shared" ca="1" si="150"/>
        <v>1</v>
      </c>
      <c r="F5509" s="2" cm="1">
        <f t="array" aca="1" ref="F5509" ca="1">IF(G5509&lt;&gt;"",INDIRECT("'"&amp;G5509&amp;"'!"&amp;H5509),"")</f>
        <v>0</v>
      </c>
      <c r="G5509" s="1533" t="s">
        <v>6776</v>
      </c>
      <c r="H5509" s="2" t="s">
        <v>4468</v>
      </c>
    </row>
    <row r="5510" spans="1:8" ht="14">
      <c r="A5510">
        <v>5505</v>
      </c>
      <c r="B5510" s="7">
        <f>'EstRev 6-11'!F45</f>
        <v>0</v>
      </c>
      <c r="C5510" s="3">
        <f t="shared" si="149"/>
        <v>5505</v>
      </c>
      <c r="E5510" s="2" t="b">
        <f t="shared" ca="1" si="150"/>
        <v>1</v>
      </c>
      <c r="F5510" s="2" cm="1">
        <f t="array" aca="1" ref="F5510" ca="1">IF(G5510&lt;&gt;"",INDIRECT("'"&amp;G5510&amp;"'!"&amp;H5510),"")</f>
        <v>0</v>
      </c>
      <c r="G5510" s="1533" t="s">
        <v>6776</v>
      </c>
      <c r="H5510" s="2" t="s">
        <v>5032</v>
      </c>
    </row>
    <row r="5511" spans="1:8" ht="14">
      <c r="A5511">
        <v>5506</v>
      </c>
      <c r="B5511" s="7">
        <f>'EstRev 6-11'!F47</f>
        <v>0</v>
      </c>
      <c r="C5511" s="3">
        <f t="shared" si="149"/>
        <v>5506</v>
      </c>
      <c r="E5511" s="2" t="b">
        <f t="shared" ca="1" si="150"/>
        <v>1</v>
      </c>
      <c r="F5511" s="2" cm="1">
        <f t="array" aca="1" ref="F5511" ca="1">IF(G5511&lt;&gt;"",INDIRECT("'"&amp;G5511&amp;"'!"&amp;H5511),"")</f>
        <v>0</v>
      </c>
      <c r="G5511" s="1533" t="s">
        <v>6776</v>
      </c>
      <c r="H5511" s="2" t="s">
        <v>4470</v>
      </c>
    </row>
    <row r="5512" spans="1:8" ht="14">
      <c r="A5512">
        <v>5507</v>
      </c>
      <c r="B5512" s="7">
        <f>'EstRev 6-11'!F48</f>
        <v>0</v>
      </c>
      <c r="C5512" s="3">
        <f t="shared" ref="C5512:C5571" si="151">A5512-B5512</f>
        <v>5507</v>
      </c>
      <c r="E5512" s="2" t="b">
        <f t="shared" ca="1" si="150"/>
        <v>1</v>
      </c>
      <c r="F5512" s="2" cm="1">
        <f t="array" aca="1" ref="F5512" ca="1">IF(G5512&lt;&gt;"",INDIRECT("'"&amp;G5512&amp;"'!"&amp;H5512),"")</f>
        <v>0</v>
      </c>
      <c r="G5512" s="1533" t="s">
        <v>6776</v>
      </c>
      <c r="H5512" s="2" t="s">
        <v>4471</v>
      </c>
    </row>
    <row r="5513" spans="1:8" ht="14">
      <c r="A5513">
        <v>5508</v>
      </c>
      <c r="B5513" s="7">
        <f>'EstRev 6-11'!F49</f>
        <v>0</v>
      </c>
      <c r="C5513" s="3">
        <f t="shared" si="151"/>
        <v>5508</v>
      </c>
      <c r="E5513" s="2" t="b">
        <f t="shared" ca="1" si="150"/>
        <v>1</v>
      </c>
      <c r="F5513" s="2" cm="1">
        <f t="array" aca="1" ref="F5513" ca="1">IF(G5513&lt;&gt;"",INDIRECT("'"&amp;G5513&amp;"'!"&amp;H5513),"")</f>
        <v>0</v>
      </c>
      <c r="G5513" s="1533" t="s">
        <v>6776</v>
      </c>
      <c r="H5513" s="2" t="s">
        <v>4472</v>
      </c>
    </row>
    <row r="5514" spans="1:8" ht="14">
      <c r="A5514">
        <v>5509</v>
      </c>
      <c r="B5514" s="7">
        <f>'EstRev 6-11'!F51</f>
        <v>0</v>
      </c>
      <c r="C5514" s="3">
        <f t="shared" si="151"/>
        <v>5509</v>
      </c>
      <c r="E5514" s="2" t="b">
        <f t="shared" ca="1" si="150"/>
        <v>1</v>
      </c>
      <c r="F5514" s="2" cm="1">
        <f t="array" aca="1" ref="F5514" ca="1">IF(G5514&lt;&gt;"",INDIRECT("'"&amp;G5514&amp;"'!"&amp;H5514),"")</f>
        <v>0</v>
      </c>
      <c r="G5514" s="1533" t="s">
        <v>6776</v>
      </c>
      <c r="H5514" s="2" t="s">
        <v>4473</v>
      </c>
    </row>
    <row r="5515" spans="1:8" ht="14">
      <c r="A5515">
        <v>5510</v>
      </c>
      <c r="B5515" s="7">
        <f>'EstRev 6-11'!F52</f>
        <v>0</v>
      </c>
      <c r="C5515" s="3">
        <f t="shared" si="151"/>
        <v>5510</v>
      </c>
      <c r="E5515" s="2" t="b">
        <f t="shared" ca="1" si="150"/>
        <v>1</v>
      </c>
      <c r="F5515" s="2" cm="1">
        <f t="array" aca="1" ref="F5515" ca="1">IF(G5515&lt;&gt;"",INDIRECT("'"&amp;G5515&amp;"'!"&amp;H5515),"")</f>
        <v>0</v>
      </c>
      <c r="G5515" s="1533" t="s">
        <v>6776</v>
      </c>
      <c r="H5515" s="2" t="s">
        <v>4474</v>
      </c>
    </row>
    <row r="5516" spans="1:8" ht="14">
      <c r="A5516">
        <v>5511</v>
      </c>
      <c r="B5516" s="7">
        <f>'EstRev 6-11'!F53</f>
        <v>0</v>
      </c>
      <c r="C5516" s="3">
        <f t="shared" si="151"/>
        <v>5511</v>
      </c>
      <c r="E5516" s="2" t="b">
        <f t="shared" ca="1" si="150"/>
        <v>1</v>
      </c>
      <c r="F5516" s="2" cm="1">
        <f t="array" aca="1" ref="F5516" ca="1">IF(G5516&lt;&gt;"",INDIRECT("'"&amp;G5516&amp;"'!"&amp;H5516),"")</f>
        <v>0</v>
      </c>
      <c r="G5516" s="1533" t="s">
        <v>6776</v>
      </c>
      <c r="H5516" s="2" t="s">
        <v>4912</v>
      </c>
    </row>
    <row r="5517" spans="1:8" ht="14">
      <c r="A5517">
        <v>5512</v>
      </c>
      <c r="B5517" s="7">
        <f>'EstRev 6-11'!F55</f>
        <v>0</v>
      </c>
      <c r="C5517" s="3">
        <f t="shared" si="151"/>
        <v>5512</v>
      </c>
      <c r="E5517" s="2" t="b">
        <f t="shared" ca="1" si="150"/>
        <v>1</v>
      </c>
      <c r="F5517" s="2" cm="1">
        <f t="array" aca="1" ref="F5517" ca="1">IF(G5517&lt;&gt;"",INDIRECT("'"&amp;G5517&amp;"'!"&amp;H5517),"")</f>
        <v>0</v>
      </c>
      <c r="G5517" s="1533" t="s">
        <v>6776</v>
      </c>
      <c r="H5517" s="2" t="s">
        <v>4475</v>
      </c>
    </row>
    <row r="5518" spans="1:8" ht="14">
      <c r="A5518">
        <v>5513</v>
      </c>
      <c r="B5518" s="7">
        <f>'EstRev 6-11'!F56</f>
        <v>0</v>
      </c>
      <c r="C5518" s="3">
        <f t="shared" si="151"/>
        <v>5513</v>
      </c>
      <c r="E5518" s="2" t="b">
        <f t="shared" ca="1" si="150"/>
        <v>1</v>
      </c>
      <c r="F5518" s="2" cm="1">
        <f t="array" aca="1" ref="F5518" ca="1">IF(G5518&lt;&gt;"",INDIRECT("'"&amp;G5518&amp;"'!"&amp;H5518),"")</f>
        <v>0</v>
      </c>
      <c r="G5518" s="1533" t="s">
        <v>6776</v>
      </c>
      <c r="H5518" s="2" t="s">
        <v>5427</v>
      </c>
    </row>
    <row r="5519" spans="1:8" ht="14">
      <c r="A5519">
        <v>5514</v>
      </c>
      <c r="B5519" s="7">
        <f>'EstRev 6-11'!F57</f>
        <v>0</v>
      </c>
      <c r="C5519" s="3">
        <f t="shared" si="151"/>
        <v>5514</v>
      </c>
      <c r="E5519" s="2" t="b">
        <f t="shared" ca="1" si="150"/>
        <v>1</v>
      </c>
      <c r="F5519" s="2" cm="1">
        <f t="array" aca="1" ref="F5519" ca="1">IF(G5519&lt;&gt;"",INDIRECT("'"&amp;G5519&amp;"'!"&amp;H5519),"")</f>
        <v>0</v>
      </c>
      <c r="G5519" s="1533" t="s">
        <v>6776</v>
      </c>
      <c r="H5519" s="2" t="s">
        <v>4476</v>
      </c>
    </row>
    <row r="5520" spans="1:8" ht="14">
      <c r="A5520">
        <v>5515</v>
      </c>
      <c r="B5520" s="7">
        <f>'EstRev 6-11'!F59</f>
        <v>0</v>
      </c>
      <c r="C5520" s="3">
        <f t="shared" si="151"/>
        <v>5515</v>
      </c>
      <c r="E5520" s="2" t="b">
        <f t="shared" ca="1" si="150"/>
        <v>1</v>
      </c>
      <c r="F5520" s="2" cm="1">
        <f t="array" aca="1" ref="F5520" ca="1">IF(G5520&lt;&gt;"",INDIRECT("'"&amp;G5520&amp;"'!"&amp;H5520),"")</f>
        <v>0</v>
      </c>
      <c r="G5520" s="1533" t="s">
        <v>6776</v>
      </c>
      <c r="H5520" s="2" t="s">
        <v>4478</v>
      </c>
    </row>
    <row r="5521" spans="1:8" ht="14">
      <c r="A5521">
        <v>5516</v>
      </c>
      <c r="B5521" s="7">
        <f>'EstRev 6-11'!F60</f>
        <v>0</v>
      </c>
      <c r="C5521" s="3">
        <f t="shared" si="151"/>
        <v>5516</v>
      </c>
      <c r="E5521" s="2" t="b">
        <f t="shared" ca="1" si="150"/>
        <v>1</v>
      </c>
      <c r="F5521" s="2" cm="1">
        <f t="array" aca="1" ref="F5521" ca="1">IF(G5521&lt;&gt;"",INDIRECT("'"&amp;G5521&amp;"'!"&amp;H5521),"")</f>
        <v>0</v>
      </c>
      <c r="G5521" s="1533" t="s">
        <v>6776</v>
      </c>
      <c r="H5521" s="2" t="s">
        <v>5428</v>
      </c>
    </row>
    <row r="5522" spans="1:8" ht="14">
      <c r="A5522">
        <v>5517</v>
      </c>
      <c r="B5522" s="7">
        <f>'EstRev 6-11'!F61</f>
        <v>0</v>
      </c>
      <c r="C5522" s="3">
        <f t="shared" si="151"/>
        <v>5517</v>
      </c>
      <c r="E5522" s="2" t="b">
        <f t="shared" ca="1" si="150"/>
        <v>1</v>
      </c>
      <c r="F5522" s="2" cm="1">
        <f t="array" aca="1" ref="F5522" ca="1">IF(G5522&lt;&gt;"",INDIRECT("'"&amp;G5522&amp;"'!"&amp;H5522),"")</f>
        <v>0</v>
      </c>
      <c r="G5522" s="1533" t="s">
        <v>6776</v>
      </c>
      <c r="H5522" s="2" t="s">
        <v>4479</v>
      </c>
    </row>
    <row r="5523" spans="1:8" ht="14">
      <c r="A5523">
        <v>5518</v>
      </c>
      <c r="B5523" s="7">
        <f>'EstRev 6-11'!F63</f>
        <v>55000</v>
      </c>
      <c r="C5523" s="3">
        <f t="shared" si="151"/>
        <v>-49482</v>
      </c>
      <c r="E5523" s="2" t="b">
        <f t="shared" ca="1" si="150"/>
        <v>1</v>
      </c>
      <c r="F5523" s="2" cm="1">
        <f t="array" aca="1" ref="F5523" ca="1">IF(G5523&lt;&gt;"",INDIRECT("'"&amp;G5523&amp;"'!"&amp;H5523),"")</f>
        <v>55000</v>
      </c>
      <c r="G5523" s="1533" t="s">
        <v>6776</v>
      </c>
      <c r="H5523" s="2" t="s">
        <v>4481</v>
      </c>
    </row>
    <row r="5524" spans="1:8" ht="14">
      <c r="A5524">
        <v>5519</v>
      </c>
      <c r="B5524" s="7">
        <f>'EstRev 6-11'!F65</f>
        <v>0</v>
      </c>
      <c r="C5524" s="3">
        <f t="shared" si="151"/>
        <v>5519</v>
      </c>
      <c r="E5524" s="2" t="b">
        <f t="shared" ca="1" si="150"/>
        <v>1</v>
      </c>
      <c r="F5524" s="2" cm="1">
        <f t="array" aca="1" ref="F5524" ca="1">IF(G5524&lt;&gt;"",INDIRECT("'"&amp;G5524&amp;"'!"&amp;H5524),"")</f>
        <v>0</v>
      </c>
      <c r="G5524" s="1533" t="s">
        <v>6776</v>
      </c>
      <c r="H5524" s="2" t="s">
        <v>4483</v>
      </c>
    </row>
    <row r="5525" spans="1:8" ht="14">
      <c r="A5525">
        <v>5520</v>
      </c>
      <c r="B5525" s="7">
        <f>'EstRev 6-11'!F66</f>
        <v>0</v>
      </c>
      <c r="C5525" s="3">
        <f t="shared" si="151"/>
        <v>5520</v>
      </c>
      <c r="E5525" s="2" t="b">
        <f t="shared" ca="1" si="150"/>
        <v>1</v>
      </c>
      <c r="F5525" s="2" cm="1">
        <f t="array" aca="1" ref="F5525" ca="1">IF(G5525&lt;&gt;"",INDIRECT("'"&amp;G5525&amp;"'!"&amp;H5525),"")</f>
        <v>0</v>
      </c>
      <c r="G5525" s="1533" t="s">
        <v>6776</v>
      </c>
      <c r="H5525" s="2" t="s">
        <v>4484</v>
      </c>
    </row>
    <row r="5526" spans="1:8" ht="14">
      <c r="A5526">
        <v>5521</v>
      </c>
      <c r="B5526" s="7">
        <f>'EstRev 6-11'!F67</f>
        <v>0</v>
      </c>
      <c r="C5526" s="3">
        <f t="shared" si="151"/>
        <v>5521</v>
      </c>
      <c r="E5526" s="2" t="b">
        <f t="shared" ca="1" si="150"/>
        <v>1</v>
      </c>
      <c r="F5526" s="2" cm="1">
        <f t="array" aca="1" ref="F5526" ca="1">IF(G5526&lt;&gt;"",INDIRECT("'"&amp;G5526&amp;"'!"&amp;H5526),"")</f>
        <v>0</v>
      </c>
      <c r="G5526" s="1533" t="s">
        <v>6776</v>
      </c>
      <c r="H5526" s="2" t="s">
        <v>4485</v>
      </c>
    </row>
    <row r="5527" spans="1:8" ht="14">
      <c r="A5527">
        <v>5522</v>
      </c>
      <c r="B5527" s="7">
        <f>'EstRev 6-11'!F98</f>
        <v>0</v>
      </c>
      <c r="C5527" s="3">
        <f t="shared" si="151"/>
        <v>5522</v>
      </c>
      <c r="E5527" s="2" t="b">
        <f t="shared" ca="1" si="150"/>
        <v>1</v>
      </c>
      <c r="F5527" s="2" cm="1">
        <f t="array" aca="1" ref="F5527" ca="1">IF(G5527&lt;&gt;"",INDIRECT("'"&amp;G5527&amp;"'!"&amp;H5527),"")</f>
        <v>0</v>
      </c>
      <c r="G5527" s="1533" t="s">
        <v>6776</v>
      </c>
      <c r="H5527" s="2" t="s">
        <v>5429</v>
      </c>
    </row>
    <row r="5528" spans="1:8" ht="14">
      <c r="A5528">
        <v>5523</v>
      </c>
      <c r="B5528" s="7">
        <f>'EstRev 6-11'!F100</f>
        <v>0</v>
      </c>
      <c r="C5528" s="3">
        <f t="shared" si="151"/>
        <v>5523</v>
      </c>
      <c r="E5528" s="2" t="b">
        <f t="shared" ca="1" si="150"/>
        <v>1</v>
      </c>
      <c r="F5528" s="2" cm="1">
        <f t="array" aca="1" ref="F5528" ca="1">IF(G5528&lt;&gt;"",INDIRECT("'"&amp;G5528&amp;"'!"&amp;H5528),"")</f>
        <v>0</v>
      </c>
      <c r="G5528" s="1533" t="s">
        <v>6776</v>
      </c>
      <c r="H5528" s="2" t="s">
        <v>5430</v>
      </c>
    </row>
    <row r="5529" spans="1:8" ht="14">
      <c r="A5529">
        <v>5524</v>
      </c>
      <c r="B5529" s="7">
        <f>'EstRev 6-11'!F101</f>
        <v>10000</v>
      </c>
      <c r="C5529" s="3">
        <f t="shared" si="151"/>
        <v>-4476</v>
      </c>
      <c r="E5529" s="2" t="b">
        <f t="shared" ca="1" si="150"/>
        <v>1</v>
      </c>
      <c r="F5529" s="2" cm="1">
        <f t="array" aca="1" ref="F5529" ca="1">IF(G5529&lt;&gt;"",INDIRECT("'"&amp;G5529&amp;"'!"&amp;H5529),"")</f>
        <v>10000</v>
      </c>
      <c r="G5529" s="1533" t="s">
        <v>6776</v>
      </c>
      <c r="H5529" s="2" t="s">
        <v>5431</v>
      </c>
    </row>
    <row r="5530" spans="1:8" ht="14">
      <c r="A5530">
        <v>5525</v>
      </c>
      <c r="B5530" s="7">
        <f>'EstRev 6-11'!F109</f>
        <v>0</v>
      </c>
      <c r="C5530" s="3">
        <f t="shared" si="151"/>
        <v>5525</v>
      </c>
      <c r="E5530" s="2" t="b">
        <f t="shared" ca="1" si="150"/>
        <v>1</v>
      </c>
      <c r="F5530" s="2" cm="1">
        <f t="array" aca="1" ref="F5530" ca="1">IF(G5530&lt;&gt;"",INDIRECT("'"&amp;G5530&amp;"'!"&amp;H5530),"")</f>
        <v>0</v>
      </c>
      <c r="G5530" s="1533" t="s">
        <v>6776</v>
      </c>
      <c r="H5530" s="2" t="s">
        <v>5432</v>
      </c>
    </row>
    <row r="5531" spans="1:8" ht="14">
      <c r="A5531">
        <v>5526</v>
      </c>
      <c r="B5531" s="7">
        <f>'EstRev 6-11'!F110</f>
        <v>10000</v>
      </c>
      <c r="C5531" s="3">
        <f t="shared" si="151"/>
        <v>-4474</v>
      </c>
      <c r="E5531" s="2" t="b">
        <f t="shared" ca="1" si="150"/>
        <v>1</v>
      </c>
      <c r="F5531" s="2" cm="1">
        <f t="array" aca="1" ref="F5531" ca="1">IF(G5531&lt;&gt;"",INDIRECT("'"&amp;G5531&amp;"'!"&amp;H5531),"")</f>
        <v>10000</v>
      </c>
      <c r="G5531" s="1533" t="s">
        <v>6776</v>
      </c>
      <c r="H5531" s="2" t="s">
        <v>5433</v>
      </c>
    </row>
    <row r="5532" spans="1:8" ht="14">
      <c r="A5532">
        <v>5527</v>
      </c>
      <c r="B5532" s="7">
        <f>'EstRev 6-11'!F111</f>
        <v>2158900</v>
      </c>
      <c r="C5532" s="3">
        <f t="shared" si="151"/>
        <v>-2153373</v>
      </c>
      <c r="E5532" s="2" t="b">
        <f t="shared" ca="1" si="150"/>
        <v>1</v>
      </c>
      <c r="F5532" s="2" cm="1">
        <f t="array" aca="1" ref="F5532" ca="1">IF(G5532&lt;&gt;"",INDIRECT("'"&amp;G5532&amp;"'!"&amp;H5532),"")</f>
        <v>2158900</v>
      </c>
      <c r="G5532" s="1533" t="s">
        <v>6776</v>
      </c>
      <c r="H5532" s="2" t="s">
        <v>5434</v>
      </c>
    </row>
    <row r="5533" spans="1:8" ht="14">
      <c r="A5533">
        <v>5528</v>
      </c>
      <c r="B5533" s="7">
        <f>'EstRev 6-11'!F114</f>
        <v>0</v>
      </c>
      <c r="C5533" s="3">
        <f t="shared" si="151"/>
        <v>5528</v>
      </c>
      <c r="E5533" s="2" t="b">
        <f t="shared" ca="1" si="150"/>
        <v>1</v>
      </c>
      <c r="F5533" s="2" cm="1">
        <f t="array" aca="1" ref="F5533" ca="1">IF(G5533&lt;&gt;"",INDIRECT("'"&amp;G5533&amp;"'!"&amp;H5533),"")</f>
        <v>0</v>
      </c>
      <c r="G5533" s="1533" t="s">
        <v>6776</v>
      </c>
      <c r="H5533" s="2" t="s">
        <v>5435</v>
      </c>
    </row>
    <row r="5534" spans="1:8" ht="14">
      <c r="A5534">
        <v>5529</v>
      </c>
      <c r="B5534" s="7">
        <f>'EstRev 6-11'!F115</f>
        <v>0</v>
      </c>
      <c r="C5534" s="3">
        <f t="shared" si="151"/>
        <v>5529</v>
      </c>
      <c r="E5534" s="2" t="b">
        <f t="shared" ca="1" si="150"/>
        <v>1</v>
      </c>
      <c r="F5534" s="2" cm="1">
        <f t="array" aca="1" ref="F5534" ca="1">IF(G5534&lt;&gt;"",INDIRECT("'"&amp;G5534&amp;"'!"&amp;H5534),"")</f>
        <v>0</v>
      </c>
      <c r="G5534" s="1533" t="s">
        <v>6776</v>
      </c>
      <c r="H5534" s="2" t="s">
        <v>5436</v>
      </c>
    </row>
    <row r="5535" spans="1:8" ht="14">
      <c r="A5535">
        <v>5530</v>
      </c>
      <c r="B5535" s="7">
        <f>'EstRev 6-11'!F116</f>
        <v>0</v>
      </c>
      <c r="C5535" s="3">
        <f t="shared" si="151"/>
        <v>5530</v>
      </c>
      <c r="E5535" s="2" t="b">
        <f t="shared" ca="1" si="150"/>
        <v>1</v>
      </c>
      <c r="F5535" s="2" cm="1">
        <f t="array" aca="1" ref="F5535" ca="1">IF(G5535&lt;&gt;"",INDIRECT("'"&amp;G5535&amp;"'!"&amp;H5535),"")</f>
        <v>0</v>
      </c>
      <c r="G5535" s="1533" t="s">
        <v>6776</v>
      </c>
      <c r="H5535" s="2" t="s">
        <v>4495</v>
      </c>
    </row>
    <row r="5536" spans="1:8" ht="14">
      <c r="A5536">
        <v>5531</v>
      </c>
      <c r="B5536" s="7">
        <f>'EstRev 6-11'!F117</f>
        <v>0</v>
      </c>
      <c r="C5536" s="3">
        <f t="shared" si="151"/>
        <v>5531</v>
      </c>
      <c r="E5536" s="2" t="b">
        <f t="shared" ca="1" si="150"/>
        <v>1</v>
      </c>
      <c r="F5536" s="2" cm="1">
        <f t="array" aca="1" ref="F5536" ca="1">IF(G5536&lt;&gt;"",INDIRECT("'"&amp;G5536&amp;"'!"&amp;H5536),"")</f>
        <v>0</v>
      </c>
      <c r="G5536" s="1533" t="s">
        <v>6776</v>
      </c>
      <c r="H5536" s="2" t="s">
        <v>5437</v>
      </c>
    </row>
    <row r="5537" spans="1:11" ht="14">
      <c r="A5537">
        <v>5532</v>
      </c>
      <c r="B5537" s="7">
        <f>'EstRev 6-11'!F120</f>
        <v>419000</v>
      </c>
      <c r="C5537" s="3">
        <f t="shared" si="151"/>
        <v>-413468</v>
      </c>
      <c r="E5537" s="2" t="b">
        <f t="shared" ca="1" si="150"/>
        <v>1</v>
      </c>
      <c r="F5537" s="2" cm="1">
        <f t="array" aca="1" ref="F5537" ca="1">IF(G5537&lt;&gt;"",INDIRECT("'"&amp;G5537&amp;"'!"&amp;H5537),"")</f>
        <v>419000</v>
      </c>
      <c r="G5537" s="1533" t="s">
        <v>6776</v>
      </c>
      <c r="H5537" s="2" t="s">
        <v>5438</v>
      </c>
    </row>
    <row r="5538" spans="1:11" ht="14">
      <c r="A5538">
        <v>5533</v>
      </c>
      <c r="B5538" s="7">
        <f>'EstRev 6-11'!F121</f>
        <v>0</v>
      </c>
      <c r="C5538" s="3">
        <f t="shared" si="151"/>
        <v>5533</v>
      </c>
      <c r="E5538" s="2" t="b">
        <f t="shared" ca="1" si="150"/>
        <v>1</v>
      </c>
      <c r="F5538" s="2" cm="1">
        <f t="array" aca="1" ref="F5538" ca="1">IF(G5538&lt;&gt;"",INDIRECT("'"&amp;G5538&amp;"'!"&amp;H5538),"")</f>
        <v>0</v>
      </c>
      <c r="G5538" s="1533" t="s">
        <v>6776</v>
      </c>
      <c r="H5538" s="2" t="s">
        <v>5439</v>
      </c>
    </row>
    <row r="5539" spans="1:11" ht="14">
      <c r="A5539" s="1">
        <v>5534</v>
      </c>
      <c r="D5539" s="4"/>
      <c r="E5539" s="2" t="b">
        <f t="shared" ca="1" si="150"/>
        <v>1</v>
      </c>
      <c r="F5539" s="2" t="str" cm="1">
        <f t="array" aca="1" ref="F5539" ca="1">IF(G5539&lt;&gt;"",INDIRECT("'"&amp;G5539&amp;"'!"&amp;H5539),"")</f>
        <v/>
      </c>
      <c r="G5539" s="1533"/>
      <c r="I5539" s="4"/>
      <c r="J5539" s="4"/>
      <c r="K5539" s="4"/>
    </row>
    <row r="5540" spans="1:11" ht="14">
      <c r="A5540" s="1">
        <v>5535</v>
      </c>
      <c r="D5540" s="4"/>
      <c r="E5540" s="2" t="b">
        <f t="shared" ca="1" si="150"/>
        <v>1</v>
      </c>
      <c r="F5540" s="2" t="str" cm="1">
        <f t="array" aca="1" ref="F5540" ca="1">IF(G5540&lt;&gt;"",INDIRECT("'"&amp;G5540&amp;"'!"&amp;H5540),"")</f>
        <v/>
      </c>
      <c r="G5540" s="1533"/>
      <c r="I5540" s="4"/>
      <c r="J5540" s="4"/>
      <c r="K5540" s="4"/>
    </row>
    <row r="5541" spans="1:11" ht="14">
      <c r="A5541" s="1">
        <v>5536</v>
      </c>
      <c r="D5541" s="4"/>
      <c r="E5541" s="2" t="b">
        <f t="shared" ca="1" si="150"/>
        <v>1</v>
      </c>
      <c r="F5541" s="2" t="str" cm="1">
        <f t="array" aca="1" ref="F5541" ca="1">IF(G5541&lt;&gt;"",INDIRECT("'"&amp;G5541&amp;"'!"&amp;H5541),"")</f>
        <v/>
      </c>
      <c r="G5541" s="1533"/>
      <c r="I5541" s="4"/>
      <c r="J5541" s="4"/>
      <c r="K5541" s="4"/>
    </row>
    <row r="5542" spans="1:11" ht="14">
      <c r="A5542" s="1">
        <v>5537</v>
      </c>
      <c r="D5542" s="4"/>
      <c r="E5542" s="2" t="b">
        <f t="shared" ca="1" si="150"/>
        <v>1</v>
      </c>
      <c r="F5542" s="2" t="str" cm="1">
        <f t="array" aca="1" ref="F5542" ca="1">IF(G5542&lt;&gt;"",INDIRECT("'"&amp;G5542&amp;"'!"&amp;H5542),"")</f>
        <v/>
      </c>
      <c r="G5542" s="1533"/>
      <c r="I5542" s="4"/>
      <c r="J5542" s="4"/>
      <c r="K5542" s="4"/>
    </row>
    <row r="5543" spans="1:11" ht="14">
      <c r="A5543">
        <v>5538</v>
      </c>
      <c r="B5543" s="7">
        <f>'EstRev 6-11'!F124</f>
        <v>419000</v>
      </c>
      <c r="C5543" s="3">
        <f t="shared" si="151"/>
        <v>-413462</v>
      </c>
      <c r="E5543" s="2" t="b">
        <f t="shared" ca="1" si="150"/>
        <v>1</v>
      </c>
      <c r="F5543" s="2" cm="1">
        <f t="array" aca="1" ref="F5543" ca="1">IF(G5543&lt;&gt;"",INDIRECT("'"&amp;G5543&amp;"'!"&amp;H5543),"")</f>
        <v>419000</v>
      </c>
      <c r="G5543" s="1533" t="s">
        <v>6776</v>
      </c>
      <c r="H5543" s="2" t="s">
        <v>5146</v>
      </c>
    </row>
    <row r="5544" spans="1:11" ht="14">
      <c r="A5544">
        <v>5539</v>
      </c>
      <c r="B5544" s="7">
        <f>'EstRev 6-11'!F127</f>
        <v>0</v>
      </c>
      <c r="C5544" s="3">
        <f t="shared" si="151"/>
        <v>5539</v>
      </c>
      <c r="E5544" s="2" t="b">
        <f t="shared" ca="1" si="150"/>
        <v>1</v>
      </c>
      <c r="F5544" s="2" cm="1">
        <f t="array" aca="1" ref="F5544" ca="1">IF(G5544&lt;&gt;"",INDIRECT("'"&amp;G5544&amp;"'!"&amp;H5544),"")</f>
        <v>0</v>
      </c>
      <c r="G5544" s="1533" t="s">
        <v>6776</v>
      </c>
      <c r="H5544" s="2" t="s">
        <v>4642</v>
      </c>
    </row>
    <row r="5545" spans="1:11" ht="14">
      <c r="A5545">
        <v>5540</v>
      </c>
      <c r="B5545" s="7">
        <f>'EstRev 6-11'!F128</f>
        <v>0</v>
      </c>
      <c r="C5545" s="3">
        <f t="shared" si="151"/>
        <v>5540</v>
      </c>
      <c r="E5545" s="2" t="b">
        <f t="shared" ca="1" si="150"/>
        <v>1</v>
      </c>
      <c r="F5545" s="2" cm="1">
        <f t="array" aca="1" ref="F5545" ca="1">IF(G5545&lt;&gt;"",INDIRECT("'"&amp;G5545&amp;"'!"&amp;H5545),"")</f>
        <v>0</v>
      </c>
      <c r="G5545" s="1533" t="s">
        <v>6776</v>
      </c>
      <c r="H5545" s="2" t="s">
        <v>4643</v>
      </c>
    </row>
    <row r="5546" spans="1:11" ht="14">
      <c r="A5546">
        <v>5541</v>
      </c>
      <c r="B5546" s="7">
        <f>'EstRev 6-11'!F129</f>
        <v>0</v>
      </c>
      <c r="C5546" s="3">
        <f t="shared" si="151"/>
        <v>5541</v>
      </c>
      <c r="E5546" s="2" t="b">
        <f t="shared" ca="1" si="150"/>
        <v>1</v>
      </c>
      <c r="F5546" s="2" cm="1">
        <f t="array" aca="1" ref="F5546" ca="1">IF(G5546&lt;&gt;"",INDIRECT("'"&amp;G5546&amp;"'!"&amp;H5546),"")</f>
        <v>0</v>
      </c>
      <c r="G5546" s="1533" t="s">
        <v>6776</v>
      </c>
      <c r="H5546" s="2" t="s">
        <v>5066</v>
      </c>
    </row>
    <row r="5547" spans="1:11" ht="14">
      <c r="A5547" s="1">
        <v>5542</v>
      </c>
      <c r="D5547" s="4"/>
      <c r="E5547" s="2" t="b">
        <f t="shared" ca="1" si="150"/>
        <v>1</v>
      </c>
      <c r="F5547" s="2" t="str" cm="1">
        <f t="array" aca="1" ref="F5547" ca="1">IF(G5547&lt;&gt;"",INDIRECT("'"&amp;G5547&amp;"'!"&amp;H5547),"")</f>
        <v/>
      </c>
      <c r="G5547" s="1533"/>
      <c r="I5547" s="4"/>
      <c r="J5547" s="4"/>
      <c r="K5547" s="4"/>
    </row>
    <row r="5548" spans="1:11" ht="14">
      <c r="A5548">
        <v>5543</v>
      </c>
      <c r="B5548" s="7">
        <f>'EstRev 6-11'!F130</f>
        <v>0</v>
      </c>
      <c r="C5548" s="3">
        <f t="shared" si="151"/>
        <v>5543</v>
      </c>
      <c r="E5548" s="2" t="b">
        <f t="shared" ca="1" si="150"/>
        <v>1</v>
      </c>
      <c r="F5548" s="2" cm="1">
        <f t="array" aca="1" ref="F5548" ca="1">IF(G5548&lt;&gt;"",INDIRECT("'"&amp;G5548&amp;"'!"&amp;H5548),"")</f>
        <v>0</v>
      </c>
      <c r="G5548" s="1533" t="s">
        <v>6776</v>
      </c>
      <c r="H5548" s="2" t="s">
        <v>5440</v>
      </c>
    </row>
    <row r="5549" spans="1:11" ht="14">
      <c r="A5549" s="1">
        <v>5544</v>
      </c>
      <c r="D5549" s="4"/>
      <c r="E5549" s="2" t="b">
        <f t="shared" ca="1" si="150"/>
        <v>1</v>
      </c>
      <c r="F5549" s="2" t="str" cm="1">
        <f t="array" aca="1" ref="F5549" ca="1">IF(G5549&lt;&gt;"",INDIRECT("'"&amp;G5549&amp;"'!"&amp;H5549),"")</f>
        <v/>
      </c>
      <c r="G5549" s="1533"/>
      <c r="I5549" s="4"/>
      <c r="J5549" s="4"/>
      <c r="K5549" s="4"/>
    </row>
    <row r="5550" spans="1:11" ht="14">
      <c r="A5550">
        <v>5545</v>
      </c>
      <c r="B5550" s="7">
        <f>'EstRev 6-11'!F131</f>
        <v>0</v>
      </c>
      <c r="C5550" s="3">
        <f t="shared" si="151"/>
        <v>5545</v>
      </c>
      <c r="E5550" s="2" t="b">
        <f t="shared" ca="1" si="150"/>
        <v>1</v>
      </c>
      <c r="F5550" s="2" cm="1">
        <f t="array" aca="1" ref="F5550" ca="1">IF(G5550&lt;&gt;"",INDIRECT("'"&amp;G5550&amp;"'!"&amp;H5550),"")</f>
        <v>0</v>
      </c>
      <c r="G5550" s="1533" t="s">
        <v>6776</v>
      </c>
      <c r="H5550" s="2" t="s">
        <v>4644</v>
      </c>
    </row>
    <row r="5551" spans="1:11" ht="14">
      <c r="A5551" s="1">
        <v>5546</v>
      </c>
      <c r="D5551" s="4"/>
      <c r="E5551" s="2" t="b">
        <f t="shared" ca="1" si="150"/>
        <v>1</v>
      </c>
      <c r="F5551" s="2" t="str" cm="1">
        <f t="array" aca="1" ref="F5551" ca="1">IF(G5551&lt;&gt;"",INDIRECT("'"&amp;G5551&amp;"'!"&amp;H5551),"")</f>
        <v/>
      </c>
      <c r="G5551" s="1533"/>
      <c r="I5551" s="4"/>
      <c r="J5551" s="4"/>
      <c r="K5551" s="4"/>
    </row>
    <row r="5552" spans="1:11" ht="14">
      <c r="A5552" s="1">
        <v>5547</v>
      </c>
      <c r="D5552" s="4"/>
      <c r="E5552" s="2" t="b">
        <f t="shared" ca="1" si="150"/>
        <v>1</v>
      </c>
      <c r="F5552" s="2" t="str" cm="1">
        <f t="array" aca="1" ref="F5552" ca="1">IF(G5552&lt;&gt;"",INDIRECT("'"&amp;G5552&amp;"'!"&amp;H5552),"")</f>
        <v/>
      </c>
      <c r="G5552" s="1533"/>
      <c r="I5552" s="4"/>
      <c r="J5552" s="4"/>
      <c r="K5552" s="4"/>
    </row>
    <row r="5553" spans="1:11" ht="14">
      <c r="A5553">
        <v>5548</v>
      </c>
      <c r="B5553" s="7">
        <f>'EstRev 6-11'!F132</f>
        <v>0</v>
      </c>
      <c r="C5553" s="3">
        <f t="shared" si="151"/>
        <v>5548</v>
      </c>
      <c r="E5553" s="2" t="b">
        <f t="shared" ca="1" si="150"/>
        <v>1</v>
      </c>
      <c r="F5553" s="2" cm="1">
        <f t="array" aca="1" ref="F5553" ca="1">IF(G5553&lt;&gt;"",INDIRECT("'"&amp;G5553&amp;"'!"&amp;H5553),"")</f>
        <v>0</v>
      </c>
      <c r="G5553" s="1533" t="s">
        <v>6776</v>
      </c>
      <c r="H5553" s="2" t="s">
        <v>4645</v>
      </c>
    </row>
    <row r="5554" spans="1:11" ht="14">
      <c r="A5554" s="1">
        <v>5549</v>
      </c>
      <c r="D5554" s="4"/>
      <c r="E5554" s="2" t="b">
        <f t="shared" ca="1" si="150"/>
        <v>1</v>
      </c>
      <c r="F5554" s="2" t="str" cm="1">
        <f t="array" aca="1" ref="F5554" ca="1">IF(G5554&lt;&gt;"",INDIRECT("'"&amp;G5554&amp;"'!"&amp;H5554),"")</f>
        <v/>
      </c>
      <c r="G5554" s="1533"/>
      <c r="I5554" s="4"/>
      <c r="J5554" s="4"/>
      <c r="K5554" s="4"/>
    </row>
    <row r="5555" spans="1:11" ht="14">
      <c r="A5555" s="1">
        <v>5550</v>
      </c>
      <c r="D5555" s="4"/>
      <c r="E5555" s="2" t="b">
        <f t="shared" ca="1" si="150"/>
        <v>1</v>
      </c>
      <c r="F5555" s="2" t="str" cm="1">
        <f t="array" aca="1" ref="F5555" ca="1">IF(G5555&lt;&gt;"",INDIRECT("'"&amp;G5555&amp;"'!"&amp;H5555),"")</f>
        <v/>
      </c>
      <c r="G5555" s="1533"/>
      <c r="I5555" s="4"/>
      <c r="J5555" s="4"/>
      <c r="K5555" s="4"/>
    </row>
    <row r="5556" spans="1:11" ht="14">
      <c r="A5556" s="1">
        <v>5551</v>
      </c>
      <c r="D5556" s="4"/>
      <c r="E5556" s="2" t="b">
        <f t="shared" ca="1" si="150"/>
        <v>1</v>
      </c>
      <c r="F5556" s="2" t="str" cm="1">
        <f t="array" aca="1" ref="F5556" ca="1">IF(G5556&lt;&gt;"",INDIRECT("'"&amp;G5556&amp;"'!"&amp;H5556),"")</f>
        <v/>
      </c>
      <c r="G5556" s="1533"/>
      <c r="I5556" s="4"/>
      <c r="J5556" s="4"/>
      <c r="K5556" s="4"/>
    </row>
    <row r="5557" spans="1:11" ht="14">
      <c r="A5557" s="1">
        <v>5552</v>
      </c>
      <c r="D5557" s="4"/>
      <c r="E5557" s="2" t="b">
        <f t="shared" ca="1" si="150"/>
        <v>1</v>
      </c>
      <c r="F5557" s="2" t="str" cm="1">
        <f t="array" aca="1" ref="F5557" ca="1">IF(G5557&lt;&gt;"",INDIRECT("'"&amp;G5557&amp;"'!"&amp;H5557),"")</f>
        <v/>
      </c>
      <c r="G5557" s="1533"/>
      <c r="I5557" s="4"/>
      <c r="J5557" s="4"/>
      <c r="K5557" s="4"/>
    </row>
    <row r="5558" spans="1:11" ht="14">
      <c r="A5558">
        <v>5553</v>
      </c>
      <c r="B5558" s="7">
        <f>'EstRev 6-11'!F134</f>
        <v>0</v>
      </c>
      <c r="C5558" s="3">
        <f t="shared" si="151"/>
        <v>5553</v>
      </c>
      <c r="E5558" s="2" t="b">
        <f t="shared" ca="1" si="150"/>
        <v>1</v>
      </c>
      <c r="F5558" s="2" cm="1">
        <f t="array" aca="1" ref="F5558" ca="1">IF(G5558&lt;&gt;"",INDIRECT("'"&amp;G5558&amp;"'!"&amp;H5558),"")</f>
        <v>0</v>
      </c>
      <c r="G5558" s="1533" t="s">
        <v>6776</v>
      </c>
      <c r="H5558" s="2" t="s">
        <v>4935</v>
      </c>
    </row>
    <row r="5559" spans="1:11" ht="14">
      <c r="A5559">
        <v>5554</v>
      </c>
      <c r="B5559" s="7">
        <f>'EstRev 6-11'!F154</f>
        <v>1000000</v>
      </c>
      <c r="C5559" s="3">
        <f t="shared" si="151"/>
        <v>-994446</v>
      </c>
      <c r="E5559" s="2" t="b">
        <f t="shared" ca="1" si="150"/>
        <v>1</v>
      </c>
      <c r="F5559" s="2" cm="1">
        <f t="array" aca="1" ref="F5559" ca="1">IF(G5559&lt;&gt;"",INDIRECT("'"&amp;G5559&amp;"'!"&amp;H5559),"")</f>
        <v>1000000</v>
      </c>
      <c r="G5559" s="1533" t="s">
        <v>6776</v>
      </c>
      <c r="H5559" s="2" t="s">
        <v>5441</v>
      </c>
    </row>
    <row r="5560" spans="1:11" ht="14">
      <c r="A5560" s="1">
        <v>5555</v>
      </c>
      <c r="D5560" s="4"/>
      <c r="E5560" s="2" t="b">
        <f t="shared" ca="1" si="150"/>
        <v>1</v>
      </c>
      <c r="F5560" s="2" t="str" cm="1">
        <f t="array" aca="1" ref="F5560" ca="1">IF(G5560&lt;&gt;"",INDIRECT("'"&amp;G5560&amp;"'!"&amp;H5560),"")</f>
        <v/>
      </c>
      <c r="G5560" s="1533"/>
      <c r="I5560" s="4"/>
      <c r="J5560" s="4"/>
      <c r="K5560" s="4"/>
    </row>
    <row r="5561" spans="1:11" ht="14">
      <c r="A5561">
        <v>5556</v>
      </c>
      <c r="B5561" s="7">
        <f>'EstRev 6-11'!F155</f>
        <v>750000</v>
      </c>
      <c r="C5561" s="3">
        <f t="shared" si="151"/>
        <v>-744444</v>
      </c>
      <c r="E5561" s="2" t="b">
        <f t="shared" ca="1" si="150"/>
        <v>1</v>
      </c>
      <c r="F5561" s="2" cm="1">
        <f t="array" aca="1" ref="F5561" ca="1">IF(G5561&lt;&gt;"",INDIRECT("'"&amp;G5561&amp;"'!"&amp;H5561),"")</f>
        <v>750000</v>
      </c>
      <c r="G5561" s="1533" t="s">
        <v>6776</v>
      </c>
      <c r="H5561" s="2" t="s">
        <v>4647</v>
      </c>
    </row>
    <row r="5562" spans="1:11" ht="14">
      <c r="A5562">
        <v>5557</v>
      </c>
      <c r="B5562" s="7">
        <f>'EstRev 6-11'!F157</f>
        <v>1750000</v>
      </c>
      <c r="C5562" s="3">
        <f t="shared" si="151"/>
        <v>-1744443</v>
      </c>
      <c r="E5562" s="2" t="b">
        <f t="shared" ca="1" si="150"/>
        <v>1</v>
      </c>
      <c r="F5562" s="2" cm="1">
        <f t="array" aca="1" ref="F5562" ca="1">IF(G5562&lt;&gt;"",INDIRECT("'"&amp;G5562&amp;"'!"&amp;H5562),"")</f>
        <v>1750000</v>
      </c>
      <c r="G5562" s="1533" t="s">
        <v>6776</v>
      </c>
      <c r="H5562" s="2" t="s">
        <v>5442</v>
      </c>
    </row>
    <row r="5563" spans="1:11" ht="14">
      <c r="A5563">
        <v>5558</v>
      </c>
      <c r="B5563" s="7">
        <f>'EstRev 6-11'!F159</f>
        <v>0</v>
      </c>
      <c r="C5563" s="3">
        <f t="shared" si="151"/>
        <v>5558</v>
      </c>
      <c r="E5563" s="2" t="b">
        <f t="shared" ca="1" si="150"/>
        <v>1</v>
      </c>
      <c r="F5563" s="2" cm="1">
        <f t="array" aca="1" ref="F5563" ca="1">IF(G5563&lt;&gt;"",INDIRECT("'"&amp;G5563&amp;"'!"&amp;H5563),"")</f>
        <v>0</v>
      </c>
      <c r="G5563" s="1533" t="s">
        <v>6776</v>
      </c>
      <c r="H5563" s="2" t="s">
        <v>5443</v>
      </c>
    </row>
    <row r="5564" spans="1:11" ht="14">
      <c r="A5564" s="1">
        <v>5559</v>
      </c>
      <c r="D5564" s="4"/>
      <c r="E5564" s="2" t="b">
        <f t="shared" ca="1" si="150"/>
        <v>1</v>
      </c>
      <c r="F5564" s="2" t="str" cm="1">
        <f t="array" aca="1" ref="F5564" ca="1">IF(G5564&lt;&gt;"",INDIRECT("'"&amp;G5564&amp;"'!"&amp;H5564),"")</f>
        <v/>
      </c>
      <c r="G5564" s="1533"/>
      <c r="I5564" s="4"/>
      <c r="J5564" s="4"/>
      <c r="K5564" s="4"/>
    </row>
    <row r="5565" spans="1:11" ht="14">
      <c r="A5565" s="1">
        <v>5560</v>
      </c>
      <c r="D5565" s="4"/>
      <c r="E5565" s="2" t="b">
        <f t="shared" ca="1" si="150"/>
        <v>1</v>
      </c>
      <c r="F5565" s="2" t="str" cm="1">
        <f t="array" aca="1" ref="F5565" ca="1">IF(G5565&lt;&gt;"",INDIRECT("'"&amp;G5565&amp;"'!"&amp;H5565),"")</f>
        <v/>
      </c>
      <c r="G5565" s="1533"/>
      <c r="I5565" s="4"/>
      <c r="J5565" s="4"/>
      <c r="K5565" s="4"/>
    </row>
    <row r="5566" spans="1:11" ht="14">
      <c r="A5566" s="1">
        <v>5561</v>
      </c>
      <c r="D5566" s="4"/>
      <c r="E5566" s="2" t="b">
        <f t="shared" ca="1" si="150"/>
        <v>1</v>
      </c>
      <c r="F5566" s="2" t="str" cm="1">
        <f t="array" aca="1" ref="F5566" ca="1">IF(G5566&lt;&gt;"",INDIRECT("'"&amp;G5566&amp;"'!"&amp;H5566),"")</f>
        <v/>
      </c>
      <c r="G5566" s="1533"/>
      <c r="I5566" s="4"/>
      <c r="J5566" s="4"/>
      <c r="K5566" s="4"/>
    </row>
    <row r="5567" spans="1:11" ht="14">
      <c r="A5567" s="1">
        <v>5562</v>
      </c>
      <c r="D5567" s="4"/>
      <c r="E5567" s="2" t="b">
        <f t="shared" ca="1" si="150"/>
        <v>1</v>
      </c>
      <c r="F5567" s="2" t="str" cm="1">
        <f t="array" aca="1" ref="F5567" ca="1">IF(G5567&lt;&gt;"",INDIRECT("'"&amp;G5567&amp;"'!"&amp;H5567),"")</f>
        <v/>
      </c>
      <c r="G5567" s="1533"/>
      <c r="I5567" s="4"/>
      <c r="J5567" s="4"/>
      <c r="K5567" s="4"/>
    </row>
    <row r="5568" spans="1:11" ht="14">
      <c r="A5568" s="1">
        <v>5563</v>
      </c>
      <c r="D5568" s="4"/>
      <c r="E5568" s="2" t="b">
        <f t="shared" ca="1" si="150"/>
        <v>1</v>
      </c>
      <c r="F5568" s="2" t="str" cm="1">
        <f t="array" aca="1" ref="F5568" ca="1">IF(G5568&lt;&gt;"",INDIRECT("'"&amp;G5568&amp;"'!"&amp;H5568),"")</f>
        <v/>
      </c>
      <c r="G5568" s="1533"/>
      <c r="I5568" s="4"/>
      <c r="J5568" s="4"/>
      <c r="K5568" s="4"/>
    </row>
    <row r="5569" spans="1:11" ht="14">
      <c r="A5569">
        <v>5564</v>
      </c>
      <c r="B5569" s="7">
        <f>'EstRev 6-11'!F160</f>
        <v>0</v>
      </c>
      <c r="C5569" s="3">
        <f t="shared" si="151"/>
        <v>5564</v>
      </c>
      <c r="E5569" s="2" t="b">
        <f t="shared" ca="1" si="150"/>
        <v>1</v>
      </c>
      <c r="F5569" s="2" cm="1">
        <f t="array" aca="1" ref="F5569" ca="1">IF(G5569&lt;&gt;"",INDIRECT("'"&amp;G5569&amp;"'!"&amp;H5569),"")</f>
        <v>0</v>
      </c>
      <c r="G5569" s="1533" t="s">
        <v>6776</v>
      </c>
      <c r="H5569" s="2" t="s">
        <v>5444</v>
      </c>
    </row>
    <row r="5570" spans="1:11" ht="14">
      <c r="A5570" s="1">
        <v>5565</v>
      </c>
      <c r="D5570" s="4"/>
      <c r="E5570" s="2" t="b">
        <f t="shared" ref="E5570:E5633" ca="1" si="152">F5570=B5570</f>
        <v>1</v>
      </c>
      <c r="F5570" s="2" t="str" cm="1">
        <f t="array" aca="1" ref="F5570" ca="1">IF(G5570&lt;&gt;"",INDIRECT("'"&amp;G5570&amp;"'!"&amp;H5570),"")</f>
        <v/>
      </c>
      <c r="G5570" s="1533"/>
      <c r="I5570" s="4"/>
      <c r="J5570" s="4"/>
      <c r="K5570" s="4"/>
    </row>
    <row r="5571" spans="1:11" ht="14">
      <c r="A5571">
        <v>5566</v>
      </c>
      <c r="B5571" s="7">
        <f>'EstRev 6-11'!F161</f>
        <v>0</v>
      </c>
      <c r="C5571" s="3">
        <f t="shared" si="151"/>
        <v>5566</v>
      </c>
      <c r="E5571" s="2" t="b">
        <f t="shared" ca="1" si="152"/>
        <v>1</v>
      </c>
      <c r="F5571" s="2" cm="1">
        <f t="array" aca="1" ref="F5571" ca="1">IF(G5571&lt;&gt;"",INDIRECT("'"&amp;G5571&amp;"'!"&amp;H5571),"")</f>
        <v>0</v>
      </c>
      <c r="G5571" s="1533" t="s">
        <v>6776</v>
      </c>
      <c r="H5571" s="2" t="s">
        <v>5445</v>
      </c>
    </row>
    <row r="5572" spans="1:11" ht="14">
      <c r="A5572" s="1">
        <v>5567</v>
      </c>
      <c r="D5572" s="4"/>
      <c r="E5572" s="2" t="b">
        <f t="shared" ca="1" si="152"/>
        <v>1</v>
      </c>
      <c r="F5572" s="2" t="str" cm="1">
        <f t="array" aca="1" ref="F5572" ca="1">IF(G5572&lt;&gt;"",INDIRECT("'"&amp;G5572&amp;"'!"&amp;H5572),"")</f>
        <v/>
      </c>
      <c r="G5572" s="1533"/>
      <c r="I5572" s="4"/>
      <c r="J5572" s="4"/>
      <c r="K5572" s="4"/>
    </row>
    <row r="5573" spans="1:11" ht="14">
      <c r="A5573" s="1">
        <v>5568</v>
      </c>
      <c r="D5573" s="4"/>
      <c r="E5573" s="2" t="b">
        <f t="shared" ca="1" si="152"/>
        <v>1</v>
      </c>
      <c r="F5573" s="2" t="str" cm="1">
        <f t="array" aca="1" ref="F5573" ca="1">IF(G5573&lt;&gt;"",INDIRECT("'"&amp;G5573&amp;"'!"&amp;H5573),"")</f>
        <v/>
      </c>
      <c r="G5573" s="1533"/>
      <c r="I5573" s="4"/>
      <c r="J5573" s="4"/>
      <c r="K5573" s="4"/>
    </row>
    <row r="5574" spans="1:11" ht="14">
      <c r="A5574" s="1">
        <v>5569</v>
      </c>
      <c r="D5574" s="3" t="s">
        <v>653</v>
      </c>
      <c r="E5574" s="2" t="b">
        <f t="shared" ca="1" si="152"/>
        <v>1</v>
      </c>
      <c r="F5574" s="2" t="str" cm="1">
        <f t="array" aca="1" ref="F5574" ca="1">IF(G5574&lt;&gt;"",INDIRECT("'"&amp;G5574&amp;"'!"&amp;H5574),"")</f>
        <v/>
      </c>
      <c r="G5574" s="1533"/>
    </row>
    <row r="5575" spans="1:11" ht="14">
      <c r="A5575" s="1">
        <v>5570</v>
      </c>
      <c r="D5575" s="3" t="s">
        <v>653</v>
      </c>
      <c r="E5575" s="2" t="b">
        <f t="shared" ca="1" si="152"/>
        <v>1</v>
      </c>
      <c r="F5575" s="2" t="str" cm="1">
        <f t="array" aca="1" ref="F5575" ca="1">IF(G5575&lt;&gt;"",INDIRECT("'"&amp;G5575&amp;"'!"&amp;H5575),"")</f>
        <v/>
      </c>
      <c r="G5575" s="1533"/>
    </row>
    <row r="5576" spans="1:11" ht="14">
      <c r="A5576" s="1">
        <v>5571</v>
      </c>
      <c r="D5576" s="4"/>
      <c r="E5576" s="2" t="b">
        <f t="shared" ca="1" si="152"/>
        <v>1</v>
      </c>
      <c r="F5576" s="2" t="str" cm="1">
        <f t="array" aca="1" ref="F5576" ca="1">IF(G5576&lt;&gt;"",INDIRECT("'"&amp;G5576&amp;"'!"&amp;H5576),"")</f>
        <v/>
      </c>
      <c r="G5576" s="1533"/>
      <c r="I5576" s="4"/>
      <c r="J5576" s="4"/>
      <c r="K5576" s="4"/>
    </row>
    <row r="5577" spans="1:11" ht="14">
      <c r="A5577" s="1">
        <v>5572</v>
      </c>
      <c r="D5577" s="4"/>
      <c r="E5577" s="2" t="b">
        <f t="shared" ca="1" si="152"/>
        <v>1</v>
      </c>
      <c r="F5577" s="2" t="str" cm="1">
        <f t="array" aca="1" ref="F5577" ca="1">IF(G5577&lt;&gt;"",INDIRECT("'"&amp;G5577&amp;"'!"&amp;H5577),"")</f>
        <v/>
      </c>
      <c r="G5577" s="1533"/>
      <c r="I5577" s="4"/>
      <c r="J5577" s="4"/>
      <c r="K5577" s="4"/>
    </row>
    <row r="5578" spans="1:11" ht="14">
      <c r="A5578" s="1">
        <v>5573</v>
      </c>
      <c r="D5578" s="4"/>
      <c r="E5578" s="2" t="b">
        <f t="shared" ca="1" si="152"/>
        <v>1</v>
      </c>
      <c r="F5578" s="2" t="str" cm="1">
        <f t="array" aca="1" ref="F5578" ca="1">IF(G5578&lt;&gt;"",INDIRECT("'"&amp;G5578&amp;"'!"&amp;H5578),"")</f>
        <v/>
      </c>
      <c r="G5578" s="1533"/>
      <c r="I5578" s="4"/>
      <c r="J5578" s="4"/>
      <c r="K5578" s="4"/>
    </row>
    <row r="5579" spans="1:11" ht="14">
      <c r="A5579" s="1">
        <v>5574</v>
      </c>
      <c r="D5579" s="4"/>
      <c r="E5579" s="2" t="b">
        <f t="shared" ca="1" si="152"/>
        <v>1</v>
      </c>
      <c r="F5579" s="2" t="str" cm="1">
        <f t="array" aca="1" ref="F5579" ca="1">IF(G5579&lt;&gt;"",INDIRECT("'"&amp;G5579&amp;"'!"&amp;H5579),"")</f>
        <v/>
      </c>
      <c r="G5579" s="1533"/>
      <c r="I5579" s="4"/>
      <c r="J5579" s="4"/>
      <c r="K5579" s="4"/>
    </row>
    <row r="5580" spans="1:11" ht="14">
      <c r="A5580" s="1">
        <v>5575</v>
      </c>
      <c r="D5580" s="4"/>
      <c r="E5580" s="2" t="b">
        <f t="shared" ca="1" si="152"/>
        <v>1</v>
      </c>
      <c r="F5580" s="2" t="str" cm="1">
        <f t="array" aca="1" ref="F5580" ca="1">IF(G5580&lt;&gt;"",INDIRECT("'"&amp;G5580&amp;"'!"&amp;H5580),"")</f>
        <v/>
      </c>
      <c r="G5580" s="1533"/>
      <c r="I5580" s="4"/>
      <c r="J5580" s="4"/>
      <c r="K5580" s="4"/>
    </row>
    <row r="5581" spans="1:11" ht="14">
      <c r="A5581" s="1">
        <v>5576</v>
      </c>
      <c r="D5581" s="3" t="s">
        <v>299</v>
      </c>
      <c r="E5581" s="2" t="b">
        <f t="shared" ca="1" si="152"/>
        <v>1</v>
      </c>
      <c r="F5581" s="2" t="str" cm="1">
        <f t="array" aca="1" ref="F5581" ca="1">IF(G5581&lt;&gt;"",INDIRECT("'"&amp;G5581&amp;"'!"&amp;H5581),"")</f>
        <v/>
      </c>
      <c r="G5581" s="1533"/>
    </row>
    <row r="5582" spans="1:11" ht="14">
      <c r="A5582" s="1">
        <v>5577</v>
      </c>
      <c r="D5582" s="4"/>
      <c r="E5582" s="2" t="b">
        <f t="shared" ca="1" si="152"/>
        <v>1</v>
      </c>
      <c r="F5582" s="2" t="str" cm="1">
        <f t="array" aca="1" ref="F5582" ca="1">IF(G5582&lt;&gt;"",INDIRECT("'"&amp;G5582&amp;"'!"&amp;H5582),"")</f>
        <v/>
      </c>
      <c r="G5582" s="1533"/>
      <c r="I5582" s="4"/>
      <c r="J5582" s="4"/>
      <c r="K5582" s="4"/>
    </row>
    <row r="5583" spans="1:11" ht="14">
      <c r="A5583" s="1">
        <v>5578</v>
      </c>
      <c r="D5583" s="4"/>
      <c r="E5583" s="2" t="b">
        <f t="shared" ca="1" si="152"/>
        <v>1</v>
      </c>
      <c r="F5583" s="2" t="str" cm="1">
        <f t="array" aca="1" ref="F5583" ca="1">IF(G5583&lt;&gt;"",INDIRECT("'"&amp;G5583&amp;"'!"&amp;H5583),"")</f>
        <v/>
      </c>
      <c r="G5583" s="1533"/>
      <c r="I5583" s="4"/>
      <c r="J5583" s="4"/>
      <c r="K5583" s="4"/>
    </row>
    <row r="5584" spans="1:11" ht="14">
      <c r="A5584" s="1">
        <v>5579</v>
      </c>
      <c r="D5584" s="3" t="s">
        <v>299</v>
      </c>
      <c r="E5584" s="2" t="b">
        <f t="shared" ca="1" si="152"/>
        <v>1</v>
      </c>
      <c r="F5584" s="2" t="str" cm="1">
        <f t="array" aca="1" ref="F5584" ca="1">IF(G5584&lt;&gt;"",INDIRECT("'"&amp;G5584&amp;"'!"&amp;H5584),"")</f>
        <v/>
      </c>
      <c r="G5584" s="1533"/>
    </row>
    <row r="5585" spans="1:11" ht="14">
      <c r="A5585" s="1">
        <v>5580</v>
      </c>
      <c r="D5585" s="3" t="s">
        <v>299</v>
      </c>
      <c r="E5585" s="2" t="b">
        <f t="shared" ca="1" si="152"/>
        <v>1</v>
      </c>
      <c r="F5585" s="2" t="str" cm="1">
        <f t="array" aca="1" ref="F5585" ca="1">IF(G5585&lt;&gt;"",INDIRECT("'"&amp;G5585&amp;"'!"&amp;H5585),"")</f>
        <v/>
      </c>
      <c r="G5585" s="1533"/>
    </row>
    <row r="5586" spans="1:11" ht="14">
      <c r="A5586" s="1">
        <v>5581</v>
      </c>
      <c r="D5586" s="3" t="s">
        <v>299</v>
      </c>
      <c r="E5586" s="2" t="b">
        <f t="shared" ca="1" si="152"/>
        <v>1</v>
      </c>
      <c r="F5586" s="2" t="str" cm="1">
        <f t="array" aca="1" ref="F5586" ca="1">IF(G5586&lt;&gt;"",INDIRECT("'"&amp;G5586&amp;"'!"&amp;H5586),"")</f>
        <v/>
      </c>
      <c r="G5586" s="1533"/>
    </row>
    <row r="5587" spans="1:11" ht="14">
      <c r="A5587" s="1">
        <v>5582</v>
      </c>
      <c r="D5587" s="3" t="s">
        <v>299</v>
      </c>
      <c r="E5587" s="2" t="b">
        <f t="shared" ca="1" si="152"/>
        <v>1</v>
      </c>
      <c r="F5587" s="2" t="str" cm="1">
        <f t="array" aca="1" ref="F5587" ca="1">IF(G5587&lt;&gt;"",INDIRECT("'"&amp;G5587&amp;"'!"&amp;H5587),"")</f>
        <v/>
      </c>
      <c r="G5587" s="1533"/>
    </row>
    <row r="5588" spans="1:11" ht="14">
      <c r="A5588" s="2">
        <v>5583</v>
      </c>
      <c r="B5588" s="7">
        <f>'EstRev 6-11'!F171</f>
        <v>1750000</v>
      </c>
      <c r="C5588" s="3">
        <f t="shared" ref="C5588:C5639" si="153">A5588-B5588</f>
        <v>-1744417</v>
      </c>
      <c r="E5588" s="2" t="b">
        <f t="shared" ca="1" si="152"/>
        <v>1</v>
      </c>
      <c r="F5588" s="2" cm="1">
        <f t="array" aca="1" ref="F5588" ca="1">IF(G5588&lt;&gt;"",INDIRECT("'"&amp;G5588&amp;"'!"&amp;H5588),"")</f>
        <v>1750000</v>
      </c>
      <c r="G5588" s="1533" t="s">
        <v>6776</v>
      </c>
      <c r="H5588" s="2" t="s">
        <v>5446</v>
      </c>
    </row>
    <row r="5589" spans="1:11" ht="14">
      <c r="A5589" s="1">
        <v>5584</v>
      </c>
      <c r="D5589" s="4"/>
      <c r="E5589" s="2" t="b">
        <f t="shared" ca="1" si="152"/>
        <v>1</v>
      </c>
      <c r="F5589" s="2" t="str" cm="1">
        <f t="array" aca="1" ref="F5589" ca="1">IF(G5589&lt;&gt;"",INDIRECT("'"&amp;G5589&amp;"'!"&amp;H5589),"")</f>
        <v/>
      </c>
      <c r="G5589" s="1533"/>
      <c r="I5589" s="4"/>
      <c r="J5589" s="4"/>
      <c r="K5589" s="4"/>
    </row>
    <row r="5590" spans="1:11" ht="14">
      <c r="A5590" s="1">
        <v>5585</v>
      </c>
      <c r="D5590" s="4"/>
      <c r="E5590" s="2" t="b">
        <f t="shared" ca="1" si="152"/>
        <v>1</v>
      </c>
      <c r="F5590" s="2" t="str" cm="1">
        <f t="array" aca="1" ref="F5590" ca="1">IF(G5590&lt;&gt;"",INDIRECT("'"&amp;G5590&amp;"'!"&amp;H5590),"")</f>
        <v/>
      </c>
      <c r="G5590" s="1533"/>
      <c r="I5590" s="4"/>
      <c r="J5590" s="4"/>
      <c r="K5590" s="4"/>
    </row>
    <row r="5591" spans="1:11" ht="14">
      <c r="A5591" s="1">
        <v>5586</v>
      </c>
      <c r="D5591" s="4"/>
      <c r="E5591" s="2" t="b">
        <f t="shared" ca="1" si="152"/>
        <v>1</v>
      </c>
      <c r="F5591" s="2" t="str" cm="1">
        <f t="array" aca="1" ref="F5591" ca="1">IF(G5591&lt;&gt;"",INDIRECT("'"&amp;G5591&amp;"'!"&amp;H5591),"")</f>
        <v/>
      </c>
      <c r="G5591" s="1533"/>
      <c r="I5591" s="4"/>
      <c r="J5591" s="4"/>
      <c r="K5591" s="4"/>
    </row>
    <row r="5592" spans="1:11" ht="14">
      <c r="A5592" s="1">
        <v>5587</v>
      </c>
      <c r="D5592" s="4"/>
      <c r="E5592" s="2" t="b">
        <f t="shared" ca="1" si="152"/>
        <v>1</v>
      </c>
      <c r="F5592" s="2" t="str" cm="1">
        <f t="array" aca="1" ref="F5592" ca="1">IF(G5592&lt;&gt;"",INDIRECT("'"&amp;G5592&amp;"'!"&amp;H5592),"")</f>
        <v/>
      </c>
      <c r="G5592" s="1533"/>
      <c r="I5592" s="4"/>
      <c r="J5592" s="4"/>
      <c r="K5592" s="4"/>
    </row>
    <row r="5593" spans="1:11" ht="14">
      <c r="A5593" s="1">
        <v>5588</v>
      </c>
      <c r="D5593" s="4"/>
      <c r="E5593" s="2" t="b">
        <f t="shared" ca="1" si="152"/>
        <v>1</v>
      </c>
      <c r="F5593" s="2" t="str" cm="1">
        <f t="array" aca="1" ref="F5593" ca="1">IF(G5593&lt;&gt;"",INDIRECT("'"&amp;G5593&amp;"'!"&amp;H5593),"")</f>
        <v/>
      </c>
      <c r="G5593" s="1533"/>
      <c r="I5593" s="4"/>
      <c r="J5593" s="4"/>
      <c r="K5593" s="4"/>
    </row>
    <row r="5594" spans="1:11" ht="14">
      <c r="A5594" s="1">
        <v>5589</v>
      </c>
      <c r="D5594" s="4"/>
      <c r="E5594" s="2" t="b">
        <f t="shared" ca="1" si="152"/>
        <v>1</v>
      </c>
      <c r="F5594" s="2" t="str" cm="1">
        <f t="array" aca="1" ref="F5594" ca="1">IF(G5594&lt;&gt;"",INDIRECT("'"&amp;G5594&amp;"'!"&amp;H5594),"")</f>
        <v/>
      </c>
      <c r="G5594" s="1533"/>
      <c r="I5594" s="4"/>
      <c r="J5594" s="4"/>
      <c r="K5594" s="4"/>
    </row>
    <row r="5595" spans="1:11" ht="14">
      <c r="A5595" s="1">
        <v>5590</v>
      </c>
      <c r="D5595" s="4"/>
      <c r="E5595" s="2" t="b">
        <f t="shared" ca="1" si="152"/>
        <v>1</v>
      </c>
      <c r="F5595" s="2" t="str" cm="1">
        <f t="array" aca="1" ref="F5595" ca="1">IF(G5595&lt;&gt;"",INDIRECT("'"&amp;G5595&amp;"'!"&amp;H5595),"")</f>
        <v/>
      </c>
      <c r="G5595" s="1533"/>
      <c r="I5595" s="4"/>
      <c r="J5595" s="4"/>
      <c r="K5595" s="4"/>
    </row>
    <row r="5596" spans="1:11" ht="14">
      <c r="A5596" s="1">
        <v>5591</v>
      </c>
      <c r="D5596" s="4"/>
      <c r="E5596" s="2" t="b">
        <f t="shared" ca="1" si="152"/>
        <v>1</v>
      </c>
      <c r="F5596" s="2" t="str" cm="1">
        <f t="array" aca="1" ref="F5596" ca="1">IF(G5596&lt;&gt;"",INDIRECT("'"&amp;G5596&amp;"'!"&amp;H5596),"")</f>
        <v/>
      </c>
      <c r="G5596" s="1533"/>
      <c r="I5596" s="4"/>
      <c r="J5596" s="4"/>
      <c r="K5596" s="4"/>
    </row>
    <row r="5597" spans="1:11" ht="14">
      <c r="A5597">
        <v>5592</v>
      </c>
      <c r="B5597" s="7">
        <f>'EstRev 6-11'!F172</f>
        <v>2169000</v>
      </c>
      <c r="C5597" s="3">
        <f t="shared" si="153"/>
        <v>-2163408</v>
      </c>
      <c r="E5597" s="2" t="b">
        <f t="shared" ca="1" si="152"/>
        <v>1</v>
      </c>
      <c r="F5597" s="2" cm="1">
        <f t="array" aca="1" ref="F5597" ca="1">IF(G5597&lt;&gt;"",INDIRECT("'"&amp;G5597&amp;"'!"&amp;H5597),"")</f>
        <v>2169000</v>
      </c>
      <c r="G5597" s="1533" t="s">
        <v>6776</v>
      </c>
      <c r="H5597" s="2" t="s">
        <v>5447</v>
      </c>
    </row>
    <row r="5598" spans="1:11" ht="14">
      <c r="A5598">
        <v>5593</v>
      </c>
      <c r="B5598" s="7">
        <f>'EstRev 6-11'!F175</f>
        <v>0</v>
      </c>
      <c r="C5598" s="3">
        <f t="shared" si="153"/>
        <v>5593</v>
      </c>
      <c r="E5598" s="2" t="b">
        <f t="shared" ca="1" si="152"/>
        <v>1</v>
      </c>
      <c r="F5598" s="2" cm="1">
        <f t="array" aca="1" ref="F5598" ca="1">IF(G5598&lt;&gt;"",INDIRECT("'"&amp;G5598&amp;"'!"&amp;H5598),"")</f>
        <v>0</v>
      </c>
      <c r="G5598" s="1533" t="s">
        <v>6776</v>
      </c>
      <c r="H5598" s="2" t="s">
        <v>5448</v>
      </c>
    </row>
    <row r="5599" spans="1:11" ht="14">
      <c r="A5599">
        <v>5594</v>
      </c>
      <c r="B5599" s="7">
        <f>'EstRev 6-11'!F177</f>
        <v>0</v>
      </c>
      <c r="C5599" s="3">
        <f t="shared" si="153"/>
        <v>5594</v>
      </c>
      <c r="E5599" s="2" t="b">
        <f t="shared" ca="1" si="152"/>
        <v>1</v>
      </c>
      <c r="F5599" s="2" cm="1">
        <f t="array" aca="1" ref="F5599" ca="1">IF(G5599&lt;&gt;"",INDIRECT("'"&amp;G5599&amp;"'!"&amp;H5599),"")</f>
        <v>0</v>
      </c>
      <c r="G5599" s="1533" t="s">
        <v>6776</v>
      </c>
      <c r="H5599" s="2" t="s">
        <v>5449</v>
      </c>
    </row>
    <row r="5600" spans="1:11" ht="14">
      <c r="A5600" s="1">
        <v>5595</v>
      </c>
      <c r="D5600" s="3" t="s">
        <v>299</v>
      </c>
      <c r="E5600" s="2" t="b">
        <f t="shared" ca="1" si="152"/>
        <v>1</v>
      </c>
      <c r="F5600" s="2" t="str" cm="1">
        <f t="array" aca="1" ref="F5600" ca="1">IF(G5600&lt;&gt;"",INDIRECT("'"&amp;G5600&amp;"'!"&amp;H5600),"")</f>
        <v/>
      </c>
      <c r="G5600" s="1533"/>
    </row>
    <row r="5601" spans="1:11" ht="14">
      <c r="A5601" s="1">
        <v>5596</v>
      </c>
      <c r="D5601" s="3" t="s">
        <v>299</v>
      </c>
      <c r="E5601" s="2" t="b">
        <f t="shared" ca="1" si="152"/>
        <v>1</v>
      </c>
      <c r="F5601" s="2" t="str" cm="1">
        <f t="array" aca="1" ref="F5601" ca="1">IF(G5601&lt;&gt;"",INDIRECT("'"&amp;G5601&amp;"'!"&amp;H5601),"")</f>
        <v/>
      </c>
      <c r="G5601" s="1533"/>
    </row>
    <row r="5602" spans="1:11" ht="14">
      <c r="A5602">
        <v>5597</v>
      </c>
      <c r="B5602" s="7">
        <f>'EstRev 6-11'!F183</f>
        <v>0</v>
      </c>
      <c r="C5602" s="3">
        <f t="shared" si="153"/>
        <v>5597</v>
      </c>
      <c r="E5602" s="2" t="b">
        <f t="shared" ca="1" si="152"/>
        <v>1</v>
      </c>
      <c r="F5602" s="2" cm="1">
        <f t="array" aca="1" ref="F5602" ca="1">IF(G5602&lt;&gt;"",INDIRECT("'"&amp;G5602&amp;"'!"&amp;H5602),"")</f>
        <v>0</v>
      </c>
      <c r="G5602" s="1533" t="s">
        <v>6776</v>
      </c>
      <c r="H5602" s="2" t="s">
        <v>5450</v>
      </c>
    </row>
    <row r="5603" spans="1:11" ht="14">
      <c r="A5603">
        <v>5598</v>
      </c>
      <c r="B5603" s="7">
        <f>'EstRev 6-11'!F186</f>
        <v>0</v>
      </c>
      <c r="C5603" s="3">
        <f t="shared" si="153"/>
        <v>5598</v>
      </c>
      <c r="E5603" s="2" t="b">
        <f t="shared" ca="1" si="152"/>
        <v>1</v>
      </c>
      <c r="F5603" s="2" cm="1">
        <f t="array" aca="1" ref="F5603" ca="1">IF(G5603&lt;&gt;"",INDIRECT("'"&amp;G5603&amp;"'!"&amp;H5603),"")</f>
        <v>0</v>
      </c>
      <c r="G5603" s="1533" t="s">
        <v>6776</v>
      </c>
      <c r="H5603" s="2" t="s">
        <v>4717</v>
      </c>
    </row>
    <row r="5604" spans="1:11" ht="14">
      <c r="A5604" s="1">
        <v>5599</v>
      </c>
      <c r="D5604" s="4"/>
      <c r="E5604" s="2" t="b">
        <f t="shared" ca="1" si="152"/>
        <v>1</v>
      </c>
      <c r="F5604" s="2" t="str" cm="1">
        <f t="array" aca="1" ref="F5604" ca="1">IF(G5604&lt;&gt;"",INDIRECT("'"&amp;G5604&amp;"'!"&amp;H5604),"")</f>
        <v/>
      </c>
      <c r="G5604" s="1533"/>
      <c r="I5604" s="4"/>
      <c r="J5604" s="4"/>
      <c r="K5604" s="4"/>
    </row>
    <row r="5605" spans="1:11" ht="14">
      <c r="A5605" s="1">
        <v>5600</v>
      </c>
      <c r="D5605" s="4"/>
      <c r="E5605" s="2" t="b">
        <f t="shared" ca="1" si="152"/>
        <v>1</v>
      </c>
      <c r="F5605" s="2" t="str" cm="1">
        <f t="array" aca="1" ref="F5605" ca="1">IF(G5605&lt;&gt;"",INDIRECT("'"&amp;G5605&amp;"'!"&amp;H5605),"")</f>
        <v/>
      </c>
      <c r="G5605" s="1533"/>
      <c r="I5605" s="4"/>
      <c r="J5605" s="4"/>
      <c r="K5605" s="4"/>
    </row>
    <row r="5606" spans="1:11" ht="14">
      <c r="A5606" s="1">
        <v>5601</v>
      </c>
      <c r="D5606" s="4"/>
      <c r="E5606" s="2" t="b">
        <f t="shared" ca="1" si="152"/>
        <v>1</v>
      </c>
      <c r="F5606" s="2" t="str" cm="1">
        <f t="array" aca="1" ref="F5606" ca="1">IF(G5606&lt;&gt;"",INDIRECT("'"&amp;G5606&amp;"'!"&amp;H5606),"")</f>
        <v/>
      </c>
      <c r="G5606" s="1533"/>
      <c r="I5606" s="4"/>
      <c r="J5606" s="4"/>
      <c r="K5606" s="4"/>
    </row>
    <row r="5607" spans="1:11" ht="14">
      <c r="A5607" s="1">
        <v>5602</v>
      </c>
      <c r="D5607" s="4"/>
      <c r="E5607" s="2" t="b">
        <f t="shared" ca="1" si="152"/>
        <v>1</v>
      </c>
      <c r="F5607" s="2" t="str" cm="1">
        <f t="array" aca="1" ref="F5607" ca="1">IF(G5607&lt;&gt;"",INDIRECT("'"&amp;G5607&amp;"'!"&amp;H5607),"")</f>
        <v/>
      </c>
      <c r="G5607" s="1533"/>
      <c r="I5607" s="4"/>
      <c r="J5607" s="4"/>
      <c r="K5607" s="4"/>
    </row>
    <row r="5608" spans="1:11" ht="14">
      <c r="A5608">
        <v>5603</v>
      </c>
      <c r="B5608" s="7">
        <f>'EstRev 6-11'!F202</f>
        <v>0</v>
      </c>
      <c r="C5608" s="3">
        <f t="shared" si="153"/>
        <v>5603</v>
      </c>
      <c r="E5608" s="2" t="b">
        <f t="shared" ca="1" si="152"/>
        <v>1</v>
      </c>
      <c r="F5608" s="2" cm="1">
        <f t="array" aca="1" ref="F5608" ca="1">IF(G5608&lt;&gt;"",INDIRECT("'"&amp;G5608&amp;"'!"&amp;H5608),"")</f>
        <v>0</v>
      </c>
      <c r="G5608" s="1533" t="s">
        <v>6776</v>
      </c>
      <c r="H5608" s="2" t="s">
        <v>5451</v>
      </c>
    </row>
    <row r="5609" spans="1:11" ht="14">
      <c r="A5609">
        <v>5604</v>
      </c>
      <c r="B5609" s="7">
        <f>'EstRev 6-11'!F203</f>
        <v>0</v>
      </c>
      <c r="C5609" s="3">
        <f t="shared" si="153"/>
        <v>5604</v>
      </c>
      <c r="E5609" s="2" t="b">
        <f t="shared" ca="1" si="152"/>
        <v>1</v>
      </c>
      <c r="F5609" s="2" cm="1">
        <f t="array" aca="1" ref="F5609" ca="1">IF(G5609&lt;&gt;"",INDIRECT("'"&amp;G5609&amp;"'!"&amp;H5609),"")</f>
        <v>0</v>
      </c>
      <c r="G5609" s="1533" t="s">
        <v>6776</v>
      </c>
      <c r="H5609" s="2" t="s">
        <v>5452</v>
      </c>
    </row>
    <row r="5610" spans="1:11" ht="14">
      <c r="A5610" s="1">
        <v>5605</v>
      </c>
      <c r="D5610" s="4"/>
      <c r="E5610" s="2" t="b">
        <f t="shared" ca="1" si="152"/>
        <v>1</v>
      </c>
      <c r="F5610" s="2" t="str" cm="1">
        <f t="array" aca="1" ref="F5610" ca="1">IF(G5610&lt;&gt;"",INDIRECT("'"&amp;G5610&amp;"'!"&amp;H5610),"")</f>
        <v/>
      </c>
      <c r="G5610" s="1533"/>
      <c r="I5610" s="4"/>
      <c r="J5610" s="4"/>
      <c r="K5610" s="4"/>
    </row>
    <row r="5611" spans="1:11" ht="14">
      <c r="A5611" s="1">
        <v>5606</v>
      </c>
      <c r="D5611" s="4"/>
      <c r="E5611" s="2" t="b">
        <f t="shared" ca="1" si="152"/>
        <v>1</v>
      </c>
      <c r="F5611" s="2" t="str" cm="1">
        <f t="array" aca="1" ref="F5611" ca="1">IF(G5611&lt;&gt;"",INDIRECT("'"&amp;G5611&amp;"'!"&amp;H5611),"")</f>
        <v/>
      </c>
      <c r="G5611" s="1533"/>
      <c r="I5611" s="4"/>
      <c r="J5611" s="4"/>
      <c r="K5611" s="4"/>
    </row>
    <row r="5612" spans="1:11" ht="14">
      <c r="A5612" s="1">
        <v>5607</v>
      </c>
      <c r="D5612" s="4"/>
      <c r="E5612" s="2" t="b">
        <f t="shared" ca="1" si="152"/>
        <v>1</v>
      </c>
      <c r="F5612" s="2" t="str" cm="1">
        <f t="array" aca="1" ref="F5612" ca="1">IF(G5612&lt;&gt;"",INDIRECT("'"&amp;G5612&amp;"'!"&amp;H5612),"")</f>
        <v/>
      </c>
      <c r="G5612" s="1533"/>
      <c r="I5612" s="4"/>
      <c r="J5612" s="4"/>
      <c r="K5612" s="4"/>
    </row>
    <row r="5613" spans="1:11" ht="14">
      <c r="A5613" s="1">
        <v>5608</v>
      </c>
      <c r="D5613" s="3" t="s">
        <v>299</v>
      </c>
      <c r="E5613" s="2" t="b">
        <f t="shared" ca="1" si="152"/>
        <v>1</v>
      </c>
      <c r="F5613" s="2" t="str" cm="1">
        <f t="array" aca="1" ref="F5613" ca="1">IF(G5613&lt;&gt;"",INDIRECT("'"&amp;G5613&amp;"'!"&amp;H5613),"")</f>
        <v/>
      </c>
      <c r="G5613" s="1533"/>
    </row>
    <row r="5614" spans="1:11" ht="14">
      <c r="A5614" s="1">
        <v>5609</v>
      </c>
      <c r="D5614" s="3" t="s">
        <v>299</v>
      </c>
      <c r="E5614" s="2" t="b">
        <f t="shared" ca="1" si="152"/>
        <v>1</v>
      </c>
      <c r="F5614" s="2" t="str" cm="1">
        <f t="array" aca="1" ref="F5614" ca="1">IF(G5614&lt;&gt;"",INDIRECT("'"&amp;G5614&amp;"'!"&amp;H5614),"")</f>
        <v/>
      </c>
      <c r="G5614" s="1533"/>
    </row>
    <row r="5615" spans="1:11" ht="14">
      <c r="A5615" s="1">
        <v>5610</v>
      </c>
      <c r="D5615" s="3" t="s">
        <v>653</v>
      </c>
      <c r="E5615" s="2" t="b">
        <f t="shared" ca="1" si="152"/>
        <v>1</v>
      </c>
      <c r="F5615" s="2" t="str" cm="1">
        <f t="array" aca="1" ref="F5615" ca="1">IF(G5615&lt;&gt;"",INDIRECT("'"&amp;G5615&amp;"'!"&amp;H5615),"")</f>
        <v/>
      </c>
      <c r="G5615" s="1533"/>
    </row>
    <row r="5616" spans="1:11" ht="14">
      <c r="A5616">
        <v>5611</v>
      </c>
      <c r="B5616" s="7">
        <f>'EstRev 6-11'!F204</f>
        <v>0</v>
      </c>
      <c r="C5616" s="3">
        <f t="shared" si="153"/>
        <v>5611</v>
      </c>
      <c r="E5616" s="2" t="b">
        <f t="shared" ca="1" si="152"/>
        <v>1</v>
      </c>
      <c r="F5616" s="2" cm="1">
        <f t="array" aca="1" ref="F5616" ca="1">IF(G5616&lt;&gt;"",INDIRECT("'"&amp;G5616&amp;"'!"&amp;H5616),"")</f>
        <v>0</v>
      </c>
      <c r="G5616" s="1533" t="s">
        <v>6776</v>
      </c>
      <c r="H5616" s="2" t="s">
        <v>5453</v>
      </c>
    </row>
    <row r="5617" spans="1:11" ht="14">
      <c r="A5617">
        <v>5612</v>
      </c>
      <c r="B5617" s="7">
        <f>'EstRev 6-11'!F208</f>
        <v>0</v>
      </c>
      <c r="C5617" s="3">
        <f t="shared" si="153"/>
        <v>5612</v>
      </c>
      <c r="E5617" s="2" t="b">
        <f t="shared" ca="1" si="152"/>
        <v>1</v>
      </c>
      <c r="F5617" s="2" cm="1">
        <f t="array" aca="1" ref="F5617" ca="1">IF(G5617&lt;&gt;"",INDIRECT("'"&amp;G5617&amp;"'!"&amp;H5617),"")</f>
        <v>0</v>
      </c>
      <c r="G5617" s="1533" t="s">
        <v>6776</v>
      </c>
      <c r="H5617" s="2" t="s">
        <v>5454</v>
      </c>
    </row>
    <row r="5618" spans="1:11" ht="14">
      <c r="A5618" s="1">
        <v>5613</v>
      </c>
      <c r="D5618" s="3" t="s">
        <v>299</v>
      </c>
      <c r="E5618" s="2" t="b">
        <f t="shared" ca="1" si="152"/>
        <v>1</v>
      </c>
      <c r="F5618" s="2" t="str" cm="1">
        <f t="array" aca="1" ref="F5618" ca="1">IF(G5618&lt;&gt;"",INDIRECT("'"&amp;G5618&amp;"'!"&amp;H5618),"")</f>
        <v/>
      </c>
      <c r="G5618" s="1533"/>
    </row>
    <row r="5619" spans="1:11" ht="14">
      <c r="A5619" s="1">
        <v>5614</v>
      </c>
      <c r="D5619" s="4"/>
      <c r="E5619" s="2" t="b">
        <f t="shared" ca="1" si="152"/>
        <v>1</v>
      </c>
      <c r="F5619" s="2" t="str" cm="1">
        <f t="array" aca="1" ref="F5619" ca="1">IF(G5619&lt;&gt;"",INDIRECT("'"&amp;G5619&amp;"'!"&amp;H5619),"")</f>
        <v/>
      </c>
      <c r="G5619" s="1533"/>
      <c r="I5619" s="4"/>
      <c r="J5619" s="4"/>
      <c r="K5619" s="4"/>
    </row>
    <row r="5620" spans="1:11" ht="14">
      <c r="A5620" s="1">
        <v>5615</v>
      </c>
      <c r="D5620" s="4"/>
      <c r="E5620" s="2" t="b">
        <f t="shared" ca="1" si="152"/>
        <v>1</v>
      </c>
      <c r="F5620" s="2" t="str" cm="1">
        <f t="array" aca="1" ref="F5620" ca="1">IF(G5620&lt;&gt;"",INDIRECT("'"&amp;G5620&amp;"'!"&amp;H5620),"")</f>
        <v/>
      </c>
      <c r="G5620" s="1533"/>
      <c r="I5620" s="4"/>
      <c r="J5620" s="4"/>
      <c r="K5620" s="4"/>
    </row>
    <row r="5621" spans="1:11" ht="14">
      <c r="A5621">
        <v>5616</v>
      </c>
      <c r="B5621" s="7">
        <f>'EstRev 6-11'!F206</f>
        <v>0</v>
      </c>
      <c r="C5621" s="3">
        <f t="shared" si="153"/>
        <v>5616</v>
      </c>
      <c r="E5621" s="2" t="b">
        <f t="shared" ca="1" si="152"/>
        <v>1</v>
      </c>
      <c r="F5621" s="2" cm="1">
        <f t="array" aca="1" ref="F5621" ca="1">IF(G5621&lt;&gt;"",INDIRECT("'"&amp;G5621&amp;"'!"&amp;H5621),"")</f>
        <v>0</v>
      </c>
      <c r="G5621" s="1533" t="s">
        <v>6776</v>
      </c>
      <c r="H5621" s="2" t="s">
        <v>5455</v>
      </c>
    </row>
    <row r="5622" spans="1:11" ht="14">
      <c r="A5622" s="1">
        <v>5617</v>
      </c>
      <c r="D5622" s="4"/>
      <c r="E5622" s="2" t="b">
        <f t="shared" ca="1" si="152"/>
        <v>1</v>
      </c>
      <c r="F5622" s="2" t="str" cm="1">
        <f t="array" aca="1" ref="F5622" ca="1">IF(G5622&lt;&gt;"",INDIRECT("'"&amp;G5622&amp;"'!"&amp;H5622),"")</f>
        <v/>
      </c>
      <c r="G5622" s="1533"/>
      <c r="I5622" s="4"/>
      <c r="J5622" s="4"/>
      <c r="K5622" s="4"/>
    </row>
    <row r="5623" spans="1:11" ht="14">
      <c r="A5623" s="1">
        <v>5618</v>
      </c>
      <c r="D5623" s="4"/>
      <c r="E5623" s="2" t="b">
        <f t="shared" ca="1" si="152"/>
        <v>1</v>
      </c>
      <c r="F5623" s="2" t="str" cm="1">
        <f t="array" aca="1" ref="F5623" ca="1">IF(G5623&lt;&gt;"",INDIRECT("'"&amp;G5623&amp;"'!"&amp;H5623),"")</f>
        <v/>
      </c>
      <c r="G5623" s="1533"/>
      <c r="I5623" s="4"/>
      <c r="J5623" s="4"/>
      <c r="K5623" s="4"/>
    </row>
    <row r="5624" spans="1:11" ht="14">
      <c r="A5624" s="1">
        <v>5619</v>
      </c>
      <c r="D5624" s="4"/>
      <c r="E5624" s="2" t="b">
        <f t="shared" ca="1" si="152"/>
        <v>1</v>
      </c>
      <c r="F5624" s="2" t="str" cm="1">
        <f t="array" aca="1" ref="F5624" ca="1">IF(G5624&lt;&gt;"",INDIRECT("'"&amp;G5624&amp;"'!"&amp;H5624),"")</f>
        <v/>
      </c>
      <c r="G5624" s="1533"/>
      <c r="I5624" s="4"/>
      <c r="J5624" s="4"/>
      <c r="K5624" s="4"/>
    </row>
    <row r="5625" spans="1:11" ht="14">
      <c r="A5625" s="1">
        <v>5620</v>
      </c>
      <c r="D5625" s="4"/>
      <c r="E5625" s="2" t="b">
        <f t="shared" ca="1" si="152"/>
        <v>1</v>
      </c>
      <c r="F5625" s="2" t="str" cm="1">
        <f t="array" aca="1" ref="F5625" ca="1">IF(G5625&lt;&gt;"",INDIRECT("'"&amp;G5625&amp;"'!"&amp;H5625),"")</f>
        <v/>
      </c>
      <c r="G5625" s="1533"/>
      <c r="I5625" s="4"/>
      <c r="J5625" s="4"/>
      <c r="K5625" s="4"/>
    </row>
    <row r="5626" spans="1:11" ht="14">
      <c r="A5626" s="1">
        <v>5621</v>
      </c>
      <c r="D5626" s="4"/>
      <c r="E5626" s="2" t="b">
        <f t="shared" ca="1" si="152"/>
        <v>1</v>
      </c>
      <c r="F5626" s="2" t="str" cm="1">
        <f t="array" aca="1" ref="F5626" ca="1">IF(G5626&lt;&gt;"",INDIRECT("'"&amp;G5626&amp;"'!"&amp;H5626),"")</f>
        <v/>
      </c>
      <c r="G5626" s="1533"/>
      <c r="I5626" s="4"/>
      <c r="J5626" s="4"/>
      <c r="K5626" s="4"/>
    </row>
    <row r="5627" spans="1:11" ht="14">
      <c r="A5627" s="1">
        <v>5622</v>
      </c>
      <c r="D5627" s="4"/>
      <c r="E5627" s="2" t="b">
        <f t="shared" ca="1" si="152"/>
        <v>1</v>
      </c>
      <c r="F5627" s="2" t="str" cm="1">
        <f t="array" aca="1" ref="F5627" ca="1">IF(G5627&lt;&gt;"",INDIRECT("'"&amp;G5627&amp;"'!"&amp;H5627),"")</f>
        <v/>
      </c>
      <c r="G5627" s="1533"/>
      <c r="I5627" s="4"/>
      <c r="J5627" s="4"/>
      <c r="K5627" s="4"/>
    </row>
    <row r="5628" spans="1:11" ht="14">
      <c r="A5628" s="1">
        <v>5623</v>
      </c>
      <c r="D5628" s="4"/>
      <c r="E5628" s="2" t="b">
        <f t="shared" ca="1" si="152"/>
        <v>1</v>
      </c>
      <c r="F5628" s="2" t="str" cm="1">
        <f t="array" aca="1" ref="F5628" ca="1">IF(G5628&lt;&gt;"",INDIRECT("'"&amp;G5628&amp;"'!"&amp;H5628),"")</f>
        <v/>
      </c>
      <c r="G5628" s="1533"/>
      <c r="I5628" s="4"/>
      <c r="J5628" s="4"/>
      <c r="K5628" s="4"/>
    </row>
    <row r="5629" spans="1:11" ht="14">
      <c r="A5629" s="1">
        <v>5624</v>
      </c>
      <c r="D5629" s="4"/>
      <c r="E5629" s="2" t="b">
        <f t="shared" ca="1" si="152"/>
        <v>1</v>
      </c>
      <c r="F5629" s="2" t="str" cm="1">
        <f t="array" aca="1" ref="F5629" ca="1">IF(G5629&lt;&gt;"",INDIRECT("'"&amp;G5629&amp;"'!"&amp;H5629),"")</f>
        <v/>
      </c>
      <c r="G5629" s="1533"/>
      <c r="I5629" s="4"/>
      <c r="J5629" s="4"/>
      <c r="K5629" s="4"/>
    </row>
    <row r="5630" spans="1:11" ht="14">
      <c r="A5630" s="1">
        <v>5625</v>
      </c>
      <c r="D5630" s="4"/>
      <c r="E5630" s="2" t="b">
        <f t="shared" ca="1" si="152"/>
        <v>1</v>
      </c>
      <c r="F5630" s="2" t="str" cm="1">
        <f t="array" aca="1" ref="F5630" ca="1">IF(G5630&lt;&gt;"",INDIRECT("'"&amp;G5630&amp;"'!"&amp;H5630),"")</f>
        <v/>
      </c>
      <c r="G5630" s="1533"/>
      <c r="I5630" s="4"/>
      <c r="J5630" s="4"/>
      <c r="K5630" s="4"/>
    </row>
    <row r="5631" spans="1:11" ht="14">
      <c r="A5631" s="1">
        <v>5626</v>
      </c>
      <c r="D5631" s="4"/>
      <c r="E5631" s="2" t="b">
        <f t="shared" ca="1" si="152"/>
        <v>1</v>
      </c>
      <c r="F5631" s="2" t="str" cm="1">
        <f t="array" aca="1" ref="F5631" ca="1">IF(G5631&lt;&gt;"",INDIRECT("'"&amp;G5631&amp;"'!"&amp;H5631),"")</f>
        <v/>
      </c>
      <c r="G5631" s="1533"/>
      <c r="I5631" s="4"/>
      <c r="J5631" s="4"/>
      <c r="K5631" s="4"/>
    </row>
    <row r="5632" spans="1:11" ht="14">
      <c r="A5632" s="1">
        <v>5627</v>
      </c>
      <c r="D5632" s="4"/>
      <c r="E5632" s="2" t="b">
        <f t="shared" ca="1" si="152"/>
        <v>1</v>
      </c>
      <c r="F5632" s="2" t="str" cm="1">
        <f t="array" aca="1" ref="F5632" ca="1">IF(G5632&lt;&gt;"",INDIRECT("'"&amp;G5632&amp;"'!"&amp;H5632),"")</f>
        <v/>
      </c>
      <c r="G5632" s="1533"/>
      <c r="I5632" s="4"/>
      <c r="J5632" s="4"/>
      <c r="K5632" s="4"/>
    </row>
    <row r="5633" spans="1:11" ht="14">
      <c r="A5633" s="1">
        <v>5628</v>
      </c>
      <c r="D5633" s="4"/>
      <c r="E5633" s="2" t="b">
        <f t="shared" ca="1" si="152"/>
        <v>1</v>
      </c>
      <c r="F5633" s="2" t="str" cm="1">
        <f t="array" aca="1" ref="F5633" ca="1">IF(G5633&lt;&gt;"",INDIRECT("'"&amp;G5633&amp;"'!"&amp;H5633),"")</f>
        <v/>
      </c>
      <c r="G5633" s="1533"/>
      <c r="I5633" s="4"/>
      <c r="J5633" s="4"/>
      <c r="K5633" s="4"/>
    </row>
    <row r="5634" spans="1:11" ht="14">
      <c r="A5634" s="1">
        <v>5629</v>
      </c>
      <c r="D5634" s="4"/>
      <c r="E5634" s="2" t="b">
        <f t="shared" ref="E5634:E5697" ca="1" si="154">F5634=B5634</f>
        <v>1</v>
      </c>
      <c r="F5634" s="2" t="str" cm="1">
        <f t="array" aca="1" ref="F5634" ca="1">IF(G5634&lt;&gt;"",INDIRECT("'"&amp;G5634&amp;"'!"&amp;H5634),"")</f>
        <v/>
      </c>
      <c r="G5634" s="1533"/>
      <c r="I5634" s="4"/>
      <c r="J5634" s="4"/>
      <c r="K5634" s="4"/>
    </row>
    <row r="5635" spans="1:11" ht="14">
      <c r="A5635">
        <v>5630</v>
      </c>
      <c r="B5635" s="7">
        <f>'EstRev 6-11'!F214</f>
        <v>0</v>
      </c>
      <c r="C5635" s="3">
        <f t="shared" si="153"/>
        <v>5630</v>
      </c>
      <c r="E5635" s="2" t="b">
        <f t="shared" ca="1" si="154"/>
        <v>1</v>
      </c>
      <c r="F5635" s="2" cm="1">
        <f t="array" aca="1" ref="F5635" ca="1">IF(G5635&lt;&gt;"",INDIRECT("'"&amp;G5635&amp;"'!"&amp;H5635),"")</f>
        <v>0</v>
      </c>
      <c r="G5635" s="1533" t="s">
        <v>6776</v>
      </c>
      <c r="H5635" s="2" t="s">
        <v>4720</v>
      </c>
    </row>
    <row r="5636" spans="1:11" ht="14">
      <c r="A5636">
        <v>5631</v>
      </c>
      <c r="B5636" s="7">
        <f>'EstRev 6-11'!F215</f>
        <v>0</v>
      </c>
      <c r="C5636" s="3">
        <f t="shared" si="153"/>
        <v>5631</v>
      </c>
      <c r="E5636" s="2" t="b">
        <f t="shared" ca="1" si="154"/>
        <v>1</v>
      </c>
      <c r="F5636" s="2" cm="1">
        <f t="array" aca="1" ref="F5636" ca="1">IF(G5636&lt;&gt;"",INDIRECT("'"&amp;G5636&amp;"'!"&amp;H5636),"")</f>
        <v>0</v>
      </c>
      <c r="G5636" s="1533" t="s">
        <v>6776</v>
      </c>
      <c r="H5636" s="2" t="s">
        <v>5456</v>
      </c>
    </row>
    <row r="5637" spans="1:11" ht="14">
      <c r="A5637" s="1">
        <v>5632</v>
      </c>
      <c r="D5637" s="4"/>
      <c r="E5637" s="2" t="b">
        <f t="shared" ca="1" si="154"/>
        <v>1</v>
      </c>
      <c r="F5637" s="2" t="str" cm="1">
        <f t="array" aca="1" ref="F5637" ca="1">IF(G5637&lt;&gt;"",INDIRECT("'"&amp;G5637&amp;"'!"&amp;H5637),"")</f>
        <v/>
      </c>
      <c r="G5637" s="1533"/>
      <c r="I5637" s="4"/>
      <c r="J5637" s="4"/>
      <c r="K5637" s="4"/>
    </row>
    <row r="5638" spans="1:11" ht="14">
      <c r="A5638" s="1">
        <v>5633</v>
      </c>
      <c r="D5638" s="4"/>
      <c r="E5638" s="2" t="b">
        <f t="shared" ca="1" si="154"/>
        <v>1</v>
      </c>
      <c r="F5638" s="2" t="str" cm="1">
        <f t="array" aca="1" ref="F5638" ca="1">IF(G5638&lt;&gt;"",INDIRECT("'"&amp;G5638&amp;"'!"&amp;H5638),"")</f>
        <v/>
      </c>
      <c r="G5638" s="1533"/>
      <c r="I5638" s="4"/>
      <c r="J5638" s="4"/>
      <c r="K5638" s="4"/>
    </row>
    <row r="5639" spans="1:11" ht="14">
      <c r="A5639">
        <v>5634</v>
      </c>
      <c r="B5639" s="7">
        <f>'EstRev 6-11'!F216</f>
        <v>0</v>
      </c>
      <c r="C5639" s="3">
        <f t="shared" si="153"/>
        <v>5634</v>
      </c>
      <c r="E5639" s="2" t="b">
        <f t="shared" ca="1" si="154"/>
        <v>1</v>
      </c>
      <c r="F5639" s="2" cm="1">
        <f t="array" aca="1" ref="F5639" ca="1">IF(G5639&lt;&gt;"",INDIRECT("'"&amp;G5639&amp;"'!"&amp;H5639),"")</f>
        <v>0</v>
      </c>
      <c r="G5639" s="1533" t="s">
        <v>6776</v>
      </c>
      <c r="H5639" s="2" t="s">
        <v>5457</v>
      </c>
    </row>
    <row r="5640" spans="1:11" ht="14">
      <c r="A5640">
        <v>5635</v>
      </c>
      <c r="B5640" s="7">
        <f>'EstRev 6-11'!F217</f>
        <v>0</v>
      </c>
      <c r="C5640" s="3">
        <f t="shared" ref="C5640:C5701" si="155">A5640-B5640</f>
        <v>5635</v>
      </c>
      <c r="E5640" s="2" t="b">
        <f t="shared" ca="1" si="154"/>
        <v>1</v>
      </c>
      <c r="F5640" s="2" cm="1">
        <f t="array" aca="1" ref="F5640" ca="1">IF(G5640&lt;&gt;"",INDIRECT("'"&amp;G5640&amp;"'!"&amp;H5640),"")</f>
        <v>0</v>
      </c>
      <c r="G5640" s="1533" t="s">
        <v>6776</v>
      </c>
      <c r="H5640" s="2" t="s">
        <v>5458</v>
      </c>
    </row>
    <row r="5641" spans="1:11" ht="14">
      <c r="A5641">
        <v>5636</v>
      </c>
      <c r="B5641" s="7">
        <f>'EstRev 6-11'!F218</f>
        <v>0</v>
      </c>
      <c r="C5641" s="3">
        <f t="shared" si="155"/>
        <v>5636</v>
      </c>
      <c r="E5641" s="2" t="b">
        <f t="shared" ca="1" si="154"/>
        <v>1</v>
      </c>
      <c r="F5641" s="2" cm="1">
        <f t="array" aca="1" ref="F5641" ca="1">IF(G5641&lt;&gt;"",INDIRECT("'"&amp;G5641&amp;"'!"&amp;H5641),"")</f>
        <v>0</v>
      </c>
      <c r="G5641" s="1533" t="s">
        <v>6776</v>
      </c>
      <c r="H5641" s="2" t="s">
        <v>5459</v>
      </c>
    </row>
    <row r="5642" spans="1:11" ht="14">
      <c r="A5642" s="1">
        <v>5637</v>
      </c>
      <c r="D5642" s="4"/>
      <c r="E5642" s="2" t="b">
        <f t="shared" ca="1" si="154"/>
        <v>1</v>
      </c>
      <c r="F5642" s="2" t="str" cm="1">
        <f t="array" aca="1" ref="F5642" ca="1">IF(G5642&lt;&gt;"",INDIRECT("'"&amp;G5642&amp;"'!"&amp;H5642),"")</f>
        <v/>
      </c>
      <c r="G5642" s="1533"/>
      <c r="I5642" s="4"/>
      <c r="J5642" s="4"/>
      <c r="K5642" s="4"/>
    </row>
    <row r="5643" spans="1:11" ht="14">
      <c r="A5643" s="1">
        <v>5638</v>
      </c>
      <c r="D5643" s="4"/>
      <c r="E5643" s="2" t="b">
        <f t="shared" ca="1" si="154"/>
        <v>1</v>
      </c>
      <c r="F5643" s="2" t="str" cm="1">
        <f t="array" aca="1" ref="F5643" ca="1">IF(G5643&lt;&gt;"",INDIRECT("'"&amp;G5643&amp;"'!"&amp;H5643),"")</f>
        <v/>
      </c>
      <c r="G5643" s="1533"/>
      <c r="I5643" s="4"/>
      <c r="J5643" s="4"/>
      <c r="K5643" s="4"/>
    </row>
    <row r="5644" spans="1:11" ht="14">
      <c r="A5644" s="1">
        <v>5639</v>
      </c>
      <c r="D5644" s="4"/>
      <c r="E5644" s="2" t="b">
        <f t="shared" ca="1" si="154"/>
        <v>1</v>
      </c>
      <c r="F5644" s="2" t="str" cm="1">
        <f t="array" aca="1" ref="F5644" ca="1">IF(G5644&lt;&gt;"",INDIRECT("'"&amp;G5644&amp;"'!"&amp;H5644),"")</f>
        <v/>
      </c>
      <c r="G5644" s="1533"/>
      <c r="I5644" s="4"/>
      <c r="J5644" s="4"/>
      <c r="K5644" s="4"/>
    </row>
    <row r="5645" spans="1:11" ht="14">
      <c r="A5645" s="1">
        <v>5640</v>
      </c>
      <c r="D5645" s="4"/>
      <c r="E5645" s="2" t="b">
        <f t="shared" ca="1" si="154"/>
        <v>1</v>
      </c>
      <c r="F5645" s="2" t="str" cm="1">
        <f t="array" aca="1" ref="F5645" ca="1">IF(G5645&lt;&gt;"",INDIRECT("'"&amp;G5645&amp;"'!"&amp;H5645),"")</f>
        <v/>
      </c>
      <c r="G5645" s="1533"/>
      <c r="I5645" s="4"/>
      <c r="J5645" s="4"/>
      <c r="K5645" s="4"/>
    </row>
    <row r="5646" spans="1:11" ht="14">
      <c r="A5646" s="1">
        <v>5641</v>
      </c>
      <c r="D5646" s="4"/>
      <c r="E5646" s="2" t="b">
        <f t="shared" ca="1" si="154"/>
        <v>1</v>
      </c>
      <c r="F5646" s="2" t="str" cm="1">
        <f t="array" aca="1" ref="F5646" ca="1">IF(G5646&lt;&gt;"",INDIRECT("'"&amp;G5646&amp;"'!"&amp;H5646),"")</f>
        <v/>
      </c>
      <c r="G5646" s="1533"/>
      <c r="I5646" s="4"/>
      <c r="J5646" s="4"/>
      <c r="K5646" s="4"/>
    </row>
    <row r="5647" spans="1:11" ht="14">
      <c r="A5647">
        <v>5642</v>
      </c>
      <c r="B5647" s="7">
        <f>'EstRev 6-11'!F220</f>
        <v>0</v>
      </c>
      <c r="C5647" s="3">
        <f t="shared" si="155"/>
        <v>5642</v>
      </c>
      <c r="E5647" s="2" t="b">
        <f t="shared" ca="1" si="154"/>
        <v>1</v>
      </c>
      <c r="F5647" s="2" cm="1">
        <f t="array" aca="1" ref="F5647" ca="1">IF(G5647&lt;&gt;"",INDIRECT("'"&amp;G5647&amp;"'!"&amp;H5647),"")</f>
        <v>0</v>
      </c>
      <c r="G5647" s="1533" t="s">
        <v>6776</v>
      </c>
      <c r="H5647" s="2" t="s">
        <v>5460</v>
      </c>
    </row>
    <row r="5648" spans="1:11" ht="14">
      <c r="A5648" s="1">
        <v>5643</v>
      </c>
      <c r="D5648" s="4"/>
      <c r="E5648" s="2" t="b">
        <f t="shared" ca="1" si="154"/>
        <v>1</v>
      </c>
      <c r="F5648" s="2" t="str" cm="1">
        <f t="array" aca="1" ref="F5648" ca="1">IF(G5648&lt;&gt;"",INDIRECT("'"&amp;G5648&amp;"'!"&amp;H5648),"")</f>
        <v/>
      </c>
      <c r="G5648" s="1533"/>
      <c r="I5648" s="4"/>
      <c r="J5648" s="4"/>
      <c r="K5648" s="4"/>
    </row>
    <row r="5649" spans="1:11" ht="14">
      <c r="A5649">
        <v>5644</v>
      </c>
      <c r="B5649" s="7">
        <f>'EstRev 6-11'!F258</f>
        <v>0</v>
      </c>
      <c r="C5649" s="3">
        <f t="shared" si="155"/>
        <v>5644</v>
      </c>
      <c r="E5649" s="2" t="b">
        <f t="shared" ca="1" si="154"/>
        <v>1</v>
      </c>
      <c r="F5649" s="2" cm="1">
        <f t="array" aca="1" ref="F5649" ca="1">IF(G5649&lt;&gt;"",INDIRECT("'"&amp;G5649&amp;"'!"&amp;H5649),"")</f>
        <v>0</v>
      </c>
      <c r="G5649" s="1533" t="s">
        <v>6776</v>
      </c>
      <c r="H5649" s="2" t="s">
        <v>5461</v>
      </c>
    </row>
    <row r="5650" spans="1:11" ht="14">
      <c r="A5650" s="1">
        <v>5645</v>
      </c>
      <c r="E5650" s="2" t="b">
        <f t="shared" ca="1" si="154"/>
        <v>1</v>
      </c>
      <c r="F5650" s="2" t="str" cm="1">
        <f t="array" aca="1" ref="F5650" ca="1">IF(G5650&lt;&gt;"",INDIRECT("'"&amp;G5650&amp;"'!"&amp;H5650),"")</f>
        <v/>
      </c>
      <c r="G5650" s="1533"/>
    </row>
    <row r="5651" spans="1:11" ht="14">
      <c r="A5651" s="1">
        <v>5646</v>
      </c>
      <c r="D5651" s="3" t="s">
        <v>653</v>
      </c>
      <c r="E5651" s="2" t="b">
        <f t="shared" ca="1" si="154"/>
        <v>1</v>
      </c>
      <c r="F5651" s="2" t="str" cm="1">
        <f t="array" aca="1" ref="F5651" ca="1">IF(G5651&lt;&gt;"",INDIRECT("'"&amp;G5651&amp;"'!"&amp;H5651),"")</f>
        <v/>
      </c>
      <c r="G5651" s="1533"/>
    </row>
    <row r="5652" spans="1:11" ht="14">
      <c r="A5652">
        <v>5647</v>
      </c>
      <c r="B5652" s="7">
        <f>'EstRev 6-11'!F260</f>
        <v>0</v>
      </c>
      <c r="C5652" s="3">
        <f t="shared" si="155"/>
        <v>5647</v>
      </c>
      <c r="E5652" s="2" t="b">
        <f t="shared" ca="1" si="154"/>
        <v>1</v>
      </c>
      <c r="F5652" s="2" cm="1">
        <f t="array" aca="1" ref="F5652" ca="1">IF(G5652&lt;&gt;"",INDIRECT("'"&amp;G5652&amp;"'!"&amp;H5652),"")</f>
        <v>0</v>
      </c>
      <c r="G5652" s="1533" t="s">
        <v>6776</v>
      </c>
      <c r="H5652" s="2" t="s">
        <v>5462</v>
      </c>
    </row>
    <row r="5653" spans="1:11" ht="14">
      <c r="A5653" s="1">
        <v>5648</v>
      </c>
      <c r="D5653" s="4"/>
      <c r="E5653" s="2" t="b">
        <f t="shared" ca="1" si="154"/>
        <v>1</v>
      </c>
      <c r="F5653" s="2" t="str" cm="1">
        <f t="array" aca="1" ref="F5653" ca="1">IF(G5653&lt;&gt;"",INDIRECT("'"&amp;G5653&amp;"'!"&amp;H5653),"")</f>
        <v/>
      </c>
      <c r="G5653" s="1533"/>
      <c r="I5653" s="4"/>
      <c r="J5653" s="4"/>
      <c r="K5653" s="4"/>
    </row>
    <row r="5654" spans="1:11" ht="14">
      <c r="A5654">
        <v>5649</v>
      </c>
      <c r="B5654" s="7">
        <f>'EstRev 6-11'!F261</f>
        <v>0</v>
      </c>
      <c r="C5654" s="3">
        <f t="shared" si="155"/>
        <v>5649</v>
      </c>
      <c r="E5654" s="2" t="b">
        <f t="shared" ca="1" si="154"/>
        <v>1</v>
      </c>
      <c r="F5654" s="2" cm="1">
        <f t="array" aca="1" ref="F5654" ca="1">IF(G5654&lt;&gt;"",INDIRECT("'"&amp;G5654&amp;"'!"&amp;H5654),"")</f>
        <v>0</v>
      </c>
      <c r="G5654" s="1533" t="s">
        <v>6776</v>
      </c>
      <c r="H5654" s="2" t="s">
        <v>5463</v>
      </c>
    </row>
    <row r="5655" spans="1:11" ht="14">
      <c r="A5655" s="1">
        <v>5650</v>
      </c>
      <c r="D5655" s="4"/>
      <c r="E5655" s="2" t="b">
        <f t="shared" ca="1" si="154"/>
        <v>1</v>
      </c>
      <c r="F5655" s="2" t="str" cm="1">
        <f t="array" aca="1" ref="F5655" ca="1">IF(G5655&lt;&gt;"",INDIRECT("'"&amp;G5655&amp;"'!"&amp;H5655),"")</f>
        <v/>
      </c>
      <c r="G5655" s="1533"/>
      <c r="I5655" s="4"/>
      <c r="J5655" s="4"/>
      <c r="K5655" s="4"/>
    </row>
    <row r="5656" spans="1:11" ht="14">
      <c r="A5656" s="1">
        <v>5651</v>
      </c>
      <c r="D5656" s="3" t="s">
        <v>299</v>
      </c>
      <c r="E5656" s="2" t="b">
        <f t="shared" ca="1" si="154"/>
        <v>1</v>
      </c>
      <c r="F5656" s="2" t="str" cm="1">
        <f t="array" aca="1" ref="F5656" ca="1">IF(G5656&lt;&gt;"",INDIRECT("'"&amp;G5656&amp;"'!"&amp;H5656),"")</f>
        <v/>
      </c>
      <c r="G5656" s="1533"/>
    </row>
    <row r="5657" spans="1:11" ht="14">
      <c r="A5657">
        <v>5652</v>
      </c>
      <c r="B5657" s="7">
        <f>'EstRev 6-11'!F270</f>
        <v>0</v>
      </c>
      <c r="C5657" s="3">
        <f t="shared" si="155"/>
        <v>5652</v>
      </c>
      <c r="E5657" s="2" t="b">
        <f t="shared" ca="1" si="154"/>
        <v>1</v>
      </c>
      <c r="F5657" s="2" cm="1">
        <f t="array" aca="1" ref="F5657" ca="1">IF(G5657&lt;&gt;"",INDIRECT("'"&amp;G5657&amp;"'!"&amp;H5657),"")</f>
        <v>0</v>
      </c>
      <c r="G5657" s="1533" t="s">
        <v>6776</v>
      </c>
      <c r="H5657" s="2" t="s">
        <v>5464</v>
      </c>
    </row>
    <row r="5658" spans="1:11" ht="14">
      <c r="A5658" s="1">
        <v>5653</v>
      </c>
      <c r="D5658" s="4"/>
      <c r="E5658" s="2" t="b">
        <f t="shared" ca="1" si="154"/>
        <v>1</v>
      </c>
      <c r="F5658" s="2" t="str" cm="1">
        <f t="array" aca="1" ref="F5658" ca="1">IF(G5658&lt;&gt;"",INDIRECT("'"&amp;G5658&amp;"'!"&amp;H5658),"")</f>
        <v/>
      </c>
      <c r="G5658" s="1533"/>
      <c r="I5658" s="4"/>
      <c r="J5658" s="4"/>
      <c r="K5658" s="4"/>
    </row>
    <row r="5659" spans="1:11" ht="14">
      <c r="A5659" s="1">
        <v>5654</v>
      </c>
      <c r="D5659" s="4"/>
      <c r="E5659" s="2" t="b">
        <f t="shared" ca="1" si="154"/>
        <v>1</v>
      </c>
      <c r="F5659" s="2" t="str" cm="1">
        <f t="array" aca="1" ref="F5659" ca="1">IF(G5659&lt;&gt;"",INDIRECT("'"&amp;G5659&amp;"'!"&amp;H5659),"")</f>
        <v/>
      </c>
      <c r="G5659" s="1533"/>
      <c r="I5659" s="4"/>
      <c r="J5659" s="4"/>
      <c r="K5659" s="4"/>
    </row>
    <row r="5660" spans="1:11" ht="14">
      <c r="A5660" s="1">
        <v>5655</v>
      </c>
      <c r="D5660" s="4"/>
      <c r="E5660" s="2" t="b">
        <f t="shared" ca="1" si="154"/>
        <v>1</v>
      </c>
      <c r="F5660" s="2" t="str" cm="1">
        <f t="array" aca="1" ref="F5660" ca="1">IF(G5660&lt;&gt;"",INDIRECT("'"&amp;G5660&amp;"'!"&amp;H5660),"")</f>
        <v/>
      </c>
      <c r="G5660" s="1533"/>
      <c r="I5660" s="4"/>
      <c r="J5660" s="4"/>
      <c r="K5660" s="4"/>
    </row>
    <row r="5661" spans="1:11" ht="14">
      <c r="A5661" s="1">
        <v>5656</v>
      </c>
      <c r="D5661" s="4"/>
      <c r="E5661" s="2" t="b">
        <f t="shared" ca="1" si="154"/>
        <v>1</v>
      </c>
      <c r="F5661" s="2" t="str" cm="1">
        <f t="array" aca="1" ref="F5661" ca="1">IF(G5661&lt;&gt;"",INDIRECT("'"&amp;G5661&amp;"'!"&amp;H5661),"")</f>
        <v/>
      </c>
      <c r="G5661" s="1533"/>
      <c r="I5661" s="4"/>
      <c r="J5661" s="4"/>
      <c r="K5661" s="4"/>
    </row>
    <row r="5662" spans="1:11" ht="14">
      <c r="A5662" s="1">
        <v>5657</v>
      </c>
      <c r="D5662" s="4"/>
      <c r="E5662" s="2" t="b">
        <f t="shared" ca="1" si="154"/>
        <v>1</v>
      </c>
      <c r="F5662" s="2" t="str" cm="1">
        <f t="array" aca="1" ref="F5662" ca="1">IF(G5662&lt;&gt;"",INDIRECT("'"&amp;G5662&amp;"'!"&amp;H5662),"")</f>
        <v/>
      </c>
      <c r="G5662" s="1533"/>
      <c r="I5662" s="4"/>
      <c r="J5662" s="4"/>
      <c r="K5662" s="4"/>
    </row>
    <row r="5663" spans="1:11" ht="14">
      <c r="A5663">
        <v>5658</v>
      </c>
      <c r="B5663" s="7">
        <f>'EstRev 6-11'!F271</f>
        <v>0</v>
      </c>
      <c r="C5663" s="3">
        <f t="shared" si="155"/>
        <v>5658</v>
      </c>
      <c r="E5663" s="2" t="b">
        <f t="shared" ca="1" si="154"/>
        <v>1</v>
      </c>
      <c r="F5663" s="2" cm="1">
        <f t="array" aca="1" ref="F5663" ca="1">IF(G5663&lt;&gt;"",INDIRECT("'"&amp;G5663&amp;"'!"&amp;H5663),"")</f>
        <v>0</v>
      </c>
      <c r="G5663" s="1533" t="s">
        <v>6776</v>
      </c>
      <c r="H5663" s="2" t="s">
        <v>5465</v>
      </c>
    </row>
    <row r="5664" spans="1:11" ht="14">
      <c r="A5664">
        <v>5659</v>
      </c>
      <c r="B5664" s="7">
        <f>'EstRev 6-11'!F272</f>
        <v>4327900</v>
      </c>
      <c r="C5664" s="3">
        <f t="shared" si="155"/>
        <v>-4322241</v>
      </c>
      <c r="E5664" s="2" t="b">
        <f t="shared" ca="1" si="154"/>
        <v>1</v>
      </c>
      <c r="F5664" s="2" cm="1">
        <f t="array" aca="1" ref="F5664" ca="1">IF(G5664&lt;&gt;"",INDIRECT("'"&amp;G5664&amp;"'!"&amp;H5664),"")</f>
        <v>4327900</v>
      </c>
      <c r="G5664" s="1533" t="s">
        <v>6776</v>
      </c>
      <c r="H5664" s="2" t="s">
        <v>5466</v>
      </c>
    </row>
    <row r="5665" spans="1:8" ht="14">
      <c r="A5665">
        <v>5660</v>
      </c>
      <c r="B5665" s="7">
        <f>'EstRev 6-11'!G5</f>
        <v>281700</v>
      </c>
      <c r="C5665" s="3">
        <f t="shared" si="155"/>
        <v>-276040</v>
      </c>
      <c r="E5665" s="2" t="b">
        <f t="shared" ca="1" si="154"/>
        <v>1</v>
      </c>
      <c r="F5665" s="2" cm="1">
        <f t="array" aca="1" ref="F5665" ca="1">IF(G5665&lt;&gt;"",INDIRECT("'"&amp;G5665&amp;"'!"&amp;H5665),"")</f>
        <v>281700</v>
      </c>
      <c r="G5665" s="1533" t="s">
        <v>6776</v>
      </c>
      <c r="H5665" s="2" t="s">
        <v>4496</v>
      </c>
    </row>
    <row r="5666" spans="1:8" ht="14">
      <c r="A5666">
        <v>5661</v>
      </c>
      <c r="B5666" s="7">
        <f>'EstRev 6-11'!G7</f>
        <v>0</v>
      </c>
      <c r="C5666" s="3">
        <f t="shared" si="155"/>
        <v>5661</v>
      </c>
      <c r="E5666" s="2" t="b">
        <f t="shared" ca="1" si="154"/>
        <v>1</v>
      </c>
      <c r="F5666" s="2" cm="1">
        <f t="array" aca="1" ref="F5666" ca="1">IF(G5666&lt;&gt;"",INDIRECT("'"&amp;G5666&amp;"'!"&amp;H5666),"")</f>
        <v>0</v>
      </c>
      <c r="G5666" s="1533" t="s">
        <v>6776</v>
      </c>
      <c r="H5666" s="2" t="s">
        <v>4897</v>
      </c>
    </row>
    <row r="5667" spans="1:8" ht="14">
      <c r="A5667">
        <v>5662</v>
      </c>
      <c r="B5667" s="7">
        <f>'EstRev 6-11'!G8</f>
        <v>295700</v>
      </c>
      <c r="C5667" s="3">
        <f t="shared" si="155"/>
        <v>-290038</v>
      </c>
      <c r="E5667" s="2" t="b">
        <f t="shared" ca="1" si="154"/>
        <v>1</v>
      </c>
      <c r="F5667" s="2" cm="1">
        <f t="array" aca="1" ref="F5667" ca="1">IF(G5667&lt;&gt;"",INDIRECT("'"&amp;G5667&amp;"'!"&amp;H5667),"")</f>
        <v>295700</v>
      </c>
      <c r="G5667" s="1533" t="s">
        <v>6776</v>
      </c>
      <c r="H5667" s="2" t="s">
        <v>4898</v>
      </c>
    </row>
    <row r="5668" spans="1:8" ht="14">
      <c r="A5668">
        <v>5663</v>
      </c>
      <c r="B5668" s="7">
        <f>'EstRev 6-11'!G11</f>
        <v>0</v>
      </c>
      <c r="C5668" s="3">
        <f t="shared" si="155"/>
        <v>5663</v>
      </c>
      <c r="E5668" s="2" t="b">
        <f t="shared" ca="1" si="154"/>
        <v>1</v>
      </c>
      <c r="F5668" s="2" cm="1">
        <f t="array" aca="1" ref="F5668" ca="1">IF(G5668&lt;&gt;"",INDIRECT("'"&amp;G5668&amp;"'!"&amp;H5668),"")</f>
        <v>0</v>
      </c>
      <c r="G5668" s="1533" t="s">
        <v>6776</v>
      </c>
      <c r="H5668" s="2" t="s">
        <v>4282</v>
      </c>
    </row>
    <row r="5669" spans="1:8" ht="14">
      <c r="A5669">
        <v>5664</v>
      </c>
      <c r="B5669" s="7">
        <f>'EstRev 6-11'!G12</f>
        <v>577400</v>
      </c>
      <c r="C5669" s="3">
        <f t="shared" si="155"/>
        <v>-571736</v>
      </c>
      <c r="E5669" s="2" t="b">
        <f t="shared" ca="1" si="154"/>
        <v>1</v>
      </c>
      <c r="F5669" s="2" cm="1">
        <f t="array" aca="1" ref="F5669" ca="1">IF(G5669&lt;&gt;"",INDIRECT("'"&amp;G5669&amp;"'!"&amp;H5669),"")</f>
        <v>577400</v>
      </c>
      <c r="G5669" s="1533" t="s">
        <v>6776</v>
      </c>
      <c r="H5669" s="2" t="s">
        <v>4283</v>
      </c>
    </row>
    <row r="5670" spans="1:8" ht="14">
      <c r="A5670">
        <v>5665</v>
      </c>
      <c r="B5670" s="7">
        <f>'EstRev 6-11'!G14</f>
        <v>0</v>
      </c>
      <c r="C5670" s="3">
        <f t="shared" si="155"/>
        <v>5665</v>
      </c>
      <c r="E5670" s="2" t="b">
        <f t="shared" ca="1" si="154"/>
        <v>1</v>
      </c>
      <c r="F5670" s="2" cm="1">
        <f t="array" aca="1" ref="F5670" ca="1">IF(G5670&lt;&gt;"",INDIRECT("'"&amp;G5670&amp;"'!"&amp;H5670),"")</f>
        <v>0</v>
      </c>
      <c r="G5670" s="1533" t="s">
        <v>6776</v>
      </c>
      <c r="H5670" s="2" t="s">
        <v>4497</v>
      </c>
    </row>
    <row r="5671" spans="1:8" ht="14">
      <c r="A5671">
        <v>5666</v>
      </c>
      <c r="B5671" s="7">
        <f>'EstRev 6-11'!G15</f>
        <v>0</v>
      </c>
      <c r="C5671" s="3">
        <f t="shared" si="155"/>
        <v>5666</v>
      </c>
      <c r="E5671" s="2" t="b">
        <f t="shared" ca="1" si="154"/>
        <v>1</v>
      </c>
      <c r="F5671" s="2" cm="1">
        <f t="array" aca="1" ref="F5671" ca="1">IF(G5671&lt;&gt;"",INDIRECT("'"&amp;G5671&amp;"'!"&amp;H5671),"")</f>
        <v>0</v>
      </c>
      <c r="G5671" s="1533" t="s">
        <v>6776</v>
      </c>
      <c r="H5671" s="2" t="s">
        <v>4498</v>
      </c>
    </row>
    <row r="5672" spans="1:8" ht="14">
      <c r="A5672">
        <v>5667</v>
      </c>
      <c r="B5672" s="7">
        <f>'EstRev 6-11'!G16</f>
        <v>800000</v>
      </c>
      <c r="C5672" s="3">
        <f t="shared" si="155"/>
        <v>-794333</v>
      </c>
      <c r="E5672" s="2" t="b">
        <f t="shared" ca="1" si="154"/>
        <v>1</v>
      </c>
      <c r="F5672" s="2" cm="1">
        <f t="array" aca="1" ref="F5672" ca="1">IF(G5672&lt;&gt;"",INDIRECT("'"&amp;G5672&amp;"'!"&amp;H5672),"")</f>
        <v>800000</v>
      </c>
      <c r="G5672" s="1533" t="s">
        <v>6776</v>
      </c>
      <c r="H5672" s="2" t="s">
        <v>4285</v>
      </c>
    </row>
    <row r="5673" spans="1:8" ht="14">
      <c r="A5673">
        <v>5668</v>
      </c>
      <c r="B5673" s="7">
        <f>'EstRev 6-11'!G17</f>
        <v>0</v>
      </c>
      <c r="C5673" s="3">
        <f t="shared" si="155"/>
        <v>5668</v>
      </c>
      <c r="E5673" s="2" t="b">
        <f t="shared" ca="1" si="154"/>
        <v>1</v>
      </c>
      <c r="F5673" s="2" cm="1">
        <f t="array" aca="1" ref="F5673" ca="1">IF(G5673&lt;&gt;"",INDIRECT("'"&amp;G5673&amp;"'!"&amp;H5673),"")</f>
        <v>0</v>
      </c>
      <c r="G5673" s="1533" t="s">
        <v>6776</v>
      </c>
      <c r="H5673" s="2" t="s">
        <v>4286</v>
      </c>
    </row>
    <row r="5674" spans="1:8" ht="14">
      <c r="A5674">
        <v>5669</v>
      </c>
      <c r="B5674" s="7">
        <f>'EstRev 6-11'!G18</f>
        <v>800000</v>
      </c>
      <c r="C5674" s="3">
        <f t="shared" si="155"/>
        <v>-794331</v>
      </c>
      <c r="E5674" s="2" t="b">
        <f t="shared" ca="1" si="154"/>
        <v>1</v>
      </c>
      <c r="F5674" s="2" cm="1">
        <f t="array" aca="1" ref="F5674" ca="1">IF(G5674&lt;&gt;"",INDIRECT("'"&amp;G5674&amp;"'!"&amp;H5674),"")</f>
        <v>800000</v>
      </c>
      <c r="G5674" s="1533" t="s">
        <v>6776</v>
      </c>
      <c r="H5674" s="2" t="s">
        <v>4230</v>
      </c>
    </row>
    <row r="5675" spans="1:8" ht="14">
      <c r="A5675">
        <v>5670</v>
      </c>
      <c r="B5675" s="7">
        <f>'EstRev 6-11'!G65</f>
        <v>0</v>
      </c>
      <c r="C5675" s="3">
        <f t="shared" si="155"/>
        <v>5670</v>
      </c>
      <c r="E5675" s="2" t="b">
        <f t="shared" ca="1" si="154"/>
        <v>1</v>
      </c>
      <c r="F5675" s="2" cm="1">
        <f t="array" aca="1" ref="F5675" ca="1">IF(G5675&lt;&gt;"",INDIRECT("'"&amp;G5675&amp;"'!"&amp;H5675),"")</f>
        <v>0</v>
      </c>
      <c r="G5675" s="1533" t="s">
        <v>6776</v>
      </c>
      <c r="H5675" s="2" t="s">
        <v>4521</v>
      </c>
    </row>
    <row r="5676" spans="1:8" ht="14">
      <c r="A5676">
        <v>5671</v>
      </c>
      <c r="B5676" s="7">
        <f>'EstRev 6-11'!G66</f>
        <v>0</v>
      </c>
      <c r="C5676" s="3">
        <f t="shared" si="155"/>
        <v>5671</v>
      </c>
      <c r="E5676" s="2" t="b">
        <f t="shared" ca="1" si="154"/>
        <v>1</v>
      </c>
      <c r="F5676" s="2" cm="1">
        <f t="array" aca="1" ref="F5676" ca="1">IF(G5676&lt;&gt;"",INDIRECT("'"&amp;G5676&amp;"'!"&amp;H5676),"")</f>
        <v>0</v>
      </c>
      <c r="G5676" s="1533" t="s">
        <v>6776</v>
      </c>
      <c r="H5676" s="2" t="s">
        <v>4522</v>
      </c>
    </row>
    <row r="5677" spans="1:8" ht="14">
      <c r="A5677">
        <v>5672</v>
      </c>
      <c r="B5677" s="7">
        <f>'EstRev 6-11'!G67</f>
        <v>0</v>
      </c>
      <c r="C5677" s="3">
        <f t="shared" si="155"/>
        <v>5672</v>
      </c>
      <c r="E5677" s="2" t="b">
        <f t="shared" ca="1" si="154"/>
        <v>1</v>
      </c>
      <c r="F5677" s="2" cm="1">
        <f t="array" aca="1" ref="F5677" ca="1">IF(G5677&lt;&gt;"",INDIRECT("'"&amp;G5677&amp;"'!"&amp;H5677),"")</f>
        <v>0</v>
      </c>
      <c r="G5677" s="1533" t="s">
        <v>6776</v>
      </c>
      <c r="H5677" s="2" t="s">
        <v>4523</v>
      </c>
    </row>
    <row r="5678" spans="1:8" ht="14">
      <c r="A5678">
        <v>5673</v>
      </c>
      <c r="B5678" s="7">
        <f>'EstRev 6-11'!G98</f>
        <v>0</v>
      </c>
      <c r="C5678" s="3">
        <f t="shared" si="155"/>
        <v>5673</v>
      </c>
      <c r="E5678" s="2" t="b">
        <f t="shared" ca="1" si="154"/>
        <v>1</v>
      </c>
      <c r="F5678" s="2" cm="1">
        <f t="array" aca="1" ref="F5678" ca="1">IF(G5678&lt;&gt;"",INDIRECT("'"&amp;G5678&amp;"'!"&amp;H5678),"")</f>
        <v>0</v>
      </c>
      <c r="G5678" s="1533" t="s">
        <v>6776</v>
      </c>
      <c r="H5678" s="2" t="s">
        <v>5467</v>
      </c>
    </row>
    <row r="5679" spans="1:8" ht="14">
      <c r="A5679">
        <v>5674</v>
      </c>
      <c r="B5679" s="7">
        <f>'EstRev 6-11'!G101</f>
        <v>0</v>
      </c>
      <c r="C5679" s="3">
        <f t="shared" si="155"/>
        <v>5674</v>
      </c>
      <c r="E5679" s="2" t="b">
        <f t="shared" ca="1" si="154"/>
        <v>1</v>
      </c>
      <c r="F5679" s="2" cm="1">
        <f t="array" aca="1" ref="F5679" ca="1">IF(G5679&lt;&gt;"",INDIRECT("'"&amp;G5679&amp;"'!"&amp;H5679),"")</f>
        <v>0</v>
      </c>
      <c r="G5679" s="1533" t="s">
        <v>6776</v>
      </c>
      <c r="H5679" s="2" t="s">
        <v>5468</v>
      </c>
    </row>
    <row r="5680" spans="1:8" ht="14">
      <c r="A5680">
        <v>5675</v>
      </c>
      <c r="B5680" s="7">
        <f>'EstRev 6-11'!G109</f>
        <v>0</v>
      </c>
      <c r="C5680" s="3">
        <f t="shared" si="155"/>
        <v>5675</v>
      </c>
      <c r="E5680" s="2" t="b">
        <f t="shared" ca="1" si="154"/>
        <v>1</v>
      </c>
      <c r="F5680" s="2" cm="1">
        <f t="array" aca="1" ref="F5680" ca="1">IF(G5680&lt;&gt;"",INDIRECT("'"&amp;G5680&amp;"'!"&amp;H5680),"")</f>
        <v>0</v>
      </c>
      <c r="G5680" s="1533" t="s">
        <v>6776</v>
      </c>
      <c r="H5680" s="2" t="s">
        <v>5469</v>
      </c>
    </row>
    <row r="5681" spans="1:11" ht="14">
      <c r="A5681">
        <v>5676</v>
      </c>
      <c r="B5681" s="7">
        <f>'EstRev 6-11'!G110</f>
        <v>0</v>
      </c>
      <c r="C5681" s="3">
        <f t="shared" si="155"/>
        <v>5676</v>
      </c>
      <c r="E5681" s="2" t="b">
        <f t="shared" ca="1" si="154"/>
        <v>1</v>
      </c>
      <c r="F5681" s="2" cm="1">
        <f t="array" aca="1" ref="F5681" ca="1">IF(G5681&lt;&gt;"",INDIRECT("'"&amp;G5681&amp;"'!"&amp;H5681),"")</f>
        <v>0</v>
      </c>
      <c r="G5681" s="1533" t="s">
        <v>6776</v>
      </c>
      <c r="H5681" s="2" t="s">
        <v>5470</v>
      </c>
    </row>
    <row r="5682" spans="1:11" ht="14">
      <c r="A5682">
        <v>5677</v>
      </c>
      <c r="B5682" s="7">
        <f>'EstRev 6-11'!G114</f>
        <v>0</v>
      </c>
      <c r="C5682" s="3">
        <f t="shared" si="155"/>
        <v>5677</v>
      </c>
      <c r="E5682" s="2" t="b">
        <f t="shared" ca="1" si="154"/>
        <v>1</v>
      </c>
      <c r="F5682" s="2" cm="1">
        <f t="array" aca="1" ref="F5682" ca="1">IF(G5682&lt;&gt;"",INDIRECT("'"&amp;G5682&amp;"'!"&amp;H5682),"")</f>
        <v>0</v>
      </c>
      <c r="G5682" s="1533" t="s">
        <v>6776</v>
      </c>
      <c r="H5682" s="2" t="s">
        <v>5471</v>
      </c>
    </row>
    <row r="5683" spans="1:11" ht="14">
      <c r="A5683">
        <v>5678</v>
      </c>
      <c r="B5683" s="7">
        <f>'EstRev 6-11'!G115</f>
        <v>0</v>
      </c>
      <c r="C5683" s="3">
        <f t="shared" si="155"/>
        <v>5678</v>
      </c>
      <c r="E5683" s="2" t="b">
        <f t="shared" ca="1" si="154"/>
        <v>1</v>
      </c>
      <c r="F5683" s="2" cm="1">
        <f t="array" aca="1" ref="F5683" ca="1">IF(G5683&lt;&gt;"",INDIRECT("'"&amp;G5683&amp;"'!"&amp;H5683),"")</f>
        <v>0</v>
      </c>
      <c r="G5683" s="1533" t="s">
        <v>6776</v>
      </c>
      <c r="H5683" s="2" t="s">
        <v>5472</v>
      </c>
    </row>
    <row r="5684" spans="1:11" ht="14">
      <c r="A5684">
        <v>5679</v>
      </c>
      <c r="B5684" s="7">
        <f>'EstRev 6-11'!G116</f>
        <v>0</v>
      </c>
      <c r="C5684" s="3">
        <f t="shared" si="155"/>
        <v>5679</v>
      </c>
      <c r="E5684" s="2" t="b">
        <f t="shared" ca="1" si="154"/>
        <v>1</v>
      </c>
      <c r="F5684" s="2" cm="1">
        <f t="array" aca="1" ref="F5684" ca="1">IF(G5684&lt;&gt;"",INDIRECT("'"&amp;G5684&amp;"'!"&amp;H5684),"")</f>
        <v>0</v>
      </c>
      <c r="G5684" s="1533" t="s">
        <v>6776</v>
      </c>
      <c r="H5684" s="2" t="s">
        <v>4533</v>
      </c>
    </row>
    <row r="5685" spans="1:11" ht="14">
      <c r="A5685">
        <v>5680</v>
      </c>
      <c r="B5685" s="7">
        <f>'EstRev 6-11'!G117</f>
        <v>0</v>
      </c>
      <c r="C5685" s="3">
        <f t="shared" si="155"/>
        <v>5680</v>
      </c>
      <c r="E5685" s="2" t="b">
        <f t="shared" ca="1" si="154"/>
        <v>1</v>
      </c>
      <c r="F5685" s="2" cm="1">
        <f t="array" aca="1" ref="F5685" ca="1">IF(G5685&lt;&gt;"",INDIRECT("'"&amp;G5685&amp;"'!"&amp;H5685),"")</f>
        <v>0</v>
      </c>
      <c r="G5685" s="1533" t="s">
        <v>6776</v>
      </c>
      <c r="H5685" s="2" t="s">
        <v>5473</v>
      </c>
    </row>
    <row r="5686" spans="1:11" ht="14">
      <c r="A5686">
        <v>5681</v>
      </c>
      <c r="B5686" s="7">
        <f>'EstRev 6-11'!G120</f>
        <v>714550</v>
      </c>
      <c r="C5686" s="3">
        <f t="shared" si="155"/>
        <v>-708869</v>
      </c>
      <c r="E5686" s="2" t="b">
        <f t="shared" ca="1" si="154"/>
        <v>1</v>
      </c>
      <c r="F5686" s="2" cm="1">
        <f t="array" aca="1" ref="F5686" ca="1">IF(G5686&lt;&gt;"",INDIRECT("'"&amp;G5686&amp;"'!"&amp;H5686),"")</f>
        <v>714550</v>
      </c>
      <c r="G5686" s="1533" t="s">
        <v>6776</v>
      </c>
      <c r="H5686" s="2" t="s">
        <v>5474</v>
      </c>
    </row>
    <row r="5687" spans="1:11" ht="14">
      <c r="A5687">
        <v>5682</v>
      </c>
      <c r="B5687" s="7">
        <f>'EstRev 6-11'!G121</f>
        <v>0</v>
      </c>
      <c r="C5687" s="3">
        <f t="shared" si="155"/>
        <v>5682</v>
      </c>
      <c r="E5687" s="2" t="b">
        <f t="shared" ca="1" si="154"/>
        <v>1</v>
      </c>
      <c r="F5687" s="2" cm="1">
        <f t="array" aca="1" ref="F5687" ca="1">IF(G5687&lt;&gt;"",INDIRECT("'"&amp;G5687&amp;"'!"&amp;H5687),"")</f>
        <v>0</v>
      </c>
      <c r="G5687" s="1533" t="s">
        <v>6776</v>
      </c>
      <c r="H5687" s="2" t="s">
        <v>5475</v>
      </c>
    </row>
    <row r="5688" spans="1:11" ht="14">
      <c r="A5688" s="1">
        <v>5683</v>
      </c>
      <c r="D5688" s="4"/>
      <c r="E5688" s="2" t="b">
        <f t="shared" ca="1" si="154"/>
        <v>1</v>
      </c>
      <c r="F5688" s="2" t="str" cm="1">
        <f t="array" aca="1" ref="F5688" ca="1">IF(G5688&lt;&gt;"",INDIRECT("'"&amp;G5688&amp;"'!"&amp;H5688),"")</f>
        <v/>
      </c>
      <c r="G5688" s="1533"/>
      <c r="I5688" s="4"/>
      <c r="J5688" s="4"/>
      <c r="K5688" s="4"/>
    </row>
    <row r="5689" spans="1:11" ht="14">
      <c r="A5689" s="1">
        <v>5684</v>
      </c>
      <c r="D5689" s="4"/>
      <c r="E5689" s="2" t="b">
        <f t="shared" ca="1" si="154"/>
        <v>1</v>
      </c>
      <c r="F5689" s="2" t="str" cm="1">
        <f t="array" aca="1" ref="F5689" ca="1">IF(G5689&lt;&gt;"",INDIRECT("'"&amp;G5689&amp;"'!"&amp;H5689),"")</f>
        <v/>
      </c>
      <c r="G5689" s="1533"/>
      <c r="I5689" s="4"/>
      <c r="J5689" s="4"/>
      <c r="K5689" s="4"/>
    </row>
    <row r="5690" spans="1:11" ht="14">
      <c r="A5690" s="1">
        <v>5685</v>
      </c>
      <c r="D5690" s="4"/>
      <c r="E5690" s="2" t="b">
        <f t="shared" ca="1" si="154"/>
        <v>1</v>
      </c>
      <c r="F5690" s="2" t="str" cm="1">
        <f t="array" aca="1" ref="F5690" ca="1">IF(G5690&lt;&gt;"",INDIRECT("'"&amp;G5690&amp;"'!"&amp;H5690),"")</f>
        <v/>
      </c>
      <c r="G5690" s="1533"/>
      <c r="I5690" s="4"/>
      <c r="J5690" s="4"/>
      <c r="K5690" s="4"/>
    </row>
    <row r="5691" spans="1:11" ht="14">
      <c r="A5691" s="1">
        <v>5686</v>
      </c>
      <c r="D5691" s="4"/>
      <c r="E5691" s="2" t="b">
        <f t="shared" ca="1" si="154"/>
        <v>1</v>
      </c>
      <c r="F5691" s="2" t="str" cm="1">
        <f t="array" aca="1" ref="F5691" ca="1">IF(G5691&lt;&gt;"",INDIRECT("'"&amp;G5691&amp;"'!"&amp;H5691),"")</f>
        <v/>
      </c>
      <c r="G5691" s="1533"/>
      <c r="I5691" s="4"/>
      <c r="J5691" s="4"/>
      <c r="K5691" s="4"/>
    </row>
    <row r="5692" spans="1:11" ht="14">
      <c r="A5692">
        <v>5687</v>
      </c>
      <c r="B5692" s="7">
        <f>'EstRev 6-11'!G124</f>
        <v>714550</v>
      </c>
      <c r="C5692" s="3">
        <f t="shared" si="155"/>
        <v>-708863</v>
      </c>
      <c r="E5692" s="2" t="b">
        <f t="shared" ca="1" si="154"/>
        <v>1</v>
      </c>
      <c r="F5692" s="2" cm="1">
        <f t="array" aca="1" ref="F5692" ca="1">IF(G5692&lt;&gt;"",INDIRECT("'"&amp;G5692&amp;"'!"&amp;H5692),"")</f>
        <v>714550</v>
      </c>
      <c r="G5692" s="1533" t="s">
        <v>6776</v>
      </c>
      <c r="H5692" s="2" t="s">
        <v>5147</v>
      </c>
    </row>
    <row r="5693" spans="1:11" ht="14">
      <c r="A5693">
        <v>5688</v>
      </c>
      <c r="B5693" s="7">
        <f>'EstRev 6-11'!G136</f>
        <v>0</v>
      </c>
      <c r="C5693" s="3">
        <f t="shared" si="155"/>
        <v>5688</v>
      </c>
      <c r="E5693" s="2" t="b">
        <f t="shared" ca="1" si="154"/>
        <v>1</v>
      </c>
      <c r="F5693" s="2" cm="1">
        <f t="array" aca="1" ref="F5693" ca="1">IF(G5693&lt;&gt;"",INDIRECT("'"&amp;G5693&amp;"'!"&amp;H5693),"")</f>
        <v>0</v>
      </c>
      <c r="G5693" s="1533" t="s">
        <v>6776</v>
      </c>
      <c r="H5693" s="2" t="s">
        <v>5476</v>
      </c>
    </row>
    <row r="5694" spans="1:11" ht="14">
      <c r="A5694" s="1">
        <v>5689</v>
      </c>
      <c r="D5694" s="4"/>
      <c r="E5694" s="2" t="b">
        <f t="shared" ca="1" si="154"/>
        <v>1</v>
      </c>
      <c r="F5694" s="2" t="str" cm="1">
        <f t="array" aca="1" ref="F5694" ca="1">IF(G5694&lt;&gt;"",INDIRECT("'"&amp;G5694&amp;"'!"&amp;H5694),"")</f>
        <v/>
      </c>
      <c r="G5694" s="1533"/>
      <c r="I5694" s="4"/>
      <c r="J5694" s="4"/>
      <c r="K5694" s="4"/>
    </row>
    <row r="5695" spans="1:11" ht="14">
      <c r="A5695" s="1">
        <v>5690</v>
      </c>
      <c r="D5695" s="3" t="s">
        <v>299</v>
      </c>
      <c r="E5695" s="2" t="b">
        <f t="shared" ca="1" si="154"/>
        <v>1</v>
      </c>
      <c r="F5695" s="2" t="str" cm="1">
        <f t="array" aca="1" ref="F5695" ca="1">IF(G5695&lt;&gt;"",INDIRECT("'"&amp;G5695&amp;"'!"&amp;H5695),"")</f>
        <v/>
      </c>
      <c r="G5695" s="1533"/>
    </row>
    <row r="5696" spans="1:11" ht="14">
      <c r="A5696">
        <v>5691</v>
      </c>
      <c r="B5696" s="7">
        <f>'EstRev 6-11'!G143</f>
        <v>0</v>
      </c>
      <c r="C5696" s="3">
        <f t="shared" si="155"/>
        <v>5691</v>
      </c>
      <c r="E5696" s="2" t="b">
        <f t="shared" ca="1" si="154"/>
        <v>1</v>
      </c>
      <c r="F5696" s="2" cm="1">
        <f t="array" aca="1" ref="F5696" ca="1">IF(G5696&lt;&gt;"",INDIRECT("'"&amp;G5696&amp;"'!"&amp;H5696),"")</f>
        <v>0</v>
      </c>
      <c r="G5696" s="1533" t="s">
        <v>6776</v>
      </c>
      <c r="H5696" s="2" t="s">
        <v>5477</v>
      </c>
    </row>
    <row r="5697" spans="1:11" ht="14">
      <c r="A5697" s="1">
        <v>5692</v>
      </c>
      <c r="D5697" s="4"/>
      <c r="E5697" s="2" t="b">
        <f t="shared" ca="1" si="154"/>
        <v>1</v>
      </c>
      <c r="F5697" s="2" t="str" cm="1">
        <f t="array" aca="1" ref="F5697" ca="1">IF(G5697&lt;&gt;"",INDIRECT("'"&amp;G5697&amp;"'!"&amp;H5697),"")</f>
        <v/>
      </c>
      <c r="G5697" s="1533"/>
      <c r="I5697" s="4"/>
      <c r="J5697" s="4"/>
      <c r="K5697" s="4"/>
    </row>
    <row r="5698" spans="1:11" ht="14">
      <c r="A5698">
        <v>5693</v>
      </c>
      <c r="B5698" s="7">
        <f>'EstRev 6-11'!G145</f>
        <v>0</v>
      </c>
      <c r="C5698" s="3">
        <f t="shared" si="155"/>
        <v>5693</v>
      </c>
      <c r="E5698" s="2" t="b">
        <f t="shared" ref="E5698:E5761" ca="1" si="156">F5698=B5698</f>
        <v>1</v>
      </c>
      <c r="F5698" s="2" cm="1">
        <f t="array" aca="1" ref="F5698" ca="1">IF(G5698&lt;&gt;"",INDIRECT("'"&amp;G5698&amp;"'!"&amp;H5698),"")</f>
        <v>0</v>
      </c>
      <c r="G5698" s="1533" t="s">
        <v>6776</v>
      </c>
      <c r="H5698" s="2" t="s">
        <v>5478</v>
      </c>
    </row>
    <row r="5699" spans="1:11" ht="14">
      <c r="A5699">
        <v>5694</v>
      </c>
      <c r="B5699" s="7">
        <f>'EstRev 6-11'!G146</f>
        <v>0</v>
      </c>
      <c r="C5699" s="3">
        <f t="shared" si="155"/>
        <v>5694</v>
      </c>
      <c r="E5699" s="2" t="b">
        <f t="shared" ca="1" si="156"/>
        <v>1</v>
      </c>
      <c r="F5699" s="2" cm="1">
        <f t="array" aca="1" ref="F5699" ca="1">IF(G5699&lt;&gt;"",INDIRECT("'"&amp;G5699&amp;"'!"&amp;H5699),"")</f>
        <v>0</v>
      </c>
      <c r="G5699" s="1533" t="s">
        <v>6776</v>
      </c>
      <c r="H5699" s="2" t="s">
        <v>5479</v>
      </c>
    </row>
    <row r="5700" spans="1:11" ht="14">
      <c r="A5700">
        <v>5695</v>
      </c>
      <c r="B5700" s="7">
        <f>'EstRev 6-11'!G147</f>
        <v>0</v>
      </c>
      <c r="C5700" s="3">
        <f t="shared" si="155"/>
        <v>5695</v>
      </c>
      <c r="E5700" s="2" t="b">
        <f t="shared" ca="1" si="156"/>
        <v>1</v>
      </c>
      <c r="F5700" s="2" cm="1">
        <f t="array" aca="1" ref="F5700" ca="1">IF(G5700&lt;&gt;"",INDIRECT("'"&amp;G5700&amp;"'!"&amp;H5700),"")</f>
        <v>0</v>
      </c>
      <c r="G5700" s="1533" t="s">
        <v>6776</v>
      </c>
      <c r="H5700" s="2" t="s">
        <v>5480</v>
      </c>
    </row>
    <row r="5701" spans="1:11" ht="14">
      <c r="A5701">
        <v>5696</v>
      </c>
      <c r="B5701" s="7">
        <f>'EstRev 6-11'!G159</f>
        <v>0</v>
      </c>
      <c r="C5701" s="3">
        <f t="shared" si="155"/>
        <v>5696</v>
      </c>
      <c r="E5701" s="2" t="b">
        <f t="shared" ca="1" si="156"/>
        <v>1</v>
      </c>
      <c r="F5701" s="2" cm="1">
        <f t="array" aca="1" ref="F5701" ca="1">IF(G5701&lt;&gt;"",INDIRECT("'"&amp;G5701&amp;"'!"&amp;H5701),"")</f>
        <v>0</v>
      </c>
      <c r="G5701" s="1533" t="s">
        <v>6776</v>
      </c>
      <c r="H5701" s="2" t="s">
        <v>5481</v>
      </c>
    </row>
    <row r="5702" spans="1:11" ht="14">
      <c r="A5702" s="1">
        <v>5697</v>
      </c>
      <c r="D5702" s="4"/>
      <c r="E5702" s="2" t="b">
        <f t="shared" ca="1" si="156"/>
        <v>1</v>
      </c>
      <c r="F5702" s="2" t="str" cm="1">
        <f t="array" aca="1" ref="F5702" ca="1">IF(G5702&lt;&gt;"",INDIRECT("'"&amp;G5702&amp;"'!"&amp;H5702),"")</f>
        <v/>
      </c>
      <c r="G5702" s="1533"/>
      <c r="I5702" s="4"/>
      <c r="J5702" s="4"/>
      <c r="K5702" s="4"/>
    </row>
    <row r="5703" spans="1:11" ht="14">
      <c r="A5703" s="1">
        <v>5698</v>
      </c>
      <c r="D5703" s="4"/>
      <c r="E5703" s="2" t="b">
        <f t="shared" ca="1" si="156"/>
        <v>1</v>
      </c>
      <c r="F5703" s="2" t="str" cm="1">
        <f t="array" aca="1" ref="F5703" ca="1">IF(G5703&lt;&gt;"",INDIRECT("'"&amp;G5703&amp;"'!"&amp;H5703),"")</f>
        <v/>
      </c>
      <c r="G5703" s="1533"/>
      <c r="I5703" s="4"/>
      <c r="J5703" s="4"/>
      <c r="K5703" s="4"/>
    </row>
    <row r="5704" spans="1:11" ht="14">
      <c r="A5704" s="1">
        <v>5699</v>
      </c>
      <c r="D5704" s="4"/>
      <c r="E5704" s="2" t="b">
        <f t="shared" ca="1" si="156"/>
        <v>1</v>
      </c>
      <c r="F5704" s="2" t="str" cm="1">
        <f t="array" aca="1" ref="F5704" ca="1">IF(G5704&lt;&gt;"",INDIRECT("'"&amp;G5704&amp;"'!"&amp;H5704),"")</f>
        <v/>
      </c>
      <c r="G5704" s="1533"/>
      <c r="I5704" s="4"/>
      <c r="J5704" s="4"/>
      <c r="K5704" s="4"/>
    </row>
    <row r="5705" spans="1:11" ht="14">
      <c r="A5705" s="1">
        <v>5700</v>
      </c>
      <c r="D5705" s="4"/>
      <c r="E5705" s="2" t="b">
        <f t="shared" ca="1" si="156"/>
        <v>1</v>
      </c>
      <c r="F5705" s="2" t="str" cm="1">
        <f t="array" aca="1" ref="F5705" ca="1">IF(G5705&lt;&gt;"",INDIRECT("'"&amp;G5705&amp;"'!"&amp;H5705),"")</f>
        <v/>
      </c>
      <c r="G5705" s="1533"/>
      <c r="I5705" s="4"/>
      <c r="J5705" s="4"/>
      <c r="K5705" s="4"/>
    </row>
    <row r="5706" spans="1:11" ht="14">
      <c r="A5706" s="1">
        <v>5701</v>
      </c>
      <c r="D5706" s="4"/>
      <c r="E5706" s="2" t="b">
        <f t="shared" ca="1" si="156"/>
        <v>1</v>
      </c>
      <c r="F5706" s="2" t="str" cm="1">
        <f t="array" aca="1" ref="F5706" ca="1">IF(G5706&lt;&gt;"",INDIRECT("'"&amp;G5706&amp;"'!"&amp;H5706),"")</f>
        <v/>
      </c>
      <c r="G5706" s="1533"/>
      <c r="I5706" s="4"/>
      <c r="J5706" s="4"/>
      <c r="K5706" s="4"/>
    </row>
    <row r="5707" spans="1:11" ht="14">
      <c r="A5707">
        <v>5702</v>
      </c>
      <c r="B5707" s="7">
        <f>'EstRev 6-11'!G160</f>
        <v>0</v>
      </c>
      <c r="C5707" s="3">
        <f t="shared" ref="C5707:C5767" si="157">A5707-B5707</f>
        <v>5702</v>
      </c>
      <c r="E5707" s="2" t="b">
        <f t="shared" ca="1" si="156"/>
        <v>1</v>
      </c>
      <c r="F5707" s="2" cm="1">
        <f t="array" aca="1" ref="F5707" ca="1">IF(G5707&lt;&gt;"",INDIRECT("'"&amp;G5707&amp;"'!"&amp;H5707),"")</f>
        <v>0</v>
      </c>
      <c r="G5707" s="1533" t="s">
        <v>6776</v>
      </c>
      <c r="H5707" s="2" t="s">
        <v>5482</v>
      </c>
    </row>
    <row r="5708" spans="1:11" ht="14">
      <c r="A5708" s="1">
        <v>5703</v>
      </c>
      <c r="D5708" s="4"/>
      <c r="E5708" s="2" t="b">
        <f t="shared" ca="1" si="156"/>
        <v>1</v>
      </c>
      <c r="F5708" s="2" t="str" cm="1">
        <f t="array" aca="1" ref="F5708" ca="1">IF(G5708&lt;&gt;"",INDIRECT("'"&amp;G5708&amp;"'!"&amp;H5708),"")</f>
        <v/>
      </c>
      <c r="G5708" s="1533"/>
      <c r="I5708" s="4"/>
      <c r="J5708" s="4"/>
      <c r="K5708" s="4"/>
    </row>
    <row r="5709" spans="1:11" ht="14">
      <c r="A5709">
        <v>5704</v>
      </c>
      <c r="B5709" s="7">
        <f>'EstRev 6-11'!G161</f>
        <v>0</v>
      </c>
      <c r="C5709" s="3">
        <f t="shared" si="157"/>
        <v>5704</v>
      </c>
      <c r="E5709" s="2" t="b">
        <f t="shared" ca="1" si="156"/>
        <v>1</v>
      </c>
      <c r="F5709" s="2" cm="1">
        <f t="array" aca="1" ref="F5709" ca="1">IF(G5709&lt;&gt;"",INDIRECT("'"&amp;G5709&amp;"'!"&amp;H5709),"")</f>
        <v>0</v>
      </c>
      <c r="G5709" s="1533" t="s">
        <v>6776</v>
      </c>
      <c r="H5709" s="2" t="s">
        <v>5483</v>
      </c>
    </row>
    <row r="5710" spans="1:11" ht="14">
      <c r="A5710" s="1">
        <v>5705</v>
      </c>
      <c r="D5710" s="4"/>
      <c r="E5710" s="2" t="b">
        <f t="shared" ca="1" si="156"/>
        <v>1</v>
      </c>
      <c r="F5710" s="2" t="str" cm="1">
        <f t="array" aca="1" ref="F5710" ca="1">IF(G5710&lt;&gt;"",INDIRECT("'"&amp;G5710&amp;"'!"&amp;H5710),"")</f>
        <v/>
      </c>
      <c r="G5710" s="1533"/>
      <c r="I5710" s="4"/>
      <c r="J5710" s="4"/>
      <c r="K5710" s="4"/>
    </row>
    <row r="5711" spans="1:11" ht="14">
      <c r="A5711" s="1">
        <v>5706</v>
      </c>
      <c r="D5711" s="3" t="s">
        <v>653</v>
      </c>
      <c r="E5711" s="2" t="b">
        <f t="shared" ca="1" si="156"/>
        <v>1</v>
      </c>
      <c r="F5711" s="2" t="str" cm="1">
        <f t="array" aca="1" ref="F5711" ca="1">IF(G5711&lt;&gt;"",INDIRECT("'"&amp;G5711&amp;"'!"&amp;H5711),"")</f>
        <v/>
      </c>
      <c r="G5711" s="1533"/>
    </row>
    <row r="5712" spans="1:11" ht="14">
      <c r="A5712" s="1">
        <v>5707</v>
      </c>
      <c r="D5712" s="3" t="s">
        <v>653</v>
      </c>
      <c r="E5712" s="2" t="b">
        <f t="shared" ca="1" si="156"/>
        <v>1</v>
      </c>
      <c r="F5712" s="2" t="str" cm="1">
        <f t="array" aca="1" ref="F5712" ca="1">IF(G5712&lt;&gt;"",INDIRECT("'"&amp;G5712&amp;"'!"&amp;H5712),"")</f>
        <v/>
      </c>
      <c r="G5712" s="1533"/>
    </row>
    <row r="5713" spans="1:11" ht="14">
      <c r="A5713" s="1">
        <v>5708</v>
      </c>
      <c r="D5713" s="4"/>
      <c r="E5713" s="2" t="b">
        <f t="shared" ca="1" si="156"/>
        <v>1</v>
      </c>
      <c r="F5713" s="2" t="str" cm="1">
        <f t="array" aca="1" ref="F5713" ca="1">IF(G5713&lt;&gt;"",INDIRECT("'"&amp;G5713&amp;"'!"&amp;H5713),"")</f>
        <v/>
      </c>
      <c r="G5713" s="1533"/>
      <c r="I5713" s="4"/>
      <c r="J5713" s="4"/>
      <c r="K5713" s="4"/>
    </row>
    <row r="5714" spans="1:11" ht="14">
      <c r="A5714">
        <v>5709</v>
      </c>
      <c r="B5714" s="7">
        <f>'EstRev 6-11'!G171</f>
        <v>0</v>
      </c>
      <c r="C5714" s="3">
        <f t="shared" si="157"/>
        <v>5709</v>
      </c>
      <c r="E5714" s="2" t="b">
        <f t="shared" ca="1" si="156"/>
        <v>1</v>
      </c>
      <c r="F5714" s="2" cm="1">
        <f t="array" aca="1" ref="F5714" ca="1">IF(G5714&lt;&gt;"",INDIRECT("'"&amp;G5714&amp;"'!"&amp;H5714),"")</f>
        <v>0</v>
      </c>
      <c r="G5714" s="1533" t="s">
        <v>6776</v>
      </c>
      <c r="H5714" s="2" t="s">
        <v>5484</v>
      </c>
    </row>
    <row r="5715" spans="1:11" ht="14">
      <c r="A5715" s="1">
        <v>5710</v>
      </c>
      <c r="D5715" s="4"/>
      <c r="E5715" s="2" t="b">
        <f t="shared" ca="1" si="156"/>
        <v>1</v>
      </c>
      <c r="F5715" s="2" t="str" cm="1">
        <f t="array" aca="1" ref="F5715" ca="1">IF(G5715&lt;&gt;"",INDIRECT("'"&amp;G5715&amp;"'!"&amp;H5715),"")</f>
        <v/>
      </c>
      <c r="G5715" s="1533"/>
      <c r="I5715" s="4"/>
      <c r="J5715" s="4"/>
      <c r="K5715" s="4"/>
    </row>
    <row r="5716" spans="1:11" ht="14">
      <c r="A5716" s="1">
        <v>5711</v>
      </c>
      <c r="D5716" s="4"/>
      <c r="E5716" s="2" t="b">
        <f t="shared" ca="1" si="156"/>
        <v>1</v>
      </c>
      <c r="F5716" s="2" t="str" cm="1">
        <f t="array" aca="1" ref="F5716" ca="1">IF(G5716&lt;&gt;"",INDIRECT("'"&amp;G5716&amp;"'!"&amp;H5716),"")</f>
        <v/>
      </c>
      <c r="G5716" s="1533"/>
      <c r="I5716" s="4"/>
      <c r="J5716" s="4"/>
      <c r="K5716" s="4"/>
    </row>
    <row r="5717" spans="1:11" ht="14">
      <c r="A5717" s="1">
        <v>5712</v>
      </c>
      <c r="D5717" s="4"/>
      <c r="E5717" s="2" t="b">
        <f t="shared" ca="1" si="156"/>
        <v>1</v>
      </c>
      <c r="F5717" s="2" t="str" cm="1">
        <f t="array" aca="1" ref="F5717" ca="1">IF(G5717&lt;&gt;"",INDIRECT("'"&amp;G5717&amp;"'!"&amp;H5717),"")</f>
        <v/>
      </c>
      <c r="G5717" s="1533"/>
      <c r="I5717" s="4"/>
      <c r="J5717" s="4"/>
      <c r="K5717" s="4"/>
    </row>
    <row r="5718" spans="1:11" ht="14">
      <c r="A5718" s="1">
        <v>5713</v>
      </c>
      <c r="D5718" s="4"/>
      <c r="E5718" s="2" t="b">
        <f t="shared" ca="1" si="156"/>
        <v>1</v>
      </c>
      <c r="F5718" s="2" t="str" cm="1">
        <f t="array" aca="1" ref="F5718" ca="1">IF(G5718&lt;&gt;"",INDIRECT("'"&amp;G5718&amp;"'!"&amp;H5718),"")</f>
        <v/>
      </c>
      <c r="G5718" s="1533"/>
      <c r="I5718" s="4"/>
      <c r="J5718" s="4"/>
      <c r="K5718" s="4"/>
    </row>
    <row r="5719" spans="1:11" ht="14">
      <c r="A5719" s="1">
        <v>5714</v>
      </c>
      <c r="D5719" s="4"/>
      <c r="E5719" s="2" t="b">
        <f t="shared" ca="1" si="156"/>
        <v>1</v>
      </c>
      <c r="F5719" s="2" t="str" cm="1">
        <f t="array" aca="1" ref="F5719" ca="1">IF(G5719&lt;&gt;"",INDIRECT("'"&amp;G5719&amp;"'!"&amp;H5719),"")</f>
        <v/>
      </c>
      <c r="G5719" s="1533"/>
      <c r="I5719" s="4"/>
      <c r="J5719" s="4"/>
      <c r="K5719" s="4"/>
    </row>
    <row r="5720" spans="1:11" ht="14">
      <c r="A5720" s="1">
        <v>5715</v>
      </c>
      <c r="D5720" s="4"/>
      <c r="E5720" s="2" t="b">
        <f t="shared" ca="1" si="156"/>
        <v>1</v>
      </c>
      <c r="F5720" s="2" t="str" cm="1">
        <f t="array" aca="1" ref="F5720" ca="1">IF(G5720&lt;&gt;"",INDIRECT("'"&amp;G5720&amp;"'!"&amp;H5720),"")</f>
        <v/>
      </c>
      <c r="G5720" s="1533"/>
      <c r="I5720" s="4"/>
      <c r="J5720" s="4"/>
      <c r="K5720" s="4"/>
    </row>
    <row r="5721" spans="1:11" ht="14">
      <c r="A5721" s="1">
        <v>5716</v>
      </c>
      <c r="D5721" s="4"/>
      <c r="E5721" s="2" t="b">
        <f t="shared" ca="1" si="156"/>
        <v>1</v>
      </c>
      <c r="F5721" s="2" t="str" cm="1">
        <f t="array" aca="1" ref="F5721" ca="1">IF(G5721&lt;&gt;"",INDIRECT("'"&amp;G5721&amp;"'!"&amp;H5721),"")</f>
        <v/>
      </c>
      <c r="G5721" s="1533"/>
      <c r="I5721" s="4"/>
      <c r="J5721" s="4"/>
      <c r="K5721" s="4"/>
    </row>
    <row r="5722" spans="1:11" ht="14">
      <c r="A5722">
        <v>5717</v>
      </c>
      <c r="B5722" s="7">
        <f>'EstRev 6-11'!G172</f>
        <v>714550</v>
      </c>
      <c r="C5722" s="3">
        <f t="shared" si="157"/>
        <v>-708833</v>
      </c>
      <c r="E5722" s="2" t="b">
        <f t="shared" ca="1" si="156"/>
        <v>1</v>
      </c>
      <c r="F5722" s="2" cm="1">
        <f t="array" aca="1" ref="F5722" ca="1">IF(G5722&lt;&gt;"",INDIRECT("'"&amp;G5722&amp;"'!"&amp;H5722),"")</f>
        <v>714550</v>
      </c>
      <c r="G5722" s="1533" t="s">
        <v>6776</v>
      </c>
      <c r="H5722" s="2" t="s">
        <v>5485</v>
      </c>
    </row>
    <row r="5723" spans="1:11" ht="14">
      <c r="A5723">
        <v>5718</v>
      </c>
      <c r="B5723" s="7">
        <f>'EstRev 6-11'!G175</f>
        <v>0</v>
      </c>
      <c r="C5723" s="3">
        <f t="shared" si="157"/>
        <v>5718</v>
      </c>
      <c r="E5723" s="2" t="b">
        <f t="shared" ca="1" si="156"/>
        <v>1</v>
      </c>
      <c r="F5723" s="2" cm="1">
        <f t="array" aca="1" ref="F5723" ca="1">IF(G5723&lt;&gt;"",INDIRECT("'"&amp;G5723&amp;"'!"&amp;H5723),"")</f>
        <v>0</v>
      </c>
      <c r="G5723" s="1533" t="s">
        <v>6776</v>
      </c>
      <c r="H5723" s="2" t="s">
        <v>5486</v>
      </c>
    </row>
    <row r="5724" spans="1:11" ht="14">
      <c r="A5724">
        <v>5719</v>
      </c>
      <c r="B5724" s="7">
        <f>'EstRev 6-11'!G177</f>
        <v>0</v>
      </c>
      <c r="C5724" s="3">
        <f t="shared" si="157"/>
        <v>5719</v>
      </c>
      <c r="E5724" s="2" t="b">
        <f t="shared" ca="1" si="156"/>
        <v>1</v>
      </c>
      <c r="F5724" s="2" cm="1">
        <f t="array" aca="1" ref="F5724" ca="1">IF(G5724&lt;&gt;"",INDIRECT("'"&amp;G5724&amp;"'!"&amp;H5724),"")</f>
        <v>0</v>
      </c>
      <c r="G5724" s="1533" t="s">
        <v>6776</v>
      </c>
      <c r="H5724" s="2" t="s">
        <v>5487</v>
      </c>
    </row>
    <row r="5725" spans="1:11" ht="14">
      <c r="A5725" s="1">
        <v>5720</v>
      </c>
      <c r="D5725" s="3" t="s">
        <v>299</v>
      </c>
      <c r="E5725" s="2" t="b">
        <f t="shared" ca="1" si="156"/>
        <v>1</v>
      </c>
      <c r="F5725" s="2" t="str" cm="1">
        <f t="array" aca="1" ref="F5725" ca="1">IF(G5725&lt;&gt;"",INDIRECT("'"&amp;G5725&amp;"'!"&amp;H5725),"")</f>
        <v/>
      </c>
      <c r="G5725" s="1533"/>
    </row>
    <row r="5726" spans="1:11" ht="14">
      <c r="A5726" s="1">
        <v>5721</v>
      </c>
      <c r="D5726" s="3" t="s">
        <v>299</v>
      </c>
      <c r="E5726" s="2" t="b">
        <f t="shared" ca="1" si="156"/>
        <v>1</v>
      </c>
      <c r="F5726" s="2" t="str" cm="1">
        <f t="array" aca="1" ref="F5726" ca="1">IF(G5726&lt;&gt;"",INDIRECT("'"&amp;G5726&amp;"'!"&amp;H5726),"")</f>
        <v/>
      </c>
      <c r="G5726" s="1533"/>
    </row>
    <row r="5727" spans="1:11" ht="14">
      <c r="A5727" s="1">
        <v>5722</v>
      </c>
      <c r="D5727" s="3" t="s">
        <v>299</v>
      </c>
      <c r="E5727" s="2" t="b">
        <f t="shared" ca="1" si="156"/>
        <v>1</v>
      </c>
      <c r="F5727" s="2" t="str" cm="1">
        <f t="array" aca="1" ref="F5727" ca="1">IF(G5727&lt;&gt;"",INDIRECT("'"&amp;G5727&amp;"'!"&amp;H5727),"")</f>
        <v/>
      </c>
      <c r="G5727" s="1533"/>
    </row>
    <row r="5728" spans="1:11" ht="14">
      <c r="A5728">
        <v>5723</v>
      </c>
      <c r="B5728" s="7">
        <f>'EstRev 6-11'!G183</f>
        <v>0</v>
      </c>
      <c r="C5728" s="3">
        <f t="shared" si="157"/>
        <v>5723</v>
      </c>
      <c r="E5728" s="2" t="b">
        <f t="shared" ca="1" si="156"/>
        <v>1</v>
      </c>
      <c r="F5728" s="2" cm="1">
        <f t="array" aca="1" ref="F5728" ca="1">IF(G5728&lt;&gt;"",INDIRECT("'"&amp;G5728&amp;"'!"&amp;H5728),"")</f>
        <v>0</v>
      </c>
      <c r="G5728" s="1533" t="s">
        <v>6776</v>
      </c>
      <c r="H5728" s="2" t="s">
        <v>5488</v>
      </c>
    </row>
    <row r="5729" spans="1:11" ht="14">
      <c r="A5729">
        <v>5724</v>
      </c>
      <c r="B5729" s="7">
        <f>'EstRev 6-11'!G186</f>
        <v>0</v>
      </c>
      <c r="C5729" s="3">
        <f t="shared" si="157"/>
        <v>5724</v>
      </c>
      <c r="E5729" s="2" t="b">
        <f t="shared" ca="1" si="156"/>
        <v>1</v>
      </c>
      <c r="F5729" s="2" cm="1">
        <f t="array" aca="1" ref="F5729" ca="1">IF(G5729&lt;&gt;"",INDIRECT("'"&amp;G5729&amp;"'!"&amp;H5729),"")</f>
        <v>0</v>
      </c>
      <c r="G5729" s="1533" t="s">
        <v>6776</v>
      </c>
      <c r="H5729" s="2" t="s">
        <v>4721</v>
      </c>
    </row>
    <row r="5730" spans="1:11" ht="14">
      <c r="A5730" s="1">
        <v>5725</v>
      </c>
      <c r="D5730" s="4"/>
      <c r="E5730" s="2" t="b">
        <f t="shared" ca="1" si="156"/>
        <v>1</v>
      </c>
      <c r="F5730" s="2" t="str" cm="1">
        <f t="array" aca="1" ref="F5730" ca="1">IF(G5730&lt;&gt;"",INDIRECT("'"&amp;G5730&amp;"'!"&amp;H5730),"")</f>
        <v/>
      </c>
      <c r="G5730" s="1533"/>
      <c r="I5730" s="4"/>
      <c r="J5730" s="4"/>
      <c r="K5730" s="4"/>
    </row>
    <row r="5731" spans="1:11" ht="14">
      <c r="A5731" s="1">
        <v>5726</v>
      </c>
      <c r="D5731" s="4"/>
      <c r="E5731" s="2" t="b">
        <f t="shared" ca="1" si="156"/>
        <v>1</v>
      </c>
      <c r="F5731" s="2" t="str" cm="1">
        <f t="array" aca="1" ref="F5731" ca="1">IF(G5731&lt;&gt;"",INDIRECT("'"&amp;G5731&amp;"'!"&amp;H5731),"")</f>
        <v/>
      </c>
      <c r="G5731" s="1533"/>
      <c r="I5731" s="4"/>
      <c r="J5731" s="4"/>
      <c r="K5731" s="4"/>
    </row>
    <row r="5732" spans="1:11" ht="14">
      <c r="A5732" s="1">
        <v>5727</v>
      </c>
      <c r="D5732" s="4"/>
      <c r="E5732" s="2" t="b">
        <f t="shared" ca="1" si="156"/>
        <v>1</v>
      </c>
      <c r="F5732" s="2" t="str" cm="1">
        <f t="array" aca="1" ref="F5732" ca="1">IF(G5732&lt;&gt;"",INDIRECT("'"&amp;G5732&amp;"'!"&amp;H5732),"")</f>
        <v/>
      </c>
      <c r="G5732" s="1533"/>
      <c r="I5732" s="4"/>
      <c r="J5732" s="4"/>
      <c r="K5732" s="4"/>
    </row>
    <row r="5733" spans="1:11" ht="14">
      <c r="A5733" s="1">
        <v>5728</v>
      </c>
      <c r="D5733" s="4"/>
      <c r="E5733" s="2" t="b">
        <f t="shared" ca="1" si="156"/>
        <v>1</v>
      </c>
      <c r="F5733" s="2" t="str" cm="1">
        <f t="array" aca="1" ref="F5733" ca="1">IF(G5733&lt;&gt;"",INDIRECT("'"&amp;G5733&amp;"'!"&amp;H5733),"")</f>
        <v/>
      </c>
      <c r="G5733" s="1533"/>
      <c r="I5733" s="4"/>
      <c r="J5733" s="4"/>
      <c r="K5733" s="4"/>
    </row>
    <row r="5734" spans="1:11" ht="14">
      <c r="A5734">
        <v>5729</v>
      </c>
      <c r="B5734" s="7">
        <f>'EstRev 6-11'!G202</f>
        <v>0</v>
      </c>
      <c r="C5734" s="3">
        <f t="shared" si="157"/>
        <v>5729</v>
      </c>
      <c r="E5734" s="2" t="b">
        <f t="shared" ca="1" si="156"/>
        <v>1</v>
      </c>
      <c r="F5734" s="2" cm="1">
        <f t="array" aca="1" ref="F5734" ca="1">IF(G5734&lt;&gt;"",INDIRECT("'"&amp;G5734&amp;"'!"&amp;H5734),"")</f>
        <v>0</v>
      </c>
      <c r="G5734" s="1533" t="s">
        <v>6776</v>
      </c>
      <c r="H5734" s="2" t="s">
        <v>5489</v>
      </c>
    </row>
    <row r="5735" spans="1:11" ht="14">
      <c r="A5735">
        <v>5730</v>
      </c>
      <c r="B5735" s="7">
        <f>'EstRev 6-11'!G203</f>
        <v>0</v>
      </c>
      <c r="C5735" s="3">
        <f t="shared" si="157"/>
        <v>5730</v>
      </c>
      <c r="E5735" s="2" t="b">
        <f t="shared" ca="1" si="156"/>
        <v>1</v>
      </c>
      <c r="F5735" s="2" cm="1">
        <f t="array" aca="1" ref="F5735" ca="1">IF(G5735&lt;&gt;"",INDIRECT("'"&amp;G5735&amp;"'!"&amp;H5735),"")</f>
        <v>0</v>
      </c>
      <c r="G5735" s="1533" t="s">
        <v>6776</v>
      </c>
      <c r="H5735" s="2" t="s">
        <v>5490</v>
      </c>
    </row>
    <row r="5736" spans="1:11" ht="14">
      <c r="A5736" s="1">
        <v>5731</v>
      </c>
      <c r="D5736" s="4"/>
      <c r="E5736" s="2" t="b">
        <f t="shared" ca="1" si="156"/>
        <v>1</v>
      </c>
      <c r="F5736" s="2" t="str" cm="1">
        <f t="array" aca="1" ref="F5736" ca="1">IF(G5736&lt;&gt;"",INDIRECT("'"&amp;G5736&amp;"'!"&amp;H5736),"")</f>
        <v/>
      </c>
      <c r="G5736" s="1533"/>
      <c r="I5736" s="4"/>
      <c r="J5736" s="4"/>
      <c r="K5736" s="4"/>
    </row>
    <row r="5737" spans="1:11" ht="14">
      <c r="A5737" s="1">
        <v>5732</v>
      </c>
      <c r="D5737" s="4"/>
      <c r="E5737" s="2" t="b">
        <f t="shared" ca="1" si="156"/>
        <v>1</v>
      </c>
      <c r="F5737" s="2" t="str" cm="1">
        <f t="array" aca="1" ref="F5737" ca="1">IF(G5737&lt;&gt;"",INDIRECT("'"&amp;G5737&amp;"'!"&amp;H5737),"")</f>
        <v/>
      </c>
      <c r="G5737" s="1533"/>
      <c r="I5737" s="4"/>
      <c r="J5737" s="4"/>
      <c r="K5737" s="4"/>
    </row>
    <row r="5738" spans="1:11" ht="14">
      <c r="A5738" s="1">
        <v>5733</v>
      </c>
      <c r="D5738" s="4"/>
      <c r="E5738" s="2" t="b">
        <f t="shared" ca="1" si="156"/>
        <v>1</v>
      </c>
      <c r="F5738" s="2" t="str" cm="1">
        <f t="array" aca="1" ref="F5738" ca="1">IF(G5738&lt;&gt;"",INDIRECT("'"&amp;G5738&amp;"'!"&amp;H5738),"")</f>
        <v/>
      </c>
      <c r="G5738" s="1533"/>
      <c r="I5738" s="4"/>
      <c r="J5738" s="4"/>
      <c r="K5738" s="4"/>
    </row>
    <row r="5739" spans="1:11" ht="14">
      <c r="A5739" s="1">
        <v>5734</v>
      </c>
      <c r="D5739" s="3" t="s">
        <v>299</v>
      </c>
      <c r="E5739" s="2" t="b">
        <f t="shared" ca="1" si="156"/>
        <v>1</v>
      </c>
      <c r="F5739" s="2" t="str" cm="1">
        <f t="array" aca="1" ref="F5739" ca="1">IF(G5739&lt;&gt;"",INDIRECT("'"&amp;G5739&amp;"'!"&amp;H5739),"")</f>
        <v/>
      </c>
      <c r="G5739" s="1533"/>
    </row>
    <row r="5740" spans="1:11" ht="14">
      <c r="A5740" s="1">
        <v>5735</v>
      </c>
      <c r="D5740" s="3" t="s">
        <v>299</v>
      </c>
      <c r="E5740" s="2" t="b">
        <f t="shared" ca="1" si="156"/>
        <v>1</v>
      </c>
      <c r="F5740" s="2" t="str" cm="1">
        <f t="array" aca="1" ref="F5740" ca="1">IF(G5740&lt;&gt;"",INDIRECT("'"&amp;G5740&amp;"'!"&amp;H5740),"")</f>
        <v/>
      </c>
      <c r="G5740" s="1533"/>
    </row>
    <row r="5741" spans="1:11" ht="14">
      <c r="A5741" s="1">
        <v>5736</v>
      </c>
      <c r="D5741" s="3" t="s">
        <v>653</v>
      </c>
      <c r="E5741" s="2" t="b">
        <f t="shared" ca="1" si="156"/>
        <v>1</v>
      </c>
      <c r="F5741" s="2" t="str" cm="1">
        <f t="array" aca="1" ref="F5741" ca="1">IF(G5741&lt;&gt;"",INDIRECT("'"&amp;G5741&amp;"'!"&amp;H5741),"")</f>
        <v/>
      </c>
      <c r="G5741" s="1533"/>
    </row>
    <row r="5742" spans="1:11" ht="14">
      <c r="A5742">
        <v>5737</v>
      </c>
      <c r="B5742" s="7">
        <f>'EstRev 6-11'!G204</f>
        <v>0</v>
      </c>
      <c r="C5742" s="3">
        <f t="shared" si="157"/>
        <v>5737</v>
      </c>
      <c r="E5742" s="2" t="b">
        <f t="shared" ca="1" si="156"/>
        <v>1</v>
      </c>
      <c r="F5742" s="2" cm="1">
        <f t="array" aca="1" ref="F5742" ca="1">IF(G5742&lt;&gt;"",INDIRECT("'"&amp;G5742&amp;"'!"&amp;H5742),"")</f>
        <v>0</v>
      </c>
      <c r="G5742" s="1533" t="s">
        <v>6776</v>
      </c>
      <c r="H5742" s="2" t="s">
        <v>5491</v>
      </c>
    </row>
    <row r="5743" spans="1:11" ht="14">
      <c r="A5743">
        <v>5738</v>
      </c>
      <c r="B5743" s="7">
        <f>'EstRev 6-11'!G208</f>
        <v>0</v>
      </c>
      <c r="C5743" s="3">
        <f t="shared" si="157"/>
        <v>5738</v>
      </c>
      <c r="E5743" s="2" t="b">
        <f t="shared" ca="1" si="156"/>
        <v>1</v>
      </c>
      <c r="F5743" s="2" cm="1">
        <f t="array" aca="1" ref="F5743" ca="1">IF(G5743&lt;&gt;"",INDIRECT("'"&amp;G5743&amp;"'!"&amp;H5743),"")</f>
        <v>0</v>
      </c>
      <c r="G5743" s="1533" t="s">
        <v>6776</v>
      </c>
      <c r="H5743" s="2" t="s">
        <v>5492</v>
      </c>
    </row>
    <row r="5744" spans="1:11" ht="14">
      <c r="A5744" s="1">
        <v>5739</v>
      </c>
      <c r="D5744" s="3" t="s">
        <v>299</v>
      </c>
      <c r="E5744" s="2" t="b">
        <f t="shared" ca="1" si="156"/>
        <v>1</v>
      </c>
      <c r="F5744" s="2" t="str" cm="1">
        <f t="array" aca="1" ref="F5744" ca="1">IF(G5744&lt;&gt;"",INDIRECT("'"&amp;G5744&amp;"'!"&amp;H5744),"")</f>
        <v/>
      </c>
      <c r="G5744" s="1533"/>
    </row>
    <row r="5745" spans="1:11" ht="14">
      <c r="A5745" s="1">
        <v>5740</v>
      </c>
      <c r="D5745" s="4"/>
      <c r="E5745" s="2" t="b">
        <f t="shared" ca="1" si="156"/>
        <v>1</v>
      </c>
      <c r="F5745" s="2" t="str" cm="1">
        <f t="array" aca="1" ref="F5745" ca="1">IF(G5745&lt;&gt;"",INDIRECT("'"&amp;G5745&amp;"'!"&amp;H5745),"")</f>
        <v/>
      </c>
      <c r="G5745" s="1533"/>
      <c r="I5745" s="4"/>
      <c r="J5745" s="4"/>
      <c r="K5745" s="4"/>
    </row>
    <row r="5746" spans="1:11" ht="14">
      <c r="A5746" s="1">
        <v>5741</v>
      </c>
      <c r="D5746" s="4"/>
      <c r="E5746" s="2" t="b">
        <f t="shared" ca="1" si="156"/>
        <v>1</v>
      </c>
      <c r="F5746" s="2" t="str" cm="1">
        <f t="array" aca="1" ref="F5746" ca="1">IF(G5746&lt;&gt;"",INDIRECT("'"&amp;G5746&amp;"'!"&amp;H5746),"")</f>
        <v/>
      </c>
      <c r="G5746" s="1533"/>
      <c r="I5746" s="4"/>
      <c r="J5746" s="4"/>
      <c r="K5746" s="4"/>
    </row>
    <row r="5747" spans="1:11" ht="14">
      <c r="A5747">
        <v>5742</v>
      </c>
      <c r="B5747" s="7">
        <f>'EstRev 6-11'!G206</f>
        <v>0</v>
      </c>
      <c r="C5747" s="3">
        <f t="shared" si="157"/>
        <v>5742</v>
      </c>
      <c r="E5747" s="2" t="b">
        <f t="shared" ca="1" si="156"/>
        <v>1</v>
      </c>
      <c r="F5747" s="2" cm="1">
        <f t="array" aca="1" ref="F5747" ca="1">IF(G5747&lt;&gt;"",INDIRECT("'"&amp;G5747&amp;"'!"&amp;H5747),"")</f>
        <v>0</v>
      </c>
      <c r="G5747" s="1533" t="s">
        <v>6776</v>
      </c>
      <c r="H5747" s="2" t="s">
        <v>5493</v>
      </c>
    </row>
    <row r="5748" spans="1:11" ht="14">
      <c r="A5748" s="1">
        <v>5743</v>
      </c>
      <c r="D5748" s="4"/>
      <c r="E5748" s="2" t="b">
        <f t="shared" ca="1" si="156"/>
        <v>1</v>
      </c>
      <c r="F5748" s="2" t="str" cm="1">
        <f t="array" aca="1" ref="F5748" ca="1">IF(G5748&lt;&gt;"",INDIRECT("'"&amp;G5748&amp;"'!"&amp;H5748),"")</f>
        <v/>
      </c>
      <c r="G5748" s="1533"/>
      <c r="I5748" s="4"/>
      <c r="J5748" s="4"/>
      <c r="K5748" s="4"/>
    </row>
    <row r="5749" spans="1:11" ht="14">
      <c r="A5749" s="1">
        <v>5744</v>
      </c>
      <c r="D5749" s="4"/>
      <c r="E5749" s="2" t="b">
        <f t="shared" ca="1" si="156"/>
        <v>1</v>
      </c>
      <c r="F5749" s="2" t="str" cm="1">
        <f t="array" aca="1" ref="F5749" ca="1">IF(G5749&lt;&gt;"",INDIRECT("'"&amp;G5749&amp;"'!"&amp;H5749),"")</f>
        <v/>
      </c>
      <c r="G5749" s="1533"/>
      <c r="I5749" s="4"/>
      <c r="J5749" s="4"/>
      <c r="K5749" s="4"/>
    </row>
    <row r="5750" spans="1:11" ht="14">
      <c r="A5750" s="1">
        <v>5745</v>
      </c>
      <c r="D5750" s="4"/>
      <c r="E5750" s="2" t="b">
        <f t="shared" ca="1" si="156"/>
        <v>1</v>
      </c>
      <c r="F5750" s="2" t="str" cm="1">
        <f t="array" aca="1" ref="F5750" ca="1">IF(G5750&lt;&gt;"",INDIRECT("'"&amp;G5750&amp;"'!"&amp;H5750),"")</f>
        <v/>
      </c>
      <c r="G5750" s="1533"/>
      <c r="I5750" s="4"/>
      <c r="J5750" s="4"/>
      <c r="K5750" s="4"/>
    </row>
    <row r="5751" spans="1:11" ht="14">
      <c r="A5751" s="1">
        <v>5746</v>
      </c>
      <c r="D5751" s="4"/>
      <c r="E5751" s="2" t="b">
        <f t="shared" ca="1" si="156"/>
        <v>1</v>
      </c>
      <c r="F5751" s="2" t="str" cm="1">
        <f t="array" aca="1" ref="F5751" ca="1">IF(G5751&lt;&gt;"",INDIRECT("'"&amp;G5751&amp;"'!"&amp;H5751),"")</f>
        <v/>
      </c>
      <c r="G5751" s="1533"/>
      <c r="I5751" s="4"/>
      <c r="J5751" s="4"/>
      <c r="K5751" s="4"/>
    </row>
    <row r="5752" spans="1:11" ht="14">
      <c r="A5752" s="1">
        <v>5747</v>
      </c>
      <c r="D5752" s="4"/>
      <c r="E5752" s="2" t="b">
        <f t="shared" ca="1" si="156"/>
        <v>1</v>
      </c>
      <c r="F5752" s="2" t="str" cm="1">
        <f t="array" aca="1" ref="F5752" ca="1">IF(G5752&lt;&gt;"",INDIRECT("'"&amp;G5752&amp;"'!"&amp;H5752),"")</f>
        <v/>
      </c>
      <c r="G5752" s="1533"/>
      <c r="I5752" s="4"/>
      <c r="J5752" s="4"/>
      <c r="K5752" s="4"/>
    </row>
    <row r="5753" spans="1:11" ht="14">
      <c r="A5753" s="1">
        <v>5748</v>
      </c>
      <c r="D5753" s="4"/>
      <c r="E5753" s="2" t="b">
        <f t="shared" ca="1" si="156"/>
        <v>1</v>
      </c>
      <c r="F5753" s="2" t="str" cm="1">
        <f t="array" aca="1" ref="F5753" ca="1">IF(G5753&lt;&gt;"",INDIRECT("'"&amp;G5753&amp;"'!"&amp;H5753),"")</f>
        <v/>
      </c>
      <c r="G5753" s="1533"/>
      <c r="I5753" s="4"/>
      <c r="J5753" s="4"/>
      <c r="K5753" s="4"/>
    </row>
    <row r="5754" spans="1:11" ht="14">
      <c r="A5754" s="1">
        <v>5749</v>
      </c>
      <c r="D5754" s="4"/>
      <c r="E5754" s="2" t="b">
        <f t="shared" ca="1" si="156"/>
        <v>1</v>
      </c>
      <c r="F5754" s="2" t="str" cm="1">
        <f t="array" aca="1" ref="F5754" ca="1">IF(G5754&lt;&gt;"",INDIRECT("'"&amp;G5754&amp;"'!"&amp;H5754),"")</f>
        <v/>
      </c>
      <c r="G5754" s="1533"/>
      <c r="I5754" s="4"/>
      <c r="J5754" s="4"/>
      <c r="K5754" s="4"/>
    </row>
    <row r="5755" spans="1:11" ht="14">
      <c r="A5755" s="1">
        <v>5750</v>
      </c>
      <c r="D5755" s="4"/>
      <c r="E5755" s="2" t="b">
        <f t="shared" ca="1" si="156"/>
        <v>1</v>
      </c>
      <c r="F5755" s="2" t="str" cm="1">
        <f t="array" aca="1" ref="F5755" ca="1">IF(G5755&lt;&gt;"",INDIRECT("'"&amp;G5755&amp;"'!"&amp;H5755),"")</f>
        <v/>
      </c>
      <c r="G5755" s="1533"/>
      <c r="I5755" s="4"/>
      <c r="J5755" s="4"/>
      <c r="K5755" s="4"/>
    </row>
    <row r="5756" spans="1:11" ht="14">
      <c r="A5756" s="1">
        <v>5751</v>
      </c>
      <c r="D5756" s="4"/>
      <c r="E5756" s="2" t="b">
        <f t="shared" ca="1" si="156"/>
        <v>1</v>
      </c>
      <c r="F5756" s="2" t="str" cm="1">
        <f t="array" aca="1" ref="F5756" ca="1">IF(G5756&lt;&gt;"",INDIRECT("'"&amp;G5756&amp;"'!"&amp;H5756),"")</f>
        <v/>
      </c>
      <c r="G5756" s="1533"/>
      <c r="I5756" s="4"/>
      <c r="J5756" s="4"/>
      <c r="K5756" s="4"/>
    </row>
    <row r="5757" spans="1:11" ht="14">
      <c r="A5757" s="1">
        <v>5752</v>
      </c>
      <c r="D5757" s="4"/>
      <c r="E5757" s="2" t="b">
        <f t="shared" ca="1" si="156"/>
        <v>1</v>
      </c>
      <c r="F5757" s="2" t="str" cm="1">
        <f t="array" aca="1" ref="F5757" ca="1">IF(G5757&lt;&gt;"",INDIRECT("'"&amp;G5757&amp;"'!"&amp;H5757),"")</f>
        <v/>
      </c>
      <c r="G5757" s="1533"/>
      <c r="I5757" s="4"/>
      <c r="J5757" s="4"/>
      <c r="K5757" s="4"/>
    </row>
    <row r="5758" spans="1:11" ht="14">
      <c r="A5758" s="1">
        <v>5753</v>
      </c>
      <c r="D5758" s="4"/>
      <c r="E5758" s="2" t="b">
        <f t="shared" ca="1" si="156"/>
        <v>1</v>
      </c>
      <c r="F5758" s="2" t="str" cm="1">
        <f t="array" aca="1" ref="F5758" ca="1">IF(G5758&lt;&gt;"",INDIRECT("'"&amp;G5758&amp;"'!"&amp;H5758),"")</f>
        <v/>
      </c>
      <c r="G5758" s="1533"/>
      <c r="I5758" s="4"/>
      <c r="J5758" s="4"/>
      <c r="K5758" s="4"/>
    </row>
    <row r="5759" spans="1:11" ht="14">
      <c r="A5759" s="1">
        <v>5754</v>
      </c>
      <c r="D5759" s="4"/>
      <c r="E5759" s="2" t="b">
        <f t="shared" ca="1" si="156"/>
        <v>1</v>
      </c>
      <c r="F5759" s="2" t="str" cm="1">
        <f t="array" aca="1" ref="F5759" ca="1">IF(G5759&lt;&gt;"",INDIRECT("'"&amp;G5759&amp;"'!"&amp;H5759),"")</f>
        <v/>
      </c>
      <c r="G5759" s="1533"/>
      <c r="I5759" s="4"/>
      <c r="J5759" s="4"/>
      <c r="K5759" s="4"/>
    </row>
    <row r="5760" spans="1:11" ht="14">
      <c r="A5760" s="1">
        <v>5755</v>
      </c>
      <c r="D5760" s="4"/>
      <c r="E5760" s="2" t="b">
        <f t="shared" ca="1" si="156"/>
        <v>1</v>
      </c>
      <c r="F5760" s="2" t="str" cm="1">
        <f t="array" aca="1" ref="F5760" ca="1">IF(G5760&lt;&gt;"",INDIRECT("'"&amp;G5760&amp;"'!"&amp;H5760),"")</f>
        <v/>
      </c>
      <c r="G5760" s="1533"/>
      <c r="I5760" s="4"/>
      <c r="J5760" s="4"/>
      <c r="K5760" s="4"/>
    </row>
    <row r="5761" spans="1:11" ht="14">
      <c r="A5761">
        <v>5756</v>
      </c>
      <c r="B5761" s="7">
        <f>'EstRev 6-11'!G214</f>
        <v>0</v>
      </c>
      <c r="C5761" s="3">
        <f t="shared" si="157"/>
        <v>5756</v>
      </c>
      <c r="E5761" s="2" t="b">
        <f t="shared" ca="1" si="156"/>
        <v>1</v>
      </c>
      <c r="F5761" s="2" cm="1">
        <f t="array" aca="1" ref="F5761" ca="1">IF(G5761&lt;&gt;"",INDIRECT("'"&amp;G5761&amp;"'!"&amp;H5761),"")</f>
        <v>0</v>
      </c>
      <c r="G5761" s="1533" t="s">
        <v>6776</v>
      </c>
      <c r="H5761" s="2" t="s">
        <v>4724</v>
      </c>
    </row>
    <row r="5762" spans="1:11" ht="14">
      <c r="A5762">
        <v>5757</v>
      </c>
      <c r="B5762" s="7">
        <f>'EstRev 6-11'!G215</f>
        <v>0</v>
      </c>
      <c r="C5762" s="3">
        <f t="shared" si="157"/>
        <v>5757</v>
      </c>
      <c r="E5762" s="2" t="b">
        <f t="shared" ref="E5762:E5825" ca="1" si="158">F5762=B5762</f>
        <v>1</v>
      </c>
      <c r="F5762" s="2" cm="1">
        <f t="array" aca="1" ref="F5762" ca="1">IF(G5762&lt;&gt;"",INDIRECT("'"&amp;G5762&amp;"'!"&amp;H5762),"")</f>
        <v>0</v>
      </c>
      <c r="G5762" s="1533" t="s">
        <v>6776</v>
      </c>
      <c r="H5762" s="2" t="s">
        <v>5494</v>
      </c>
    </row>
    <row r="5763" spans="1:11" ht="14">
      <c r="A5763" s="1">
        <v>5758</v>
      </c>
      <c r="D5763" s="4"/>
      <c r="E5763" s="2" t="b">
        <f t="shared" ca="1" si="158"/>
        <v>1</v>
      </c>
      <c r="F5763" s="2" t="str" cm="1">
        <f t="array" aca="1" ref="F5763" ca="1">IF(G5763&lt;&gt;"",INDIRECT("'"&amp;G5763&amp;"'!"&amp;H5763),"")</f>
        <v/>
      </c>
      <c r="G5763" s="1533"/>
      <c r="I5763" s="4"/>
      <c r="J5763" s="4"/>
      <c r="K5763" s="4"/>
    </row>
    <row r="5764" spans="1:11" ht="14">
      <c r="A5764" s="1">
        <v>5759</v>
      </c>
      <c r="D5764" s="4"/>
      <c r="E5764" s="2" t="b">
        <f t="shared" ca="1" si="158"/>
        <v>1</v>
      </c>
      <c r="F5764" s="2" t="str" cm="1">
        <f t="array" aca="1" ref="F5764" ca="1">IF(G5764&lt;&gt;"",INDIRECT("'"&amp;G5764&amp;"'!"&amp;H5764),"")</f>
        <v/>
      </c>
      <c r="G5764" s="1533"/>
      <c r="I5764" s="4"/>
      <c r="J5764" s="4"/>
      <c r="K5764" s="4"/>
    </row>
    <row r="5765" spans="1:11" ht="14">
      <c r="A5765">
        <v>5760</v>
      </c>
      <c r="B5765" s="7">
        <f>'EstRev 6-11'!G216</f>
        <v>0</v>
      </c>
      <c r="C5765" s="3">
        <f t="shared" si="157"/>
        <v>5760</v>
      </c>
      <c r="E5765" s="2" t="b">
        <f t="shared" ca="1" si="158"/>
        <v>1</v>
      </c>
      <c r="F5765" s="2" cm="1">
        <f t="array" aca="1" ref="F5765" ca="1">IF(G5765&lt;&gt;"",INDIRECT("'"&amp;G5765&amp;"'!"&amp;H5765),"")</f>
        <v>0</v>
      </c>
      <c r="G5765" s="1533" t="s">
        <v>6776</v>
      </c>
      <c r="H5765" s="2" t="s">
        <v>5495</v>
      </c>
    </row>
    <row r="5766" spans="1:11" ht="14">
      <c r="A5766">
        <v>5761</v>
      </c>
      <c r="B5766" s="7">
        <f>'EstRev 6-11'!G217</f>
        <v>0</v>
      </c>
      <c r="C5766" s="3">
        <f t="shared" si="157"/>
        <v>5761</v>
      </c>
      <c r="E5766" s="2" t="b">
        <f t="shared" ca="1" si="158"/>
        <v>1</v>
      </c>
      <c r="F5766" s="2" cm="1">
        <f t="array" aca="1" ref="F5766" ca="1">IF(G5766&lt;&gt;"",INDIRECT("'"&amp;G5766&amp;"'!"&amp;H5766),"")</f>
        <v>0</v>
      </c>
      <c r="G5766" s="1533" t="s">
        <v>6776</v>
      </c>
      <c r="H5766" s="2" t="s">
        <v>5496</v>
      </c>
    </row>
    <row r="5767" spans="1:11" ht="14">
      <c r="A5767">
        <v>5762</v>
      </c>
      <c r="B5767" s="7">
        <f>'EstRev 6-11'!G218</f>
        <v>0</v>
      </c>
      <c r="C5767" s="3">
        <f t="shared" si="157"/>
        <v>5762</v>
      </c>
      <c r="E5767" s="2" t="b">
        <f t="shared" ca="1" si="158"/>
        <v>1</v>
      </c>
      <c r="F5767" s="2" cm="1">
        <f t="array" aca="1" ref="F5767" ca="1">IF(G5767&lt;&gt;"",INDIRECT("'"&amp;G5767&amp;"'!"&amp;H5767),"")</f>
        <v>0</v>
      </c>
      <c r="G5767" s="1533" t="s">
        <v>6776</v>
      </c>
      <c r="H5767" s="2" t="s">
        <v>5497</v>
      </c>
    </row>
    <row r="5768" spans="1:11" ht="14">
      <c r="A5768" s="1">
        <v>5763</v>
      </c>
      <c r="D5768" s="4"/>
      <c r="E5768" s="2" t="b">
        <f t="shared" ca="1" si="158"/>
        <v>1</v>
      </c>
      <c r="F5768" s="2" t="str" cm="1">
        <f t="array" aca="1" ref="F5768" ca="1">IF(G5768&lt;&gt;"",INDIRECT("'"&amp;G5768&amp;"'!"&amp;H5768),"")</f>
        <v/>
      </c>
      <c r="G5768" s="1533"/>
      <c r="I5768" s="4"/>
      <c r="J5768" s="4"/>
      <c r="K5768" s="4"/>
    </row>
    <row r="5769" spans="1:11" ht="14">
      <c r="A5769" s="1">
        <v>5764</v>
      </c>
      <c r="D5769" s="4"/>
      <c r="E5769" s="2" t="b">
        <f t="shared" ca="1" si="158"/>
        <v>1</v>
      </c>
      <c r="F5769" s="2" t="str" cm="1">
        <f t="array" aca="1" ref="F5769" ca="1">IF(G5769&lt;&gt;"",INDIRECT("'"&amp;G5769&amp;"'!"&amp;H5769),"")</f>
        <v/>
      </c>
      <c r="G5769" s="1533"/>
      <c r="I5769" s="4"/>
      <c r="J5769" s="4"/>
      <c r="K5769" s="4"/>
    </row>
    <row r="5770" spans="1:11" ht="14">
      <c r="A5770" s="1">
        <v>5765</v>
      </c>
      <c r="D5770" s="4"/>
      <c r="E5770" s="2" t="b">
        <f t="shared" ca="1" si="158"/>
        <v>1</v>
      </c>
      <c r="F5770" s="2" t="str" cm="1">
        <f t="array" aca="1" ref="F5770" ca="1">IF(G5770&lt;&gt;"",INDIRECT("'"&amp;G5770&amp;"'!"&amp;H5770),"")</f>
        <v/>
      </c>
      <c r="G5770" s="1533"/>
      <c r="I5770" s="4"/>
      <c r="J5770" s="4"/>
      <c r="K5770" s="4"/>
    </row>
    <row r="5771" spans="1:11" ht="14">
      <c r="A5771" s="1">
        <v>5766</v>
      </c>
      <c r="D5771" s="4"/>
      <c r="E5771" s="2" t="b">
        <f t="shared" ca="1" si="158"/>
        <v>1</v>
      </c>
      <c r="F5771" s="2" t="str" cm="1">
        <f t="array" aca="1" ref="F5771" ca="1">IF(G5771&lt;&gt;"",INDIRECT("'"&amp;G5771&amp;"'!"&amp;H5771),"")</f>
        <v/>
      </c>
      <c r="G5771" s="1533"/>
      <c r="I5771" s="4"/>
      <c r="J5771" s="4"/>
      <c r="K5771" s="4"/>
    </row>
    <row r="5772" spans="1:11" ht="14">
      <c r="A5772" s="1">
        <v>5767</v>
      </c>
      <c r="D5772" s="4"/>
      <c r="E5772" s="2" t="b">
        <f t="shared" ca="1" si="158"/>
        <v>1</v>
      </c>
      <c r="F5772" s="2" t="str" cm="1">
        <f t="array" aca="1" ref="F5772" ca="1">IF(G5772&lt;&gt;"",INDIRECT("'"&amp;G5772&amp;"'!"&amp;H5772),"")</f>
        <v/>
      </c>
      <c r="G5772" s="1533"/>
      <c r="I5772" s="4"/>
      <c r="J5772" s="4"/>
      <c r="K5772" s="4"/>
    </row>
    <row r="5773" spans="1:11" ht="14">
      <c r="A5773">
        <v>5768</v>
      </c>
      <c r="B5773" s="7">
        <f>'EstRev 6-11'!G220</f>
        <v>0</v>
      </c>
      <c r="C5773" s="3">
        <f t="shared" ref="C5773:C5831" si="159">A5773-B5773</f>
        <v>5768</v>
      </c>
      <c r="E5773" s="2" t="b">
        <f t="shared" ca="1" si="158"/>
        <v>1</v>
      </c>
      <c r="F5773" s="2" cm="1">
        <f t="array" aca="1" ref="F5773" ca="1">IF(G5773&lt;&gt;"",INDIRECT("'"&amp;G5773&amp;"'!"&amp;H5773),"")</f>
        <v>0</v>
      </c>
      <c r="G5773" s="1533" t="s">
        <v>6776</v>
      </c>
      <c r="H5773" s="2" t="s">
        <v>5498</v>
      </c>
    </row>
    <row r="5774" spans="1:11" ht="14">
      <c r="A5774" s="1">
        <v>5769</v>
      </c>
      <c r="D5774" s="4"/>
      <c r="E5774" s="2" t="b">
        <f t="shared" ca="1" si="158"/>
        <v>1</v>
      </c>
      <c r="F5774" s="2" t="str" cm="1">
        <f t="array" aca="1" ref="F5774" ca="1">IF(G5774&lt;&gt;"",INDIRECT("'"&amp;G5774&amp;"'!"&amp;H5774),"")</f>
        <v/>
      </c>
      <c r="G5774" s="1533"/>
      <c r="I5774" s="4"/>
      <c r="J5774" s="4"/>
      <c r="K5774" s="4"/>
    </row>
    <row r="5775" spans="1:11" ht="14">
      <c r="A5775" s="1">
        <v>5770</v>
      </c>
      <c r="D5775" s="4"/>
      <c r="E5775" s="2" t="b">
        <f t="shared" ca="1" si="158"/>
        <v>1</v>
      </c>
      <c r="F5775" s="2" t="str" cm="1">
        <f t="array" aca="1" ref="F5775" ca="1">IF(G5775&lt;&gt;"",INDIRECT("'"&amp;G5775&amp;"'!"&amp;H5775),"")</f>
        <v/>
      </c>
      <c r="G5775" s="1533"/>
      <c r="I5775" s="4"/>
      <c r="J5775" s="4"/>
      <c r="K5775" s="4"/>
    </row>
    <row r="5776" spans="1:11" ht="14">
      <c r="A5776" s="1">
        <v>5771</v>
      </c>
      <c r="D5776" s="4"/>
      <c r="E5776" s="2" t="b">
        <f t="shared" ca="1" si="158"/>
        <v>1</v>
      </c>
      <c r="F5776" s="2" t="str" cm="1">
        <f t="array" aca="1" ref="F5776" ca="1">IF(G5776&lt;&gt;"",INDIRECT("'"&amp;G5776&amp;"'!"&amp;H5776),"")</f>
        <v/>
      </c>
      <c r="G5776" s="1533"/>
      <c r="I5776" s="4"/>
      <c r="J5776" s="4"/>
      <c r="K5776" s="4"/>
    </row>
    <row r="5777" spans="1:11" ht="14">
      <c r="A5777" s="1">
        <v>5772</v>
      </c>
      <c r="D5777" s="4"/>
      <c r="E5777" s="2" t="b">
        <f t="shared" ca="1" si="158"/>
        <v>1</v>
      </c>
      <c r="F5777" s="2" t="str" cm="1">
        <f t="array" aca="1" ref="F5777" ca="1">IF(G5777&lt;&gt;"",INDIRECT("'"&amp;G5777&amp;"'!"&amp;H5777),"")</f>
        <v/>
      </c>
      <c r="G5777" s="1533"/>
      <c r="I5777" s="4"/>
      <c r="J5777" s="4"/>
      <c r="K5777" s="4"/>
    </row>
    <row r="5778" spans="1:11" ht="14">
      <c r="A5778" s="1">
        <v>5773</v>
      </c>
      <c r="D5778" s="3" t="s">
        <v>299</v>
      </c>
      <c r="E5778" s="2" t="b">
        <f t="shared" ca="1" si="158"/>
        <v>1</v>
      </c>
      <c r="F5778" s="2" t="str" cm="1">
        <f t="array" aca="1" ref="F5778" ca="1">IF(G5778&lt;&gt;"",INDIRECT("'"&amp;G5778&amp;"'!"&amp;H5778),"")</f>
        <v/>
      </c>
      <c r="G5778" s="1533"/>
    </row>
    <row r="5779" spans="1:11" ht="14">
      <c r="A5779" s="1">
        <v>5774</v>
      </c>
      <c r="D5779" s="4"/>
      <c r="E5779" s="2" t="b">
        <f t="shared" ca="1" si="158"/>
        <v>1</v>
      </c>
      <c r="F5779" s="2" t="str" cm="1">
        <f t="array" aca="1" ref="F5779" ca="1">IF(G5779&lt;&gt;"",INDIRECT("'"&amp;G5779&amp;"'!"&amp;H5779),"")</f>
        <v/>
      </c>
      <c r="G5779" s="1533"/>
      <c r="I5779" s="4"/>
      <c r="J5779" s="4"/>
      <c r="K5779" s="4"/>
    </row>
    <row r="5780" spans="1:11" ht="14">
      <c r="A5780" s="1">
        <v>5775</v>
      </c>
      <c r="D5780" s="4"/>
      <c r="E5780" s="2" t="b">
        <f t="shared" ca="1" si="158"/>
        <v>1</v>
      </c>
      <c r="F5780" s="2" t="str" cm="1">
        <f t="array" aca="1" ref="F5780" ca="1">IF(G5780&lt;&gt;"",INDIRECT("'"&amp;G5780&amp;"'!"&amp;H5780),"")</f>
        <v/>
      </c>
      <c r="G5780" s="1533"/>
      <c r="I5780" s="4"/>
      <c r="J5780" s="4"/>
      <c r="K5780" s="4"/>
    </row>
    <row r="5781" spans="1:11" ht="14">
      <c r="A5781" s="1">
        <v>5776</v>
      </c>
      <c r="D5781" s="4"/>
      <c r="E5781" s="2" t="b">
        <f t="shared" ca="1" si="158"/>
        <v>1</v>
      </c>
      <c r="F5781" s="2" t="str" cm="1">
        <f t="array" aca="1" ref="F5781" ca="1">IF(G5781&lt;&gt;"",INDIRECT("'"&amp;G5781&amp;"'!"&amp;H5781),"")</f>
        <v/>
      </c>
      <c r="G5781" s="1533"/>
      <c r="I5781" s="4"/>
      <c r="J5781" s="4"/>
      <c r="K5781" s="4"/>
    </row>
    <row r="5782" spans="1:11" ht="14">
      <c r="A5782" s="1">
        <v>5777</v>
      </c>
      <c r="D5782" s="4"/>
      <c r="E5782" s="2" t="b">
        <f t="shared" ca="1" si="158"/>
        <v>1</v>
      </c>
      <c r="F5782" s="2" t="str" cm="1">
        <f t="array" aca="1" ref="F5782" ca="1">IF(G5782&lt;&gt;"",INDIRECT("'"&amp;G5782&amp;"'!"&amp;H5782),"")</f>
        <v/>
      </c>
      <c r="G5782" s="1533"/>
      <c r="I5782" s="4"/>
      <c r="J5782" s="4"/>
      <c r="K5782" s="4"/>
    </row>
    <row r="5783" spans="1:11" ht="14">
      <c r="A5783" s="1">
        <v>5778</v>
      </c>
      <c r="D5783" s="3" t="s">
        <v>299</v>
      </c>
      <c r="E5783" s="2" t="b">
        <f t="shared" ca="1" si="158"/>
        <v>1</v>
      </c>
      <c r="F5783" s="2" t="str" cm="1">
        <f t="array" aca="1" ref="F5783" ca="1">IF(G5783&lt;&gt;"",INDIRECT("'"&amp;G5783&amp;"'!"&amp;H5783),"")</f>
        <v/>
      </c>
      <c r="G5783" s="1533"/>
    </row>
    <row r="5784" spans="1:11" ht="14">
      <c r="A5784" s="1">
        <v>5779</v>
      </c>
      <c r="D5784" s="3" t="s">
        <v>299</v>
      </c>
      <c r="E5784" s="2" t="b">
        <f t="shared" ca="1" si="158"/>
        <v>1</v>
      </c>
      <c r="F5784" s="2" t="str" cm="1">
        <f t="array" aca="1" ref="F5784" ca="1">IF(G5784&lt;&gt;"",INDIRECT("'"&amp;G5784&amp;"'!"&amp;H5784),"")</f>
        <v/>
      </c>
      <c r="G5784" s="1533"/>
    </row>
    <row r="5785" spans="1:11" ht="14">
      <c r="A5785" s="1">
        <v>5780</v>
      </c>
      <c r="D5785" s="4"/>
      <c r="E5785" s="2" t="b">
        <f t="shared" ca="1" si="158"/>
        <v>1</v>
      </c>
      <c r="F5785" s="2" t="str" cm="1">
        <f t="array" aca="1" ref="F5785" ca="1">IF(G5785&lt;&gt;"",INDIRECT("'"&amp;G5785&amp;"'!"&amp;H5785),"")</f>
        <v/>
      </c>
      <c r="G5785" s="1533"/>
      <c r="I5785" s="4"/>
      <c r="J5785" s="4"/>
      <c r="K5785" s="4"/>
    </row>
    <row r="5786" spans="1:11" ht="14">
      <c r="A5786" s="1">
        <v>5781</v>
      </c>
      <c r="D5786" s="4"/>
      <c r="E5786" s="2" t="b">
        <f t="shared" ca="1" si="158"/>
        <v>1</v>
      </c>
      <c r="F5786" s="2" t="str" cm="1">
        <f t="array" aca="1" ref="F5786" ca="1">IF(G5786&lt;&gt;"",INDIRECT("'"&amp;G5786&amp;"'!"&amp;H5786),"")</f>
        <v/>
      </c>
      <c r="G5786" s="1533"/>
      <c r="I5786" s="4"/>
      <c r="J5786" s="4"/>
      <c r="K5786" s="4"/>
    </row>
    <row r="5787" spans="1:11" ht="14">
      <c r="A5787" s="1">
        <v>5782</v>
      </c>
      <c r="D5787" s="4"/>
      <c r="E5787" s="2" t="b">
        <f t="shared" ca="1" si="158"/>
        <v>1</v>
      </c>
      <c r="F5787" s="2" t="str" cm="1">
        <f t="array" aca="1" ref="F5787" ca="1">IF(G5787&lt;&gt;"",INDIRECT("'"&amp;G5787&amp;"'!"&amp;H5787),"")</f>
        <v/>
      </c>
      <c r="G5787" s="1533"/>
      <c r="I5787" s="4"/>
      <c r="J5787" s="4"/>
      <c r="K5787" s="4"/>
    </row>
    <row r="5788" spans="1:11" ht="14">
      <c r="A5788">
        <v>5783</v>
      </c>
      <c r="B5788" s="7">
        <f>'EstRev 6-11'!G222</f>
        <v>0</v>
      </c>
      <c r="C5788" s="3">
        <f t="shared" si="159"/>
        <v>5783</v>
      </c>
      <c r="E5788" s="2" t="b">
        <f t="shared" ca="1" si="158"/>
        <v>1</v>
      </c>
      <c r="F5788" s="2" cm="1">
        <f t="array" aca="1" ref="F5788" ca="1">IF(G5788&lt;&gt;"",INDIRECT("'"&amp;G5788&amp;"'!"&amp;H5788),"")</f>
        <v>0</v>
      </c>
      <c r="G5788" s="1533" t="s">
        <v>6776</v>
      </c>
      <c r="H5788" s="2" t="s">
        <v>5499</v>
      </c>
    </row>
    <row r="5789" spans="1:11" ht="14">
      <c r="A5789" s="1">
        <v>5784</v>
      </c>
      <c r="D5789" s="4"/>
      <c r="E5789" s="2" t="b">
        <f t="shared" ca="1" si="158"/>
        <v>1</v>
      </c>
      <c r="F5789" s="2" t="str" cm="1">
        <f t="array" aca="1" ref="F5789" ca="1">IF(G5789&lt;&gt;"",INDIRECT("'"&amp;G5789&amp;"'!"&amp;H5789),"")</f>
        <v/>
      </c>
      <c r="G5789" s="1533"/>
      <c r="I5789" s="4"/>
      <c r="J5789" s="4"/>
      <c r="K5789" s="4"/>
    </row>
    <row r="5790" spans="1:11" ht="14">
      <c r="A5790" s="1">
        <v>5785</v>
      </c>
      <c r="D5790" s="4"/>
      <c r="E5790" s="2" t="b">
        <f t="shared" ca="1" si="158"/>
        <v>1</v>
      </c>
      <c r="F5790" s="2" t="str" cm="1">
        <f t="array" aca="1" ref="F5790" ca="1">IF(G5790&lt;&gt;"",INDIRECT("'"&amp;G5790&amp;"'!"&amp;H5790),"")</f>
        <v/>
      </c>
      <c r="G5790" s="1533"/>
      <c r="I5790" s="4"/>
      <c r="J5790" s="4"/>
      <c r="K5790" s="4"/>
    </row>
    <row r="5791" spans="1:11" ht="14">
      <c r="A5791">
        <v>5786</v>
      </c>
      <c r="B5791" s="7">
        <f>'EstRev 6-11'!G224</f>
        <v>0</v>
      </c>
      <c r="C5791" s="3">
        <f t="shared" si="159"/>
        <v>5786</v>
      </c>
      <c r="E5791" s="2" t="b">
        <f t="shared" ca="1" si="158"/>
        <v>1</v>
      </c>
      <c r="F5791" s="2" cm="1">
        <f t="array" aca="1" ref="F5791" ca="1">IF(G5791&lt;&gt;"",INDIRECT("'"&amp;G5791&amp;"'!"&amp;H5791),"")</f>
        <v>0</v>
      </c>
      <c r="G5791" s="1533" t="s">
        <v>6776</v>
      </c>
      <c r="H5791" s="2" t="s">
        <v>5500</v>
      </c>
    </row>
    <row r="5792" spans="1:11" ht="14">
      <c r="A5792" s="1">
        <v>5787</v>
      </c>
      <c r="D5792" s="4"/>
      <c r="E5792" s="2" t="b">
        <f t="shared" ca="1" si="158"/>
        <v>1</v>
      </c>
      <c r="F5792" s="2" t="str" cm="1">
        <f t="array" aca="1" ref="F5792" ca="1">IF(G5792&lt;&gt;"",INDIRECT("'"&amp;G5792&amp;"'!"&amp;H5792),"")</f>
        <v/>
      </c>
      <c r="G5792" s="1533"/>
      <c r="I5792" s="4"/>
      <c r="J5792" s="4"/>
      <c r="K5792" s="4"/>
    </row>
    <row r="5793" spans="1:11" ht="14">
      <c r="A5793" s="1">
        <v>5788</v>
      </c>
      <c r="D5793" s="4"/>
      <c r="E5793" s="2" t="b">
        <f t="shared" ca="1" si="158"/>
        <v>1</v>
      </c>
      <c r="F5793" s="2" t="str" cm="1">
        <f t="array" aca="1" ref="F5793" ca="1">IF(G5793&lt;&gt;"",INDIRECT("'"&amp;G5793&amp;"'!"&amp;H5793),"")</f>
        <v/>
      </c>
      <c r="G5793" s="1533"/>
      <c r="I5793" s="4"/>
      <c r="J5793" s="4"/>
      <c r="K5793" s="4"/>
    </row>
    <row r="5794" spans="1:11" ht="14">
      <c r="A5794" s="1">
        <v>5789</v>
      </c>
      <c r="D5794" s="4"/>
      <c r="E5794" s="2" t="b">
        <f t="shared" ca="1" si="158"/>
        <v>1</v>
      </c>
      <c r="F5794" s="2" t="str" cm="1">
        <f t="array" aca="1" ref="F5794" ca="1">IF(G5794&lt;&gt;"",INDIRECT("'"&amp;G5794&amp;"'!"&amp;H5794),"")</f>
        <v/>
      </c>
      <c r="G5794" s="1533"/>
      <c r="I5794" s="4"/>
      <c r="J5794" s="4"/>
      <c r="K5794" s="4"/>
    </row>
    <row r="5795" spans="1:11" ht="14">
      <c r="A5795" s="1">
        <v>5790</v>
      </c>
      <c r="D5795" s="4"/>
      <c r="E5795" s="2" t="b">
        <f t="shared" ca="1" si="158"/>
        <v>1</v>
      </c>
      <c r="F5795" s="2" t="str" cm="1">
        <f t="array" aca="1" ref="F5795" ca="1">IF(G5795&lt;&gt;"",INDIRECT("'"&amp;G5795&amp;"'!"&amp;H5795),"")</f>
        <v/>
      </c>
      <c r="G5795" s="1533"/>
      <c r="I5795" s="4"/>
      <c r="J5795" s="4"/>
      <c r="K5795" s="4"/>
    </row>
    <row r="5796" spans="1:11" ht="14">
      <c r="A5796" s="1">
        <v>5791</v>
      </c>
      <c r="D5796" s="4"/>
      <c r="E5796" s="2" t="b">
        <f t="shared" ca="1" si="158"/>
        <v>1</v>
      </c>
      <c r="F5796" s="2" t="str" cm="1">
        <f t="array" aca="1" ref="F5796" ca="1">IF(G5796&lt;&gt;"",INDIRECT("'"&amp;G5796&amp;"'!"&amp;H5796),"")</f>
        <v/>
      </c>
      <c r="G5796" s="1533"/>
      <c r="I5796" s="4"/>
      <c r="J5796" s="4"/>
      <c r="K5796" s="4"/>
    </row>
    <row r="5797" spans="1:11" ht="14">
      <c r="A5797">
        <v>5792</v>
      </c>
      <c r="B5797" s="7">
        <f>'EstRev 6-11'!G225</f>
        <v>0</v>
      </c>
      <c r="C5797" s="3">
        <f t="shared" si="159"/>
        <v>5792</v>
      </c>
      <c r="E5797" s="2" t="b">
        <f t="shared" ca="1" si="158"/>
        <v>1</v>
      </c>
      <c r="F5797" s="2" cm="1">
        <f t="array" aca="1" ref="F5797" ca="1">IF(G5797&lt;&gt;"",INDIRECT("'"&amp;G5797&amp;"'!"&amp;H5797),"")</f>
        <v>0</v>
      </c>
      <c r="G5797" s="1533" t="s">
        <v>6776</v>
      </c>
      <c r="H5797" s="2" t="s">
        <v>5501</v>
      </c>
    </row>
    <row r="5798" spans="1:11" ht="14">
      <c r="A5798" s="1">
        <v>5793</v>
      </c>
      <c r="D5798" s="4"/>
      <c r="E5798" s="2" t="b">
        <f t="shared" ca="1" si="158"/>
        <v>1</v>
      </c>
      <c r="F5798" s="2" t="str" cm="1">
        <f t="array" aca="1" ref="F5798" ca="1">IF(G5798&lt;&gt;"",INDIRECT("'"&amp;G5798&amp;"'!"&amp;H5798),"")</f>
        <v/>
      </c>
      <c r="G5798" s="1533"/>
      <c r="I5798" s="4"/>
      <c r="J5798" s="4"/>
      <c r="K5798" s="4"/>
    </row>
    <row r="5799" spans="1:11" ht="14">
      <c r="A5799">
        <v>5794</v>
      </c>
      <c r="B5799" s="7">
        <f>'EstRev 6-11'!G258</f>
        <v>0</v>
      </c>
      <c r="C5799" s="3">
        <f t="shared" si="159"/>
        <v>5794</v>
      </c>
      <c r="E5799" s="2" t="b">
        <f t="shared" ca="1" si="158"/>
        <v>1</v>
      </c>
      <c r="F5799" s="2" cm="1">
        <f t="array" aca="1" ref="F5799" ca="1">IF(G5799&lt;&gt;"",INDIRECT("'"&amp;G5799&amp;"'!"&amp;H5799),"")</f>
        <v>0</v>
      </c>
      <c r="G5799" s="1533" t="s">
        <v>6776</v>
      </c>
      <c r="H5799" s="2" t="s">
        <v>5502</v>
      </c>
    </row>
    <row r="5800" spans="1:11" ht="14">
      <c r="A5800" s="1">
        <v>5795</v>
      </c>
      <c r="D5800" s="3" t="s">
        <v>653</v>
      </c>
      <c r="E5800" s="2" t="b">
        <f t="shared" ca="1" si="158"/>
        <v>1</v>
      </c>
      <c r="F5800" s="2" t="str" cm="1">
        <f t="array" aca="1" ref="F5800" ca="1">IF(G5800&lt;&gt;"",INDIRECT("'"&amp;G5800&amp;"'!"&amp;H5800),"")</f>
        <v/>
      </c>
      <c r="G5800" s="1533"/>
    </row>
    <row r="5801" spans="1:11" ht="14">
      <c r="A5801" s="1">
        <v>5796</v>
      </c>
      <c r="D5801" s="4"/>
      <c r="E5801" s="2" t="b">
        <f t="shared" ca="1" si="158"/>
        <v>1</v>
      </c>
      <c r="F5801" s="2" t="str" cm="1">
        <f t="array" aca="1" ref="F5801" ca="1">IF(G5801&lt;&gt;"",INDIRECT("'"&amp;G5801&amp;"'!"&amp;H5801),"")</f>
        <v/>
      </c>
      <c r="G5801" s="1533"/>
      <c r="I5801" s="4"/>
      <c r="J5801" s="4"/>
      <c r="K5801" s="4"/>
    </row>
    <row r="5802" spans="1:11" ht="14">
      <c r="A5802">
        <v>5797</v>
      </c>
      <c r="B5802" s="7">
        <f>'EstRev 6-11'!G260</f>
        <v>0</v>
      </c>
      <c r="C5802" s="3">
        <f t="shared" si="159"/>
        <v>5797</v>
      </c>
      <c r="E5802" s="2" t="b">
        <f t="shared" ca="1" si="158"/>
        <v>1</v>
      </c>
      <c r="F5802" s="2" cm="1">
        <f t="array" aca="1" ref="F5802" ca="1">IF(G5802&lt;&gt;"",INDIRECT("'"&amp;G5802&amp;"'!"&amp;H5802),"")</f>
        <v>0</v>
      </c>
      <c r="G5802" s="1533" t="s">
        <v>6776</v>
      </c>
      <c r="H5802" s="2" t="s">
        <v>5503</v>
      </c>
    </row>
    <row r="5803" spans="1:11" ht="14">
      <c r="A5803" s="1">
        <v>5798</v>
      </c>
      <c r="D5803" s="4"/>
      <c r="E5803" s="2" t="b">
        <f t="shared" ca="1" si="158"/>
        <v>1</v>
      </c>
      <c r="F5803" s="2" t="str" cm="1">
        <f t="array" aca="1" ref="F5803" ca="1">IF(G5803&lt;&gt;"",INDIRECT("'"&amp;G5803&amp;"'!"&amp;H5803),"")</f>
        <v/>
      </c>
      <c r="G5803" s="1533"/>
      <c r="I5803" s="4"/>
      <c r="J5803" s="4"/>
      <c r="K5803" s="4"/>
    </row>
    <row r="5804" spans="1:11" ht="14">
      <c r="A5804">
        <v>5799</v>
      </c>
      <c r="B5804" s="7">
        <f>'EstRev 6-11'!G261</f>
        <v>0</v>
      </c>
      <c r="C5804" s="3">
        <f t="shared" si="159"/>
        <v>5799</v>
      </c>
      <c r="E5804" s="2" t="b">
        <f t="shared" ca="1" si="158"/>
        <v>1</v>
      </c>
      <c r="F5804" s="2" cm="1">
        <f t="array" aca="1" ref="F5804" ca="1">IF(G5804&lt;&gt;"",INDIRECT("'"&amp;G5804&amp;"'!"&amp;H5804),"")</f>
        <v>0</v>
      </c>
      <c r="G5804" s="1533" t="s">
        <v>6776</v>
      </c>
      <c r="H5804" s="2" t="s">
        <v>5504</v>
      </c>
    </row>
    <row r="5805" spans="1:11" ht="14">
      <c r="A5805" s="1">
        <v>5800</v>
      </c>
      <c r="D5805" s="4"/>
      <c r="E5805" s="2" t="b">
        <f t="shared" ca="1" si="158"/>
        <v>1</v>
      </c>
      <c r="F5805" s="2" t="str" cm="1">
        <f t="array" aca="1" ref="F5805" ca="1">IF(G5805&lt;&gt;"",INDIRECT("'"&amp;G5805&amp;"'!"&amp;H5805),"")</f>
        <v/>
      </c>
      <c r="G5805" s="1533"/>
      <c r="I5805" s="4"/>
      <c r="J5805" s="4"/>
      <c r="K5805" s="4"/>
    </row>
    <row r="5806" spans="1:11" ht="14">
      <c r="A5806" s="1">
        <v>5801</v>
      </c>
      <c r="D5806" s="3" t="s">
        <v>299</v>
      </c>
      <c r="E5806" s="2" t="b">
        <f t="shared" ca="1" si="158"/>
        <v>1</v>
      </c>
      <c r="F5806" s="2" t="str" cm="1">
        <f t="array" aca="1" ref="F5806" ca="1">IF(G5806&lt;&gt;"",INDIRECT("'"&amp;G5806&amp;"'!"&amp;H5806),"")</f>
        <v/>
      </c>
      <c r="G5806" s="1533"/>
    </row>
    <row r="5807" spans="1:11" ht="14">
      <c r="A5807">
        <v>5802</v>
      </c>
      <c r="B5807" s="7">
        <f>'EstRev 6-11'!G270</f>
        <v>0</v>
      </c>
      <c r="C5807" s="3">
        <f t="shared" si="159"/>
        <v>5802</v>
      </c>
      <c r="E5807" s="2" t="b">
        <f t="shared" ca="1" si="158"/>
        <v>1</v>
      </c>
      <c r="F5807" s="2" cm="1">
        <f t="array" aca="1" ref="F5807" ca="1">IF(G5807&lt;&gt;"",INDIRECT("'"&amp;G5807&amp;"'!"&amp;H5807),"")</f>
        <v>0</v>
      </c>
      <c r="G5807" s="1533" t="s">
        <v>6776</v>
      </c>
      <c r="H5807" s="2" t="s">
        <v>5505</v>
      </c>
    </row>
    <row r="5808" spans="1:11" ht="14">
      <c r="A5808" s="1">
        <v>5803</v>
      </c>
      <c r="D5808" s="4"/>
      <c r="E5808" s="2" t="b">
        <f t="shared" ca="1" si="158"/>
        <v>1</v>
      </c>
      <c r="F5808" s="2" t="str" cm="1">
        <f t="array" aca="1" ref="F5808" ca="1">IF(G5808&lt;&gt;"",INDIRECT("'"&amp;G5808&amp;"'!"&amp;H5808),"")</f>
        <v/>
      </c>
      <c r="G5808" s="1533"/>
      <c r="I5808" s="4"/>
      <c r="J5808" s="4"/>
      <c r="K5808" s="4"/>
    </row>
    <row r="5809" spans="1:11" ht="14">
      <c r="A5809" s="1">
        <v>5804</v>
      </c>
      <c r="D5809" s="4"/>
      <c r="E5809" s="2" t="b">
        <f t="shared" ca="1" si="158"/>
        <v>1</v>
      </c>
      <c r="F5809" s="2" t="str" cm="1">
        <f t="array" aca="1" ref="F5809" ca="1">IF(G5809&lt;&gt;"",INDIRECT("'"&amp;G5809&amp;"'!"&amp;H5809),"")</f>
        <v/>
      </c>
      <c r="G5809" s="1533"/>
      <c r="I5809" s="4"/>
      <c r="J5809" s="4"/>
      <c r="K5809" s="4"/>
    </row>
    <row r="5810" spans="1:11" ht="14">
      <c r="A5810" s="1">
        <v>5805</v>
      </c>
      <c r="D5810" s="4"/>
      <c r="E5810" s="2" t="b">
        <f t="shared" ca="1" si="158"/>
        <v>1</v>
      </c>
      <c r="F5810" s="2" t="str" cm="1">
        <f t="array" aca="1" ref="F5810" ca="1">IF(G5810&lt;&gt;"",INDIRECT("'"&amp;G5810&amp;"'!"&amp;H5810),"")</f>
        <v/>
      </c>
      <c r="G5810" s="1533"/>
      <c r="I5810" s="4"/>
      <c r="J5810" s="4"/>
      <c r="K5810" s="4"/>
    </row>
    <row r="5811" spans="1:11" ht="14">
      <c r="A5811" s="1">
        <v>5806</v>
      </c>
      <c r="D5811" s="4"/>
      <c r="E5811" s="2" t="b">
        <f t="shared" ca="1" si="158"/>
        <v>1</v>
      </c>
      <c r="F5811" s="2" t="str" cm="1">
        <f t="array" aca="1" ref="F5811" ca="1">IF(G5811&lt;&gt;"",INDIRECT("'"&amp;G5811&amp;"'!"&amp;H5811),"")</f>
        <v/>
      </c>
      <c r="G5811" s="1533"/>
      <c r="I5811" s="4"/>
      <c r="J5811" s="4"/>
      <c r="K5811" s="4"/>
    </row>
    <row r="5812" spans="1:11" ht="14">
      <c r="A5812" s="1">
        <v>5807</v>
      </c>
      <c r="D5812" s="4"/>
      <c r="E5812" s="2" t="b">
        <f t="shared" ca="1" si="158"/>
        <v>1</v>
      </c>
      <c r="F5812" s="2" t="str" cm="1">
        <f t="array" aca="1" ref="F5812" ca="1">IF(G5812&lt;&gt;"",INDIRECT("'"&amp;G5812&amp;"'!"&amp;H5812),"")</f>
        <v/>
      </c>
      <c r="G5812" s="1533"/>
      <c r="I5812" s="4"/>
      <c r="J5812" s="4"/>
      <c r="K5812" s="4"/>
    </row>
    <row r="5813" spans="1:11" ht="14">
      <c r="A5813">
        <v>5808</v>
      </c>
      <c r="B5813" s="7">
        <f>'EstRev 6-11'!G271</f>
        <v>0</v>
      </c>
      <c r="C5813" s="3">
        <f t="shared" si="159"/>
        <v>5808</v>
      </c>
      <c r="E5813" s="2" t="b">
        <f t="shared" ca="1" si="158"/>
        <v>1</v>
      </c>
      <c r="F5813" s="2" cm="1">
        <f t="array" aca="1" ref="F5813" ca="1">IF(G5813&lt;&gt;"",INDIRECT("'"&amp;G5813&amp;"'!"&amp;H5813),"")</f>
        <v>0</v>
      </c>
      <c r="G5813" s="1533" t="s">
        <v>6776</v>
      </c>
      <c r="H5813" s="2" t="s">
        <v>5506</v>
      </c>
    </row>
    <row r="5814" spans="1:11" ht="14">
      <c r="A5814">
        <v>5809</v>
      </c>
      <c r="B5814" s="7">
        <f>'EstRev 6-11'!G272</f>
        <v>2091950</v>
      </c>
      <c r="C5814" s="3">
        <f t="shared" si="159"/>
        <v>-2086141</v>
      </c>
      <c r="E5814" s="2" t="b">
        <f t="shared" ca="1" si="158"/>
        <v>1</v>
      </c>
      <c r="F5814" s="2" cm="1">
        <f t="array" aca="1" ref="F5814" ca="1">IF(G5814&lt;&gt;"",INDIRECT("'"&amp;G5814&amp;"'!"&amp;H5814),"")</f>
        <v>2091950</v>
      </c>
      <c r="G5814" s="1533" t="s">
        <v>6776</v>
      </c>
      <c r="H5814" s="2" t="s">
        <v>5507</v>
      </c>
    </row>
    <row r="5815" spans="1:11" ht="14">
      <c r="A5815">
        <v>5810</v>
      </c>
      <c r="B5815" s="7">
        <f>'EstRev 6-11'!H5</f>
        <v>0</v>
      </c>
      <c r="C5815" s="3">
        <f t="shared" si="159"/>
        <v>5810</v>
      </c>
      <c r="E5815" s="2" t="b">
        <f t="shared" ca="1" si="158"/>
        <v>1</v>
      </c>
      <c r="F5815" s="2" cm="1">
        <f t="array" aca="1" ref="F5815" ca="1">IF(G5815&lt;&gt;"",INDIRECT("'"&amp;G5815&amp;"'!"&amp;H5815),"")</f>
        <v>0</v>
      </c>
      <c r="G5815" s="1533" t="s">
        <v>6776</v>
      </c>
      <c r="H5815" s="2" t="s">
        <v>4534</v>
      </c>
    </row>
    <row r="5816" spans="1:11" ht="14">
      <c r="A5816">
        <v>5811</v>
      </c>
      <c r="B5816" s="7">
        <f>'EstRev 6-11'!H11</f>
        <v>0</v>
      </c>
      <c r="C5816" s="3">
        <f t="shared" si="159"/>
        <v>5811</v>
      </c>
      <c r="E5816" s="2" t="b">
        <f t="shared" ca="1" si="158"/>
        <v>1</v>
      </c>
      <c r="F5816" s="2" cm="1">
        <f t="array" aca="1" ref="F5816" ca="1">IF(G5816&lt;&gt;"",INDIRECT("'"&amp;G5816&amp;"'!"&amp;H5816),"")</f>
        <v>0</v>
      </c>
      <c r="G5816" s="1533" t="s">
        <v>6776</v>
      </c>
      <c r="H5816" s="2" t="s">
        <v>4292</v>
      </c>
    </row>
    <row r="5817" spans="1:11" ht="14">
      <c r="A5817">
        <v>5812</v>
      </c>
      <c r="B5817" s="7">
        <f>'EstRev 6-11'!H12</f>
        <v>0</v>
      </c>
      <c r="C5817" s="3">
        <f t="shared" si="159"/>
        <v>5812</v>
      </c>
      <c r="E5817" s="2" t="b">
        <f t="shared" ca="1" si="158"/>
        <v>1</v>
      </c>
      <c r="F5817" s="2" cm="1">
        <f t="array" aca="1" ref="F5817" ca="1">IF(G5817&lt;&gt;"",INDIRECT("'"&amp;G5817&amp;"'!"&amp;H5817),"")</f>
        <v>0</v>
      </c>
      <c r="G5817" s="1533" t="s">
        <v>6776</v>
      </c>
      <c r="H5817" s="2" t="s">
        <v>4293</v>
      </c>
    </row>
    <row r="5818" spans="1:11" ht="14">
      <c r="A5818">
        <v>5813</v>
      </c>
      <c r="B5818" s="7">
        <f>'EstRev 6-11'!H14</f>
        <v>0</v>
      </c>
      <c r="C5818" s="3">
        <f t="shared" si="159"/>
        <v>5813</v>
      </c>
      <c r="E5818" s="2" t="b">
        <f t="shared" ca="1" si="158"/>
        <v>1</v>
      </c>
      <c r="F5818" s="2" cm="1">
        <f t="array" aca="1" ref="F5818" ca="1">IF(G5818&lt;&gt;"",INDIRECT("'"&amp;G5818&amp;"'!"&amp;H5818),"")</f>
        <v>0</v>
      </c>
      <c r="G5818" s="1533" t="s">
        <v>6776</v>
      </c>
      <c r="H5818" s="2" t="s">
        <v>4224</v>
      </c>
    </row>
    <row r="5819" spans="1:11" ht="14">
      <c r="A5819">
        <v>5814</v>
      </c>
      <c r="B5819" s="7">
        <f>'EstRev 6-11'!H15</f>
        <v>0</v>
      </c>
      <c r="C5819" s="3">
        <f t="shared" si="159"/>
        <v>5814</v>
      </c>
      <c r="E5819" s="2" t="b">
        <f t="shared" ca="1" si="158"/>
        <v>1</v>
      </c>
      <c r="F5819" s="2" cm="1">
        <f t="array" aca="1" ref="F5819" ca="1">IF(G5819&lt;&gt;"",INDIRECT("'"&amp;G5819&amp;"'!"&amp;H5819),"")</f>
        <v>0</v>
      </c>
      <c r="G5819" s="1533" t="s">
        <v>6776</v>
      </c>
      <c r="H5819" s="2" t="s">
        <v>4535</v>
      </c>
    </row>
    <row r="5820" spans="1:11" ht="14">
      <c r="A5820">
        <v>5815</v>
      </c>
      <c r="B5820" s="7">
        <f>'EstRev 6-11'!H16</f>
        <v>0</v>
      </c>
      <c r="C5820" s="3">
        <f t="shared" si="159"/>
        <v>5815</v>
      </c>
      <c r="E5820" s="2" t="b">
        <f t="shared" ca="1" si="158"/>
        <v>1</v>
      </c>
      <c r="F5820" s="2" cm="1">
        <f t="array" aca="1" ref="F5820" ca="1">IF(G5820&lt;&gt;"",INDIRECT("'"&amp;G5820&amp;"'!"&amp;H5820),"")</f>
        <v>0</v>
      </c>
      <c r="G5820" s="1533" t="s">
        <v>6776</v>
      </c>
      <c r="H5820" s="2" t="s">
        <v>4294</v>
      </c>
    </row>
    <row r="5821" spans="1:11" ht="14">
      <c r="A5821">
        <v>5816</v>
      </c>
      <c r="B5821" s="7">
        <f>'EstRev 6-11'!H17</f>
        <v>0</v>
      </c>
      <c r="C5821" s="3">
        <f t="shared" si="159"/>
        <v>5816</v>
      </c>
      <c r="E5821" s="2" t="b">
        <f t="shared" ca="1" si="158"/>
        <v>1</v>
      </c>
      <c r="F5821" s="2" cm="1">
        <f t="array" aca="1" ref="F5821" ca="1">IF(G5821&lt;&gt;"",INDIRECT("'"&amp;G5821&amp;"'!"&amp;H5821),"")</f>
        <v>0</v>
      </c>
      <c r="G5821" s="1533" t="s">
        <v>6776</v>
      </c>
      <c r="H5821" s="2" t="s">
        <v>5508</v>
      </c>
    </row>
    <row r="5822" spans="1:11" ht="14">
      <c r="A5822">
        <v>5817</v>
      </c>
      <c r="B5822" s="7">
        <f>'EstRev 6-11'!H18</f>
        <v>0</v>
      </c>
      <c r="C5822" s="3">
        <f t="shared" si="159"/>
        <v>5817</v>
      </c>
      <c r="E5822" s="2" t="b">
        <f t="shared" ca="1" si="158"/>
        <v>1</v>
      </c>
      <c r="F5822" s="2" cm="1">
        <f t="array" aca="1" ref="F5822" ca="1">IF(G5822&lt;&gt;"",INDIRECT("'"&amp;G5822&amp;"'!"&amp;H5822),"")</f>
        <v>0</v>
      </c>
      <c r="G5822" s="1533" t="s">
        <v>6776</v>
      </c>
      <c r="H5822" s="2" t="s">
        <v>4231</v>
      </c>
    </row>
    <row r="5823" spans="1:11" ht="14">
      <c r="A5823">
        <v>5818</v>
      </c>
      <c r="B5823" s="7">
        <f>'EstRev 6-11'!H65</f>
        <v>0</v>
      </c>
      <c r="C5823" s="3">
        <f t="shared" si="159"/>
        <v>5818</v>
      </c>
      <c r="E5823" s="2" t="b">
        <f t="shared" ca="1" si="158"/>
        <v>1</v>
      </c>
      <c r="F5823" s="2" cm="1">
        <f t="array" aca="1" ref="F5823" ca="1">IF(G5823&lt;&gt;"",INDIRECT("'"&amp;G5823&amp;"'!"&amp;H5823),"")</f>
        <v>0</v>
      </c>
      <c r="G5823" s="1533" t="s">
        <v>6776</v>
      </c>
      <c r="H5823" s="2" t="s">
        <v>4558</v>
      </c>
    </row>
    <row r="5824" spans="1:11" ht="14">
      <c r="A5824">
        <v>5819</v>
      </c>
      <c r="B5824" s="7">
        <f>'EstRev 6-11'!H66</f>
        <v>0</v>
      </c>
      <c r="C5824" s="3">
        <f t="shared" si="159"/>
        <v>5819</v>
      </c>
      <c r="E5824" s="2" t="b">
        <f t="shared" ca="1" si="158"/>
        <v>1</v>
      </c>
      <c r="F5824" s="2" cm="1">
        <f t="array" aca="1" ref="F5824" ca="1">IF(G5824&lt;&gt;"",INDIRECT("'"&amp;G5824&amp;"'!"&amp;H5824),"")</f>
        <v>0</v>
      </c>
      <c r="G5824" s="1533" t="s">
        <v>6776</v>
      </c>
      <c r="H5824" s="2" t="s">
        <v>4559</v>
      </c>
    </row>
    <row r="5825" spans="1:11" ht="14">
      <c r="A5825">
        <v>5820</v>
      </c>
      <c r="B5825" s="7">
        <f>'EstRev 6-11'!H67</f>
        <v>0</v>
      </c>
      <c r="C5825" s="3">
        <f t="shared" si="159"/>
        <v>5820</v>
      </c>
      <c r="E5825" s="2" t="b">
        <f t="shared" ca="1" si="158"/>
        <v>1</v>
      </c>
      <c r="F5825" s="2" cm="1">
        <f t="array" aca="1" ref="F5825" ca="1">IF(G5825&lt;&gt;"",INDIRECT("'"&amp;G5825&amp;"'!"&amp;H5825),"")</f>
        <v>0</v>
      </c>
      <c r="G5825" s="1533" t="s">
        <v>6776</v>
      </c>
      <c r="H5825" s="2" t="s">
        <v>4560</v>
      </c>
    </row>
    <row r="5826" spans="1:11" ht="14">
      <c r="A5826">
        <v>5821</v>
      </c>
      <c r="B5826" s="7">
        <f>'EstRev 6-11'!H98</f>
        <v>0</v>
      </c>
      <c r="C5826" s="3">
        <f t="shared" si="159"/>
        <v>5821</v>
      </c>
      <c r="E5826" s="2" t="b">
        <f t="shared" ref="E5826:E5889" ca="1" si="160">F5826=B5826</f>
        <v>1</v>
      </c>
      <c r="F5826" s="2" cm="1">
        <f t="array" aca="1" ref="F5826" ca="1">IF(G5826&lt;&gt;"",INDIRECT("'"&amp;G5826&amp;"'!"&amp;H5826),"")</f>
        <v>0</v>
      </c>
      <c r="G5826" s="1533" t="s">
        <v>6776</v>
      </c>
      <c r="H5826" s="2" t="s">
        <v>5509</v>
      </c>
    </row>
    <row r="5827" spans="1:11" ht="14">
      <c r="A5827">
        <v>5822</v>
      </c>
      <c r="B5827" s="7">
        <f>'EstRev 6-11'!H101</f>
        <v>0</v>
      </c>
      <c r="C5827" s="3">
        <f t="shared" si="159"/>
        <v>5822</v>
      </c>
      <c r="E5827" s="2" t="b">
        <f t="shared" ca="1" si="160"/>
        <v>1</v>
      </c>
      <c r="F5827" s="2" cm="1">
        <f t="array" aca="1" ref="F5827" ca="1">IF(G5827&lt;&gt;"",INDIRECT("'"&amp;G5827&amp;"'!"&amp;H5827),"")</f>
        <v>0</v>
      </c>
      <c r="G5827" s="1533" t="s">
        <v>6776</v>
      </c>
      <c r="H5827" s="2" t="s">
        <v>5510</v>
      </c>
    </row>
    <row r="5828" spans="1:11" ht="14">
      <c r="A5828">
        <v>5823</v>
      </c>
      <c r="B5828" s="7">
        <f>'EstRev 6-11'!H106</f>
        <v>0</v>
      </c>
      <c r="C5828" s="3">
        <f t="shared" si="159"/>
        <v>5823</v>
      </c>
      <c r="E5828" s="2" t="b">
        <f t="shared" ca="1" si="160"/>
        <v>1</v>
      </c>
      <c r="F5828" s="2" cm="1">
        <f t="array" aca="1" ref="F5828" ca="1">IF(G5828&lt;&gt;"",INDIRECT("'"&amp;G5828&amp;"'!"&amp;H5828),"")</f>
        <v>0</v>
      </c>
      <c r="G5828" s="1533" t="s">
        <v>6776</v>
      </c>
      <c r="H5828" s="2" t="s">
        <v>5511</v>
      </c>
    </row>
    <row r="5829" spans="1:11" ht="14">
      <c r="A5829">
        <v>5824</v>
      </c>
      <c r="B5829" s="7">
        <f>'EstRev 6-11'!H109</f>
        <v>0</v>
      </c>
      <c r="C5829" s="3">
        <f t="shared" si="159"/>
        <v>5824</v>
      </c>
      <c r="E5829" s="2" t="b">
        <f t="shared" ca="1" si="160"/>
        <v>1</v>
      </c>
      <c r="F5829" s="2" cm="1">
        <f t="array" aca="1" ref="F5829" ca="1">IF(G5829&lt;&gt;"",INDIRECT("'"&amp;G5829&amp;"'!"&amp;H5829),"")</f>
        <v>0</v>
      </c>
      <c r="G5829" s="1533" t="s">
        <v>6776</v>
      </c>
      <c r="H5829" s="2" t="s">
        <v>4928</v>
      </c>
    </row>
    <row r="5830" spans="1:11" ht="14">
      <c r="A5830">
        <v>5825</v>
      </c>
      <c r="B5830" s="7">
        <f>'EstRev 6-11'!H110</f>
        <v>0</v>
      </c>
      <c r="C5830" s="3">
        <f t="shared" si="159"/>
        <v>5825</v>
      </c>
      <c r="E5830" s="2" t="b">
        <f t="shared" ca="1" si="160"/>
        <v>1</v>
      </c>
      <c r="F5830" s="2" cm="1">
        <f t="array" aca="1" ref="F5830" ca="1">IF(G5830&lt;&gt;"",INDIRECT("'"&amp;G5830&amp;"'!"&amp;H5830),"")</f>
        <v>0</v>
      </c>
      <c r="G5830" s="1533" t="s">
        <v>6776</v>
      </c>
      <c r="H5830" s="2" t="s">
        <v>4929</v>
      </c>
    </row>
    <row r="5831" spans="1:11" ht="14">
      <c r="A5831">
        <v>5826</v>
      </c>
      <c r="B5831" s="7">
        <f>'EstRev 6-11'!H120</f>
        <v>0</v>
      </c>
      <c r="C5831" s="3">
        <f t="shared" si="159"/>
        <v>5826</v>
      </c>
      <c r="E5831" s="2" t="b">
        <f t="shared" ca="1" si="160"/>
        <v>1</v>
      </c>
      <c r="F5831" s="2" cm="1">
        <f t="array" aca="1" ref="F5831" ca="1">IF(G5831&lt;&gt;"",INDIRECT("'"&amp;G5831&amp;"'!"&amp;H5831),"")</f>
        <v>0</v>
      </c>
      <c r="G5831" s="1533" t="s">
        <v>6776</v>
      </c>
      <c r="H5831" s="2" t="s">
        <v>5512</v>
      </c>
    </row>
    <row r="5832" spans="1:11" ht="14">
      <c r="A5832">
        <v>5827</v>
      </c>
      <c r="B5832" s="7">
        <f>'EstRev 6-11'!H121</f>
        <v>0</v>
      </c>
      <c r="C5832" s="3">
        <f t="shared" ref="C5832:C5890" si="161">A5832-B5832</f>
        <v>5827</v>
      </c>
      <c r="E5832" s="2" t="b">
        <f t="shared" ca="1" si="160"/>
        <v>1</v>
      </c>
      <c r="F5832" s="2" cm="1">
        <f t="array" aca="1" ref="F5832" ca="1">IF(G5832&lt;&gt;"",INDIRECT("'"&amp;G5832&amp;"'!"&amp;H5832),"")</f>
        <v>0</v>
      </c>
      <c r="G5832" s="1533" t="s">
        <v>6776</v>
      </c>
      <c r="H5832" s="2" t="s">
        <v>5513</v>
      </c>
    </row>
    <row r="5833" spans="1:11" ht="14">
      <c r="A5833" s="1">
        <v>5828</v>
      </c>
      <c r="D5833" s="4"/>
      <c r="E5833" s="2" t="b">
        <f t="shared" ca="1" si="160"/>
        <v>1</v>
      </c>
      <c r="F5833" s="2" t="str" cm="1">
        <f t="array" aca="1" ref="F5833" ca="1">IF(G5833&lt;&gt;"",INDIRECT("'"&amp;G5833&amp;"'!"&amp;H5833),"")</f>
        <v/>
      </c>
      <c r="G5833" s="1533"/>
      <c r="I5833" s="4"/>
      <c r="J5833" s="4"/>
      <c r="K5833" s="4"/>
    </row>
    <row r="5834" spans="1:11" ht="14">
      <c r="A5834" s="1">
        <v>5829</v>
      </c>
      <c r="D5834" s="4"/>
      <c r="E5834" s="2" t="b">
        <f t="shared" ca="1" si="160"/>
        <v>1</v>
      </c>
      <c r="F5834" s="2" t="str" cm="1">
        <f t="array" aca="1" ref="F5834" ca="1">IF(G5834&lt;&gt;"",INDIRECT("'"&amp;G5834&amp;"'!"&amp;H5834),"")</f>
        <v/>
      </c>
      <c r="G5834" s="1533"/>
      <c r="I5834" s="4"/>
      <c r="J5834" s="4"/>
      <c r="K5834" s="4"/>
    </row>
    <row r="5835" spans="1:11" ht="14">
      <c r="A5835" s="1">
        <v>5830</v>
      </c>
      <c r="D5835" s="4"/>
      <c r="E5835" s="2" t="b">
        <f t="shared" ca="1" si="160"/>
        <v>1</v>
      </c>
      <c r="F5835" s="2" t="str" cm="1">
        <f t="array" aca="1" ref="F5835" ca="1">IF(G5835&lt;&gt;"",INDIRECT("'"&amp;G5835&amp;"'!"&amp;H5835),"")</f>
        <v/>
      </c>
      <c r="G5835" s="1533"/>
      <c r="I5835" s="4"/>
      <c r="J5835" s="4"/>
      <c r="K5835" s="4"/>
    </row>
    <row r="5836" spans="1:11" ht="14">
      <c r="A5836" s="1">
        <v>5831</v>
      </c>
      <c r="D5836" s="4"/>
      <c r="E5836" s="2" t="b">
        <f t="shared" ca="1" si="160"/>
        <v>1</v>
      </c>
      <c r="F5836" s="2" t="str" cm="1">
        <f t="array" aca="1" ref="F5836" ca="1">IF(G5836&lt;&gt;"",INDIRECT("'"&amp;G5836&amp;"'!"&amp;H5836),"")</f>
        <v/>
      </c>
      <c r="G5836" s="1533"/>
      <c r="I5836" s="4"/>
      <c r="J5836" s="4"/>
      <c r="K5836" s="4"/>
    </row>
    <row r="5837" spans="1:11" ht="14">
      <c r="A5837">
        <v>5832</v>
      </c>
      <c r="B5837" s="7">
        <f>'EstRev 6-11'!H124</f>
        <v>0</v>
      </c>
      <c r="C5837" s="3">
        <f t="shared" si="161"/>
        <v>5832</v>
      </c>
      <c r="E5837" s="2" t="b">
        <f t="shared" ca="1" si="160"/>
        <v>1</v>
      </c>
      <c r="F5837" s="2" cm="1">
        <f t="array" aca="1" ref="F5837" ca="1">IF(G5837&lt;&gt;"",INDIRECT("'"&amp;G5837&amp;"'!"&amp;H5837),"")</f>
        <v>0</v>
      </c>
      <c r="G5837" s="1533" t="s">
        <v>6776</v>
      </c>
      <c r="H5837" s="2" t="s">
        <v>5148</v>
      </c>
    </row>
    <row r="5838" spans="1:11" ht="14">
      <c r="A5838" s="1">
        <v>5833</v>
      </c>
      <c r="D5838" s="4"/>
      <c r="E5838" s="2" t="b">
        <f t="shared" ca="1" si="160"/>
        <v>1</v>
      </c>
      <c r="F5838" s="2" t="str" cm="1">
        <f t="array" aca="1" ref="F5838" ca="1">IF(G5838&lt;&gt;"",INDIRECT("'"&amp;G5838&amp;"'!"&amp;H5838),"")</f>
        <v/>
      </c>
      <c r="G5838" s="1533"/>
      <c r="I5838" s="4"/>
      <c r="J5838" s="4"/>
      <c r="K5838" s="4"/>
    </row>
    <row r="5839" spans="1:11" ht="14">
      <c r="A5839" s="1">
        <v>5834</v>
      </c>
      <c r="D5839" s="4"/>
      <c r="E5839" s="2" t="b">
        <f t="shared" ca="1" si="160"/>
        <v>1</v>
      </c>
      <c r="F5839" s="2" t="str" cm="1">
        <f t="array" aca="1" ref="F5839" ca="1">IF(G5839&lt;&gt;"",INDIRECT("'"&amp;G5839&amp;"'!"&amp;H5839),"")</f>
        <v/>
      </c>
      <c r="G5839" s="1533"/>
      <c r="I5839" s="4"/>
      <c r="J5839" s="4"/>
      <c r="K5839" s="4"/>
    </row>
    <row r="5840" spans="1:11" ht="14">
      <c r="A5840" s="1">
        <v>5835</v>
      </c>
      <c r="D5840" s="4"/>
      <c r="E5840" s="2" t="b">
        <f t="shared" ca="1" si="160"/>
        <v>1</v>
      </c>
      <c r="F5840" s="2" t="str" cm="1">
        <f t="array" aca="1" ref="F5840" ca="1">IF(G5840&lt;&gt;"",INDIRECT("'"&amp;G5840&amp;"'!"&amp;H5840),"")</f>
        <v/>
      </c>
      <c r="G5840" s="1533"/>
      <c r="I5840" s="4"/>
      <c r="J5840" s="4"/>
      <c r="K5840" s="4"/>
    </row>
    <row r="5841" spans="1:11" ht="14">
      <c r="A5841" s="1">
        <v>5836</v>
      </c>
      <c r="D5841" s="4"/>
      <c r="E5841" s="2" t="b">
        <f t="shared" ca="1" si="160"/>
        <v>1</v>
      </c>
      <c r="F5841" s="2" t="str" cm="1">
        <f t="array" aca="1" ref="F5841" ca="1">IF(G5841&lt;&gt;"",INDIRECT("'"&amp;G5841&amp;"'!"&amp;H5841),"")</f>
        <v/>
      </c>
      <c r="G5841" s="1533"/>
      <c r="I5841" s="4"/>
      <c r="J5841" s="4"/>
      <c r="K5841" s="4"/>
    </row>
    <row r="5842" spans="1:11" ht="14">
      <c r="A5842" s="1">
        <v>5837</v>
      </c>
      <c r="D5842" s="4"/>
      <c r="E5842" s="2" t="b">
        <f t="shared" ca="1" si="160"/>
        <v>1</v>
      </c>
      <c r="F5842" s="2" t="str" cm="1">
        <f t="array" aca="1" ref="F5842" ca="1">IF(G5842&lt;&gt;"",INDIRECT("'"&amp;G5842&amp;"'!"&amp;H5842),"")</f>
        <v/>
      </c>
      <c r="G5842" s="1533"/>
      <c r="I5842" s="4"/>
      <c r="J5842" s="4"/>
      <c r="K5842" s="4"/>
    </row>
    <row r="5843" spans="1:11" ht="14">
      <c r="A5843">
        <v>5838</v>
      </c>
      <c r="B5843" s="7">
        <f>'EstRev 6-11'!H171</f>
        <v>0</v>
      </c>
      <c r="C5843" s="3">
        <f t="shared" si="161"/>
        <v>5838</v>
      </c>
      <c r="E5843" s="2" t="b">
        <f t="shared" ca="1" si="160"/>
        <v>1</v>
      </c>
      <c r="F5843" s="2" cm="1">
        <f t="array" aca="1" ref="F5843" ca="1">IF(G5843&lt;&gt;"",INDIRECT("'"&amp;G5843&amp;"'!"&amp;H5843),"")</f>
        <v>0</v>
      </c>
      <c r="G5843" s="1533" t="s">
        <v>6776</v>
      </c>
      <c r="H5843" s="2" t="s">
        <v>4688</v>
      </c>
    </row>
    <row r="5844" spans="1:11" ht="14">
      <c r="A5844" s="1">
        <v>5839</v>
      </c>
      <c r="D5844" s="4"/>
      <c r="E5844" s="2" t="b">
        <f t="shared" ca="1" si="160"/>
        <v>1</v>
      </c>
      <c r="F5844" s="2" t="str" cm="1">
        <f t="array" aca="1" ref="F5844" ca="1">IF(G5844&lt;&gt;"",INDIRECT("'"&amp;G5844&amp;"'!"&amp;H5844),"")</f>
        <v/>
      </c>
      <c r="G5844" s="1533"/>
      <c r="I5844" s="4"/>
      <c r="J5844" s="4"/>
      <c r="K5844" s="4"/>
    </row>
    <row r="5845" spans="1:11" ht="14">
      <c r="A5845" s="1">
        <v>5840</v>
      </c>
      <c r="D5845" s="4"/>
      <c r="E5845" s="2" t="b">
        <f t="shared" ca="1" si="160"/>
        <v>1</v>
      </c>
      <c r="F5845" s="2" t="str" cm="1">
        <f t="array" aca="1" ref="F5845" ca="1">IF(G5845&lt;&gt;"",INDIRECT("'"&amp;G5845&amp;"'!"&amp;H5845),"")</f>
        <v/>
      </c>
      <c r="G5845" s="1533"/>
      <c r="I5845" s="4"/>
      <c r="J5845" s="4"/>
      <c r="K5845" s="4"/>
    </row>
    <row r="5846" spans="1:11" ht="14">
      <c r="A5846" s="1">
        <v>5841</v>
      </c>
      <c r="D5846" s="4"/>
      <c r="E5846" s="2" t="b">
        <f t="shared" ca="1" si="160"/>
        <v>1</v>
      </c>
      <c r="F5846" s="2" t="str" cm="1">
        <f t="array" aca="1" ref="F5846" ca="1">IF(G5846&lt;&gt;"",INDIRECT("'"&amp;G5846&amp;"'!"&amp;H5846),"")</f>
        <v/>
      </c>
      <c r="G5846" s="1533"/>
      <c r="I5846" s="4"/>
      <c r="J5846" s="4"/>
      <c r="K5846" s="4"/>
    </row>
    <row r="5847" spans="1:11" ht="14">
      <c r="A5847" s="1">
        <v>5842</v>
      </c>
      <c r="D5847" s="4"/>
      <c r="E5847" s="2" t="b">
        <f t="shared" ca="1" si="160"/>
        <v>1</v>
      </c>
      <c r="F5847" s="2" t="str" cm="1">
        <f t="array" aca="1" ref="F5847" ca="1">IF(G5847&lt;&gt;"",INDIRECT("'"&amp;G5847&amp;"'!"&amp;H5847),"")</f>
        <v/>
      </c>
      <c r="G5847" s="1533"/>
      <c r="I5847" s="4"/>
      <c r="J5847" s="4"/>
      <c r="K5847" s="4"/>
    </row>
    <row r="5848" spans="1:11" ht="14">
      <c r="A5848" s="1">
        <v>5843</v>
      </c>
      <c r="D5848" s="4"/>
      <c r="E5848" s="2" t="b">
        <f t="shared" ca="1" si="160"/>
        <v>1</v>
      </c>
      <c r="F5848" s="2" t="str" cm="1">
        <f t="array" aca="1" ref="F5848" ca="1">IF(G5848&lt;&gt;"",INDIRECT("'"&amp;G5848&amp;"'!"&amp;H5848),"")</f>
        <v/>
      </c>
      <c r="G5848" s="1533"/>
      <c r="I5848" s="4"/>
      <c r="J5848" s="4"/>
      <c r="K5848" s="4"/>
    </row>
    <row r="5849" spans="1:11" ht="14">
      <c r="A5849" s="1">
        <v>5844</v>
      </c>
      <c r="D5849" s="4"/>
      <c r="E5849" s="2" t="b">
        <f t="shared" ca="1" si="160"/>
        <v>1</v>
      </c>
      <c r="F5849" s="2" t="str" cm="1">
        <f t="array" aca="1" ref="F5849" ca="1">IF(G5849&lt;&gt;"",INDIRECT("'"&amp;G5849&amp;"'!"&amp;H5849),"")</f>
        <v/>
      </c>
      <c r="G5849" s="1533"/>
      <c r="I5849" s="4"/>
      <c r="J5849" s="4"/>
      <c r="K5849" s="4"/>
    </row>
    <row r="5850" spans="1:11" ht="14">
      <c r="A5850">
        <v>5845</v>
      </c>
      <c r="B5850" s="7">
        <f>'EstRev 6-11'!H172</f>
        <v>0</v>
      </c>
      <c r="C5850" s="3">
        <f t="shared" si="161"/>
        <v>5845</v>
      </c>
      <c r="E5850" s="2" t="b">
        <f t="shared" ca="1" si="160"/>
        <v>1</v>
      </c>
      <c r="F5850" s="2" cm="1">
        <f t="array" aca="1" ref="F5850" ca="1">IF(G5850&lt;&gt;"",INDIRECT("'"&amp;G5850&amp;"'!"&amp;H5850),"")</f>
        <v>0</v>
      </c>
      <c r="G5850" s="1533" t="s">
        <v>6776</v>
      </c>
      <c r="H5850" s="2" t="s">
        <v>4689</v>
      </c>
    </row>
    <row r="5851" spans="1:11" ht="14">
      <c r="A5851">
        <v>5846</v>
      </c>
      <c r="B5851" s="7">
        <f>'EstRev 6-11'!H180</f>
        <v>0</v>
      </c>
      <c r="C5851" s="3">
        <f t="shared" si="161"/>
        <v>5846</v>
      </c>
      <c r="E5851" s="2" t="b">
        <f t="shared" ca="1" si="160"/>
        <v>1</v>
      </c>
      <c r="F5851" s="2" cm="1">
        <f t="array" aca="1" ref="F5851" ca="1">IF(G5851&lt;&gt;"",INDIRECT("'"&amp;G5851&amp;"'!"&amp;H5851),"")</f>
        <v>0</v>
      </c>
      <c r="G5851" s="1533" t="s">
        <v>6776</v>
      </c>
      <c r="H5851" s="2" t="s">
        <v>5514</v>
      </c>
    </row>
    <row r="5852" spans="1:11" ht="14">
      <c r="A5852">
        <v>5847</v>
      </c>
      <c r="B5852" s="7">
        <f>'EstRev 6-11'!H183</f>
        <v>0</v>
      </c>
      <c r="C5852" s="3">
        <f t="shared" si="161"/>
        <v>5847</v>
      </c>
      <c r="E5852" s="2" t="b">
        <f t="shared" ca="1" si="160"/>
        <v>1</v>
      </c>
      <c r="F5852" s="2" cm="1">
        <f t="array" aca="1" ref="F5852" ca="1">IF(G5852&lt;&gt;"",INDIRECT("'"&amp;G5852&amp;"'!"&amp;H5852),"")</f>
        <v>0</v>
      </c>
      <c r="G5852" s="1533" t="s">
        <v>6776</v>
      </c>
      <c r="H5852" s="2" t="s">
        <v>5515</v>
      </c>
    </row>
    <row r="5853" spans="1:11" ht="14">
      <c r="A5853" s="1">
        <v>5848</v>
      </c>
      <c r="D5853" s="4"/>
      <c r="E5853" s="2" t="b">
        <f t="shared" ca="1" si="160"/>
        <v>1</v>
      </c>
      <c r="F5853" s="2" t="str" cm="1">
        <f t="array" aca="1" ref="F5853" ca="1">IF(G5853&lt;&gt;"",INDIRECT("'"&amp;G5853&amp;"'!"&amp;H5853),"")</f>
        <v/>
      </c>
      <c r="G5853" s="1533"/>
      <c r="I5853" s="4"/>
      <c r="J5853" s="4"/>
      <c r="K5853" s="4"/>
    </row>
    <row r="5854" spans="1:11" ht="14">
      <c r="A5854" s="1">
        <v>5849</v>
      </c>
      <c r="D5854" s="4"/>
      <c r="E5854" s="2" t="b">
        <f t="shared" ca="1" si="160"/>
        <v>1</v>
      </c>
      <c r="F5854" s="2" t="str" cm="1">
        <f t="array" aca="1" ref="F5854" ca="1">IF(G5854&lt;&gt;"",INDIRECT("'"&amp;G5854&amp;"'!"&amp;H5854),"")</f>
        <v/>
      </c>
      <c r="G5854" s="1533"/>
      <c r="I5854" s="4"/>
      <c r="J5854" s="4"/>
      <c r="K5854" s="4"/>
    </row>
    <row r="5855" spans="1:11" ht="14">
      <c r="A5855" s="1">
        <v>5850</v>
      </c>
      <c r="D5855" s="4"/>
      <c r="E5855" s="2" t="b">
        <f t="shared" ca="1" si="160"/>
        <v>1</v>
      </c>
      <c r="F5855" s="2" t="str" cm="1">
        <f t="array" aca="1" ref="F5855" ca="1">IF(G5855&lt;&gt;"",INDIRECT("'"&amp;G5855&amp;"'!"&amp;H5855),"")</f>
        <v/>
      </c>
      <c r="G5855" s="1533"/>
      <c r="I5855" s="4"/>
      <c r="J5855" s="4"/>
      <c r="K5855" s="4"/>
    </row>
    <row r="5856" spans="1:11" ht="14">
      <c r="A5856" s="1">
        <v>5851</v>
      </c>
      <c r="D5856" s="4"/>
      <c r="E5856" s="2" t="b">
        <f t="shared" ca="1" si="160"/>
        <v>1</v>
      </c>
      <c r="F5856" s="2" t="str" cm="1">
        <f t="array" aca="1" ref="F5856" ca="1">IF(G5856&lt;&gt;"",INDIRECT("'"&amp;G5856&amp;"'!"&amp;H5856),"")</f>
        <v/>
      </c>
      <c r="G5856" s="1533"/>
      <c r="I5856" s="4"/>
      <c r="J5856" s="4"/>
      <c r="K5856" s="4"/>
    </row>
    <row r="5857" spans="1:11" ht="14">
      <c r="A5857" s="1">
        <v>5852</v>
      </c>
      <c r="D5857" s="4"/>
      <c r="E5857" s="2" t="b">
        <f t="shared" ca="1" si="160"/>
        <v>1</v>
      </c>
      <c r="F5857" s="2" t="str" cm="1">
        <f t="array" aca="1" ref="F5857" ca="1">IF(G5857&lt;&gt;"",INDIRECT("'"&amp;G5857&amp;"'!"&amp;H5857),"")</f>
        <v/>
      </c>
      <c r="G5857" s="1533"/>
      <c r="I5857" s="4"/>
      <c r="J5857" s="4"/>
      <c r="K5857" s="4"/>
    </row>
    <row r="5858" spans="1:11" ht="14">
      <c r="A5858">
        <v>5853</v>
      </c>
      <c r="B5858" s="7">
        <f>'EstRev 6-11'!H271</f>
        <v>0</v>
      </c>
      <c r="C5858" s="3">
        <f t="shared" si="161"/>
        <v>5853</v>
      </c>
      <c r="E5858" s="2" t="b">
        <f t="shared" ca="1" si="160"/>
        <v>1</v>
      </c>
      <c r="F5858" s="2" cm="1">
        <f t="array" aca="1" ref="F5858" ca="1">IF(G5858&lt;&gt;"",INDIRECT("'"&amp;G5858&amp;"'!"&amp;H5858),"")</f>
        <v>0</v>
      </c>
      <c r="G5858" s="1533" t="s">
        <v>6776</v>
      </c>
      <c r="H5858" s="2" t="s">
        <v>5516</v>
      </c>
    </row>
    <row r="5859" spans="1:11" ht="14">
      <c r="A5859">
        <v>5854</v>
      </c>
      <c r="B5859" s="7">
        <f>'EstRev 6-11'!H272</f>
        <v>0</v>
      </c>
      <c r="C5859" s="3">
        <f t="shared" si="161"/>
        <v>5854</v>
      </c>
      <c r="E5859" s="2" t="b">
        <f t="shared" ca="1" si="160"/>
        <v>1</v>
      </c>
      <c r="F5859" s="2" cm="1">
        <f t="array" aca="1" ref="F5859" ca="1">IF(G5859&lt;&gt;"",INDIRECT("'"&amp;G5859&amp;"'!"&amp;H5859),"")</f>
        <v>0</v>
      </c>
      <c r="G5859" s="1533" t="s">
        <v>6776</v>
      </c>
      <c r="H5859" s="2" t="s">
        <v>5517</v>
      </c>
    </row>
    <row r="5860" spans="1:11" ht="14">
      <c r="A5860">
        <v>5855</v>
      </c>
      <c r="B5860" s="7">
        <f>'EstRev 6-11'!I5</f>
        <v>0</v>
      </c>
      <c r="C5860" s="3">
        <f t="shared" si="161"/>
        <v>5855</v>
      </c>
      <c r="E5860" s="2" t="b">
        <f t="shared" ca="1" si="160"/>
        <v>1</v>
      </c>
      <c r="F5860" s="2" cm="1">
        <f t="array" aca="1" ref="F5860" ca="1">IF(G5860&lt;&gt;"",INDIRECT("'"&amp;G5860&amp;"'!"&amp;H5860),"")</f>
        <v>0</v>
      </c>
      <c r="G5860" s="1533" t="s">
        <v>6776</v>
      </c>
      <c r="H5860" s="2" t="s">
        <v>5021</v>
      </c>
    </row>
    <row r="5861" spans="1:11" ht="14">
      <c r="A5861">
        <v>5856</v>
      </c>
      <c r="B5861" s="7">
        <f>'EstRev 6-11'!I11</f>
        <v>0</v>
      </c>
      <c r="C5861" s="3">
        <f t="shared" si="161"/>
        <v>5856</v>
      </c>
      <c r="E5861" s="2" t="b">
        <f t="shared" ca="1" si="160"/>
        <v>1</v>
      </c>
      <c r="F5861" s="2" cm="1">
        <f t="array" aca="1" ref="F5861" ca="1">IF(G5861&lt;&gt;"",INDIRECT("'"&amp;G5861&amp;"'!"&amp;H5861),"")</f>
        <v>0</v>
      </c>
      <c r="G5861" s="1533" t="s">
        <v>6776</v>
      </c>
      <c r="H5861" s="2" t="s">
        <v>4301</v>
      </c>
    </row>
    <row r="5862" spans="1:11" ht="14">
      <c r="A5862">
        <v>5857</v>
      </c>
      <c r="B5862" s="7">
        <f>'EstRev 6-11'!I12</f>
        <v>0</v>
      </c>
      <c r="C5862" s="3">
        <f t="shared" si="161"/>
        <v>5857</v>
      </c>
      <c r="E5862" s="2" t="b">
        <f t="shared" ca="1" si="160"/>
        <v>1</v>
      </c>
      <c r="F5862" s="2" cm="1">
        <f t="array" aca="1" ref="F5862" ca="1">IF(G5862&lt;&gt;"",INDIRECT("'"&amp;G5862&amp;"'!"&amp;H5862),"")</f>
        <v>0</v>
      </c>
      <c r="G5862" s="1533" t="s">
        <v>6776</v>
      </c>
      <c r="H5862" s="2" t="s">
        <v>4302</v>
      </c>
    </row>
    <row r="5863" spans="1:11" ht="14">
      <c r="A5863">
        <v>5858</v>
      </c>
      <c r="B5863" s="7">
        <f>'EstRev 6-11'!I14</f>
        <v>0</v>
      </c>
      <c r="C5863" s="3">
        <f t="shared" si="161"/>
        <v>5858</v>
      </c>
      <c r="E5863" s="2" t="b">
        <f t="shared" ca="1" si="160"/>
        <v>1</v>
      </c>
      <c r="F5863" s="2" cm="1">
        <f t="array" aca="1" ref="F5863" ca="1">IF(G5863&lt;&gt;"",INDIRECT("'"&amp;G5863&amp;"'!"&amp;H5863),"")</f>
        <v>0</v>
      </c>
      <c r="G5863" s="1533" t="s">
        <v>6776</v>
      </c>
      <c r="H5863" s="2" t="s">
        <v>5518</v>
      </c>
    </row>
    <row r="5864" spans="1:11" ht="14">
      <c r="A5864">
        <v>5859</v>
      </c>
      <c r="B5864" s="7">
        <f>'EstRev 6-11'!I15</f>
        <v>0</v>
      </c>
      <c r="C5864" s="3">
        <f t="shared" si="161"/>
        <v>5859</v>
      </c>
      <c r="E5864" s="2" t="b">
        <f t="shared" ca="1" si="160"/>
        <v>1</v>
      </c>
      <c r="F5864" s="2" cm="1">
        <f t="array" aca="1" ref="F5864" ca="1">IF(G5864&lt;&gt;"",INDIRECT("'"&amp;G5864&amp;"'!"&amp;H5864),"")</f>
        <v>0</v>
      </c>
      <c r="G5864" s="1533" t="s">
        <v>6776</v>
      </c>
      <c r="H5864" s="2" t="s">
        <v>4304</v>
      </c>
    </row>
    <row r="5865" spans="1:11" ht="14">
      <c r="A5865">
        <v>5860</v>
      </c>
      <c r="B5865" s="7">
        <f>'EstRev 6-11'!I16</f>
        <v>0</v>
      </c>
      <c r="C5865" s="3">
        <f t="shared" si="161"/>
        <v>5860</v>
      </c>
      <c r="E5865" s="2" t="b">
        <f t="shared" ca="1" si="160"/>
        <v>1</v>
      </c>
      <c r="F5865" s="2" cm="1">
        <f t="array" aca="1" ref="F5865" ca="1">IF(G5865&lt;&gt;"",INDIRECT("'"&amp;G5865&amp;"'!"&amp;H5865),"")</f>
        <v>0</v>
      </c>
      <c r="G5865" s="1533" t="s">
        <v>6776</v>
      </c>
      <c r="H5865" s="2" t="s">
        <v>5519</v>
      </c>
    </row>
    <row r="5866" spans="1:11" ht="14">
      <c r="A5866">
        <v>5861</v>
      </c>
      <c r="B5866" s="7">
        <f>'EstRev 6-11'!I17</f>
        <v>0</v>
      </c>
      <c r="C5866" s="3">
        <f t="shared" si="161"/>
        <v>5861</v>
      </c>
      <c r="E5866" s="2" t="b">
        <f t="shared" ca="1" si="160"/>
        <v>1</v>
      </c>
      <c r="F5866" s="2" cm="1">
        <f t="array" aca="1" ref="F5866" ca="1">IF(G5866&lt;&gt;"",INDIRECT("'"&amp;G5866&amp;"'!"&amp;H5866),"")</f>
        <v>0</v>
      </c>
      <c r="G5866" s="1533" t="s">
        <v>6776</v>
      </c>
      <c r="H5866" s="2" t="s">
        <v>5520</v>
      </c>
    </row>
    <row r="5867" spans="1:11" ht="14">
      <c r="A5867">
        <v>5862</v>
      </c>
      <c r="B5867" s="7">
        <f>'EstRev 6-11'!I18</f>
        <v>0</v>
      </c>
      <c r="C5867" s="3">
        <f t="shared" si="161"/>
        <v>5862</v>
      </c>
      <c r="E5867" s="2" t="b">
        <f t="shared" ca="1" si="160"/>
        <v>1</v>
      </c>
      <c r="F5867" s="2" cm="1">
        <f t="array" aca="1" ref="F5867" ca="1">IF(G5867&lt;&gt;"",INDIRECT("'"&amp;G5867&amp;"'!"&amp;H5867),"")</f>
        <v>0</v>
      </c>
      <c r="G5867" s="1533" t="s">
        <v>6776</v>
      </c>
      <c r="H5867" s="2" t="s">
        <v>5521</v>
      </c>
    </row>
    <row r="5868" spans="1:11" ht="14">
      <c r="A5868">
        <v>5863</v>
      </c>
      <c r="B5868" s="7">
        <f>'EstRev 6-11'!I65</f>
        <v>0</v>
      </c>
      <c r="C5868" s="3">
        <f t="shared" si="161"/>
        <v>5863</v>
      </c>
      <c r="E5868" s="2" t="b">
        <f t="shared" ca="1" si="160"/>
        <v>1</v>
      </c>
      <c r="F5868" s="2" cm="1">
        <f t="array" aca="1" ref="F5868" ca="1">IF(G5868&lt;&gt;"",INDIRECT("'"&amp;G5868&amp;"'!"&amp;H5868),"")</f>
        <v>0</v>
      </c>
      <c r="G5868" s="1533" t="s">
        <v>6776</v>
      </c>
      <c r="H5868" s="2" t="s">
        <v>5522</v>
      </c>
    </row>
    <row r="5869" spans="1:11" ht="14">
      <c r="A5869">
        <v>5864</v>
      </c>
      <c r="B5869" s="7">
        <f>'EstRev 6-11'!I66</f>
        <v>0</v>
      </c>
      <c r="C5869" s="3">
        <f t="shared" si="161"/>
        <v>5864</v>
      </c>
      <c r="E5869" s="2" t="b">
        <f t="shared" ca="1" si="160"/>
        <v>1</v>
      </c>
      <c r="F5869" s="2" cm="1">
        <f t="array" aca="1" ref="F5869" ca="1">IF(G5869&lt;&gt;"",INDIRECT("'"&amp;G5869&amp;"'!"&amp;H5869),"")</f>
        <v>0</v>
      </c>
      <c r="G5869" s="1533" t="s">
        <v>6776</v>
      </c>
      <c r="H5869" s="2" t="s">
        <v>5523</v>
      </c>
    </row>
    <row r="5870" spans="1:11" ht="14">
      <c r="A5870">
        <v>5865</v>
      </c>
      <c r="B5870" s="7">
        <f>'EstRev 6-11'!I67</f>
        <v>0</v>
      </c>
      <c r="C5870" s="3">
        <f t="shared" si="161"/>
        <v>5865</v>
      </c>
      <c r="E5870" s="2" t="b">
        <f t="shared" ca="1" si="160"/>
        <v>1</v>
      </c>
      <c r="F5870" s="2" cm="1">
        <f t="array" aca="1" ref="F5870" ca="1">IF(G5870&lt;&gt;"",INDIRECT("'"&amp;G5870&amp;"'!"&amp;H5870),"")</f>
        <v>0</v>
      </c>
      <c r="G5870" s="1533" t="s">
        <v>6776</v>
      </c>
      <c r="H5870" s="2" t="s">
        <v>5524</v>
      </c>
    </row>
    <row r="5871" spans="1:11" ht="14">
      <c r="A5871">
        <v>5866</v>
      </c>
      <c r="B5871" s="7">
        <f>'EstRev 6-11'!I98</f>
        <v>0</v>
      </c>
      <c r="C5871" s="3">
        <f t="shared" si="161"/>
        <v>5866</v>
      </c>
      <c r="E5871" s="2" t="b">
        <f t="shared" ca="1" si="160"/>
        <v>1</v>
      </c>
      <c r="F5871" s="2" cm="1">
        <f t="array" aca="1" ref="F5871" ca="1">IF(G5871&lt;&gt;"",INDIRECT("'"&amp;G5871&amp;"'!"&amp;H5871),"")</f>
        <v>0</v>
      </c>
      <c r="G5871" s="1533" t="s">
        <v>6776</v>
      </c>
      <c r="H5871" s="2" t="s">
        <v>5525</v>
      </c>
    </row>
    <row r="5872" spans="1:11" ht="14">
      <c r="A5872" s="1">
        <v>5867</v>
      </c>
      <c r="D5872" s="4"/>
      <c r="E5872" s="2" t="b">
        <f t="shared" ca="1" si="160"/>
        <v>1</v>
      </c>
      <c r="F5872" s="2" t="str" cm="1">
        <f t="array" aca="1" ref="F5872" ca="1">IF(G5872&lt;&gt;"",INDIRECT("'"&amp;G5872&amp;"'!"&amp;H5872),"")</f>
        <v/>
      </c>
      <c r="G5872" s="1533"/>
      <c r="I5872" s="4"/>
      <c r="J5872" s="4"/>
      <c r="K5872" s="4"/>
    </row>
    <row r="5873" spans="1:11" ht="14">
      <c r="A5873">
        <v>5868</v>
      </c>
      <c r="B5873" s="7">
        <f>'EstRev 6-11'!I109</f>
        <v>0</v>
      </c>
      <c r="C5873" s="3">
        <f t="shared" si="161"/>
        <v>5868</v>
      </c>
      <c r="E5873" s="2" t="b">
        <f t="shared" ca="1" si="160"/>
        <v>1</v>
      </c>
      <c r="F5873" s="2" cm="1">
        <f t="array" aca="1" ref="F5873" ca="1">IF(G5873&lt;&gt;"",INDIRECT("'"&amp;G5873&amp;"'!"&amp;H5873),"")</f>
        <v>0</v>
      </c>
      <c r="G5873" s="1533" t="s">
        <v>6776</v>
      </c>
      <c r="H5873" s="2" t="s">
        <v>5526</v>
      </c>
    </row>
    <row r="5874" spans="1:11" ht="14">
      <c r="A5874">
        <v>5869</v>
      </c>
      <c r="B5874" s="7">
        <f>'EstRev 6-11'!I110</f>
        <v>0</v>
      </c>
      <c r="C5874" s="3">
        <f t="shared" si="161"/>
        <v>5869</v>
      </c>
      <c r="E5874" s="2" t="b">
        <f t="shared" ca="1" si="160"/>
        <v>1</v>
      </c>
      <c r="F5874" s="2" cm="1">
        <f t="array" aca="1" ref="F5874" ca="1">IF(G5874&lt;&gt;"",INDIRECT("'"&amp;G5874&amp;"'!"&amp;H5874),"")</f>
        <v>0</v>
      </c>
      <c r="G5874" s="1533" t="s">
        <v>6776</v>
      </c>
      <c r="H5874" s="2" t="s">
        <v>5527</v>
      </c>
    </row>
    <row r="5875" spans="1:11" ht="14">
      <c r="A5875" s="1">
        <v>5870</v>
      </c>
      <c r="D5875" s="4"/>
      <c r="E5875" s="2" t="b">
        <f t="shared" ca="1" si="160"/>
        <v>1</v>
      </c>
      <c r="F5875" s="2" t="str" cm="1">
        <f t="array" aca="1" ref="F5875" ca="1">IF(G5875&lt;&gt;"",INDIRECT("'"&amp;G5875&amp;"'!"&amp;H5875),"")</f>
        <v/>
      </c>
      <c r="G5875" s="1533"/>
      <c r="I5875" s="4"/>
      <c r="J5875" s="4"/>
      <c r="K5875" s="4"/>
    </row>
    <row r="5876" spans="1:11" ht="14">
      <c r="A5876" s="1">
        <v>5871</v>
      </c>
      <c r="D5876" s="4"/>
      <c r="E5876" s="2" t="b">
        <f t="shared" ca="1" si="160"/>
        <v>1</v>
      </c>
      <c r="F5876" s="2" t="str" cm="1">
        <f t="array" aca="1" ref="F5876" ca="1">IF(G5876&lt;&gt;"",INDIRECT("'"&amp;G5876&amp;"'!"&amp;H5876),"")</f>
        <v/>
      </c>
      <c r="G5876" s="1533"/>
      <c r="I5876" s="4"/>
      <c r="J5876" s="4"/>
      <c r="K5876" s="4"/>
    </row>
    <row r="5877" spans="1:11" ht="14">
      <c r="A5877" s="1">
        <v>5872</v>
      </c>
      <c r="D5877" s="4"/>
      <c r="E5877" s="2" t="b">
        <f t="shared" ca="1" si="160"/>
        <v>1</v>
      </c>
      <c r="F5877" s="2" t="str" cm="1">
        <f t="array" aca="1" ref="F5877" ca="1">IF(G5877&lt;&gt;"",INDIRECT("'"&amp;G5877&amp;"'!"&amp;H5877),"")</f>
        <v/>
      </c>
      <c r="G5877" s="1533"/>
      <c r="I5877" s="4"/>
      <c r="J5877" s="4"/>
      <c r="K5877" s="4"/>
    </row>
    <row r="5878" spans="1:11" ht="14">
      <c r="A5878" s="1">
        <v>5873</v>
      </c>
      <c r="D5878" s="4"/>
      <c r="E5878" s="2" t="b">
        <f t="shared" ca="1" si="160"/>
        <v>1</v>
      </c>
      <c r="F5878" s="2" t="str" cm="1">
        <f t="array" aca="1" ref="F5878" ca="1">IF(G5878&lt;&gt;"",INDIRECT("'"&amp;G5878&amp;"'!"&amp;H5878),"")</f>
        <v/>
      </c>
      <c r="G5878" s="1533"/>
      <c r="I5878" s="4"/>
      <c r="J5878" s="4"/>
      <c r="K5878" s="4"/>
    </row>
    <row r="5879" spans="1:11" ht="14">
      <c r="A5879" s="1">
        <v>5874</v>
      </c>
      <c r="D5879" s="4"/>
      <c r="E5879" s="2" t="b">
        <f t="shared" ca="1" si="160"/>
        <v>1</v>
      </c>
      <c r="F5879" s="2" t="str" cm="1">
        <f t="array" aca="1" ref="F5879" ca="1">IF(G5879&lt;&gt;"",INDIRECT("'"&amp;G5879&amp;"'!"&amp;H5879),"")</f>
        <v/>
      </c>
      <c r="G5879" s="1533"/>
      <c r="I5879" s="4"/>
      <c r="J5879" s="4"/>
      <c r="K5879" s="4"/>
    </row>
    <row r="5880" spans="1:11" ht="14">
      <c r="A5880" s="1">
        <v>5875</v>
      </c>
      <c r="D5880" s="4"/>
      <c r="E5880" s="2" t="b">
        <f t="shared" ca="1" si="160"/>
        <v>1</v>
      </c>
      <c r="F5880" s="2" t="str" cm="1">
        <f t="array" aca="1" ref="F5880" ca="1">IF(G5880&lt;&gt;"",INDIRECT("'"&amp;G5880&amp;"'!"&amp;H5880),"")</f>
        <v/>
      </c>
      <c r="G5880" s="1533"/>
      <c r="I5880" s="4"/>
      <c r="J5880" s="4"/>
      <c r="K5880" s="4"/>
    </row>
    <row r="5881" spans="1:11" ht="14">
      <c r="A5881" s="1">
        <v>5876</v>
      </c>
      <c r="D5881" s="4"/>
      <c r="E5881" s="2" t="b">
        <f t="shared" ca="1" si="160"/>
        <v>1</v>
      </c>
      <c r="F5881" s="2" t="str" cm="1">
        <f t="array" aca="1" ref="F5881" ca="1">IF(G5881&lt;&gt;"",INDIRECT("'"&amp;G5881&amp;"'!"&amp;H5881),"")</f>
        <v/>
      </c>
      <c r="G5881" s="1533"/>
      <c r="I5881" s="4"/>
      <c r="J5881" s="4"/>
      <c r="K5881" s="4"/>
    </row>
    <row r="5882" spans="1:11" ht="14">
      <c r="A5882" s="1">
        <v>5877</v>
      </c>
      <c r="D5882" s="4"/>
      <c r="E5882" s="2" t="b">
        <f t="shared" ca="1" si="160"/>
        <v>1</v>
      </c>
      <c r="F5882" s="2" t="str" cm="1">
        <f t="array" aca="1" ref="F5882" ca="1">IF(G5882&lt;&gt;"",INDIRECT("'"&amp;G5882&amp;"'!"&amp;H5882),"")</f>
        <v/>
      </c>
      <c r="G5882" s="1533"/>
      <c r="I5882" s="4"/>
      <c r="J5882" s="4"/>
      <c r="K5882" s="4"/>
    </row>
    <row r="5883" spans="1:11" ht="14">
      <c r="A5883" s="1">
        <v>5878</v>
      </c>
      <c r="D5883" s="4"/>
      <c r="E5883" s="2" t="b">
        <f t="shared" ca="1" si="160"/>
        <v>1</v>
      </c>
      <c r="F5883" s="2" t="str" cm="1">
        <f t="array" aca="1" ref="F5883" ca="1">IF(G5883&lt;&gt;"",INDIRECT("'"&amp;G5883&amp;"'!"&amp;H5883),"")</f>
        <v/>
      </c>
      <c r="G5883" s="1533"/>
      <c r="I5883" s="4"/>
      <c r="J5883" s="4"/>
      <c r="K5883" s="4"/>
    </row>
    <row r="5884" spans="1:11" ht="14">
      <c r="A5884" s="1">
        <v>5879</v>
      </c>
      <c r="D5884" s="4"/>
      <c r="E5884" s="2" t="b">
        <f t="shared" ca="1" si="160"/>
        <v>1</v>
      </c>
      <c r="F5884" s="2" t="str" cm="1">
        <f t="array" aca="1" ref="F5884" ca="1">IF(G5884&lt;&gt;"",INDIRECT("'"&amp;G5884&amp;"'!"&amp;H5884),"")</f>
        <v/>
      </c>
      <c r="G5884" s="1533"/>
      <c r="I5884" s="4"/>
      <c r="J5884" s="4"/>
      <c r="K5884" s="4"/>
    </row>
    <row r="5885" spans="1:11" ht="14">
      <c r="A5885" s="1">
        <v>5880</v>
      </c>
      <c r="D5885" s="4"/>
      <c r="E5885" s="2" t="b">
        <f t="shared" ca="1" si="160"/>
        <v>1</v>
      </c>
      <c r="F5885" s="2" t="str" cm="1">
        <f t="array" aca="1" ref="F5885" ca="1">IF(G5885&lt;&gt;"",INDIRECT("'"&amp;G5885&amp;"'!"&amp;H5885),"")</f>
        <v/>
      </c>
      <c r="G5885" s="1533"/>
      <c r="I5885" s="4"/>
      <c r="J5885" s="4"/>
      <c r="K5885" s="4"/>
    </row>
    <row r="5886" spans="1:11" ht="14">
      <c r="A5886" s="1">
        <v>5881</v>
      </c>
      <c r="D5886" s="4"/>
      <c r="E5886" s="2" t="b">
        <f t="shared" ca="1" si="160"/>
        <v>1</v>
      </c>
      <c r="F5886" s="2" t="str" cm="1">
        <f t="array" aca="1" ref="F5886" ca="1">IF(G5886&lt;&gt;"",INDIRECT("'"&amp;G5886&amp;"'!"&amp;H5886),"")</f>
        <v/>
      </c>
      <c r="G5886" s="1533"/>
      <c r="I5886" s="4"/>
      <c r="J5886" s="4"/>
      <c r="K5886" s="4"/>
    </row>
    <row r="5887" spans="1:11" ht="14">
      <c r="A5887" s="1">
        <v>5882</v>
      </c>
      <c r="D5887" s="4"/>
      <c r="E5887" s="2" t="b">
        <f t="shared" ca="1" si="160"/>
        <v>1</v>
      </c>
      <c r="F5887" s="2" t="str" cm="1">
        <f t="array" aca="1" ref="F5887" ca="1">IF(G5887&lt;&gt;"",INDIRECT("'"&amp;G5887&amp;"'!"&amp;H5887),"")</f>
        <v/>
      </c>
      <c r="G5887" s="1533"/>
      <c r="I5887" s="4"/>
      <c r="J5887" s="4"/>
      <c r="K5887" s="4"/>
    </row>
    <row r="5888" spans="1:11" ht="14">
      <c r="A5888" s="1">
        <v>5883</v>
      </c>
      <c r="D5888" s="4"/>
      <c r="E5888" s="2" t="b">
        <f t="shared" ca="1" si="160"/>
        <v>1</v>
      </c>
      <c r="F5888" s="2" t="str" cm="1">
        <f t="array" aca="1" ref="F5888" ca="1">IF(G5888&lt;&gt;"",INDIRECT("'"&amp;G5888&amp;"'!"&amp;H5888),"")</f>
        <v/>
      </c>
      <c r="G5888" s="1533"/>
      <c r="I5888" s="4"/>
      <c r="J5888" s="4"/>
      <c r="K5888" s="4"/>
    </row>
    <row r="5889" spans="1:11" ht="14">
      <c r="A5889" s="1">
        <v>5884</v>
      </c>
      <c r="D5889" s="4"/>
      <c r="E5889" s="2" t="b">
        <f t="shared" ca="1" si="160"/>
        <v>1</v>
      </c>
      <c r="F5889" s="2" t="str" cm="1">
        <f t="array" aca="1" ref="F5889" ca="1">IF(G5889&lt;&gt;"",INDIRECT("'"&amp;G5889&amp;"'!"&amp;H5889),"")</f>
        <v/>
      </c>
      <c r="G5889" s="1533"/>
      <c r="I5889" s="4"/>
      <c r="J5889" s="4"/>
      <c r="K5889" s="4"/>
    </row>
    <row r="5890" spans="1:11" ht="14">
      <c r="A5890">
        <v>5885</v>
      </c>
      <c r="B5890" s="7">
        <f>'EstRev 6-11'!I272</f>
        <v>0</v>
      </c>
      <c r="C5890" s="3">
        <f t="shared" si="161"/>
        <v>5885</v>
      </c>
      <c r="E5890" s="2" t="b">
        <f t="shared" ref="E5890:E5953" ca="1" si="162">F5890=B5890</f>
        <v>1</v>
      </c>
      <c r="F5890" s="2" cm="1">
        <f t="array" aca="1" ref="F5890" ca="1">IF(G5890&lt;&gt;"",INDIRECT("'"&amp;G5890&amp;"'!"&amp;H5890),"")</f>
        <v>0</v>
      </c>
      <c r="G5890" s="1533" t="s">
        <v>6776</v>
      </c>
      <c r="H5890" s="2" t="s">
        <v>5528</v>
      </c>
    </row>
    <row r="5891" spans="1:11" ht="14">
      <c r="A5891" s="1">
        <v>5886</v>
      </c>
      <c r="D5891" s="3" t="s">
        <v>299</v>
      </c>
      <c r="E5891" s="2" t="b">
        <f t="shared" ca="1" si="162"/>
        <v>1</v>
      </c>
      <c r="F5891" s="2" t="str" cm="1">
        <f t="array" aca="1" ref="F5891" ca="1">IF(G5891&lt;&gt;"",INDIRECT("'"&amp;G5891&amp;"'!"&amp;H5891),"")</f>
        <v/>
      </c>
      <c r="G5891" s="1533"/>
    </row>
    <row r="5892" spans="1:11" ht="14">
      <c r="A5892" s="1">
        <v>5887</v>
      </c>
      <c r="D5892" s="3" t="s">
        <v>299</v>
      </c>
      <c r="E5892" s="2" t="b">
        <f t="shared" ca="1" si="162"/>
        <v>1</v>
      </c>
      <c r="F5892" s="2" t="str" cm="1">
        <f t="array" aca="1" ref="F5892" ca="1">IF(G5892&lt;&gt;"",INDIRECT("'"&amp;G5892&amp;"'!"&amp;H5892),"")</f>
        <v/>
      </c>
      <c r="G5892" s="1533"/>
    </row>
    <row r="5893" spans="1:11" ht="14">
      <c r="A5893" s="1">
        <v>5888</v>
      </c>
      <c r="D5893" s="3" t="s">
        <v>299</v>
      </c>
      <c r="E5893" s="2" t="b">
        <f t="shared" ca="1" si="162"/>
        <v>1</v>
      </c>
      <c r="F5893" s="2" t="str" cm="1">
        <f t="array" aca="1" ref="F5893" ca="1">IF(G5893&lt;&gt;"",INDIRECT("'"&amp;G5893&amp;"'!"&amp;H5893),"")</f>
        <v/>
      </c>
      <c r="G5893" s="1533"/>
    </row>
    <row r="5894" spans="1:11" ht="14">
      <c r="A5894" s="1">
        <v>5889</v>
      </c>
      <c r="D5894" s="3" t="s">
        <v>299</v>
      </c>
      <c r="E5894" s="2" t="b">
        <f t="shared" ca="1" si="162"/>
        <v>1</v>
      </c>
      <c r="F5894" s="2" t="str" cm="1">
        <f t="array" aca="1" ref="F5894" ca="1">IF(G5894&lt;&gt;"",INDIRECT("'"&amp;G5894&amp;"'!"&amp;H5894),"")</f>
        <v/>
      </c>
      <c r="G5894" s="1533"/>
    </row>
    <row r="5895" spans="1:11" ht="14">
      <c r="A5895" s="1">
        <v>5890</v>
      </c>
      <c r="D5895" s="3" t="s">
        <v>299</v>
      </c>
      <c r="E5895" s="2" t="b">
        <f t="shared" ca="1" si="162"/>
        <v>1</v>
      </c>
      <c r="F5895" s="2" t="str" cm="1">
        <f t="array" aca="1" ref="F5895" ca="1">IF(G5895&lt;&gt;"",INDIRECT("'"&amp;G5895&amp;"'!"&amp;H5895),"")</f>
        <v/>
      </c>
      <c r="G5895" s="1533"/>
    </row>
    <row r="5896" spans="1:11" ht="14">
      <c r="A5896" s="1">
        <v>5891</v>
      </c>
      <c r="D5896" s="3" t="s">
        <v>299</v>
      </c>
      <c r="E5896" s="2" t="b">
        <f t="shared" ca="1" si="162"/>
        <v>1</v>
      </c>
      <c r="F5896" s="2" t="str" cm="1">
        <f t="array" aca="1" ref="F5896" ca="1">IF(G5896&lt;&gt;"",INDIRECT("'"&amp;G5896&amp;"'!"&amp;H5896),"")</f>
        <v/>
      </c>
      <c r="G5896" s="1533"/>
    </row>
    <row r="5897" spans="1:11" ht="14">
      <c r="A5897" s="1">
        <v>5892</v>
      </c>
      <c r="D5897" s="3" t="s">
        <v>299</v>
      </c>
      <c r="E5897" s="2" t="b">
        <f t="shared" ca="1" si="162"/>
        <v>1</v>
      </c>
      <c r="F5897" s="2" t="str" cm="1">
        <f t="array" aca="1" ref="F5897" ca="1">IF(G5897&lt;&gt;"",INDIRECT("'"&amp;G5897&amp;"'!"&amp;H5897),"")</f>
        <v/>
      </c>
      <c r="G5897" s="1533"/>
    </row>
    <row r="5898" spans="1:11" ht="14">
      <c r="A5898" s="1">
        <v>5893</v>
      </c>
      <c r="D5898" s="3" t="s">
        <v>299</v>
      </c>
      <c r="E5898" s="2" t="b">
        <f t="shared" ca="1" si="162"/>
        <v>1</v>
      </c>
      <c r="F5898" s="2" t="str" cm="1">
        <f t="array" aca="1" ref="F5898" ca="1">IF(G5898&lt;&gt;"",INDIRECT("'"&amp;G5898&amp;"'!"&amp;H5898),"")</f>
        <v/>
      </c>
      <c r="G5898" s="1533"/>
    </row>
    <row r="5899" spans="1:11" ht="14">
      <c r="A5899" s="1">
        <v>5894</v>
      </c>
      <c r="D5899" s="3" t="s">
        <v>299</v>
      </c>
      <c r="E5899" s="2" t="b">
        <f t="shared" ca="1" si="162"/>
        <v>1</v>
      </c>
      <c r="F5899" s="2" t="str" cm="1">
        <f t="array" aca="1" ref="F5899" ca="1">IF(G5899&lt;&gt;"",INDIRECT("'"&amp;G5899&amp;"'!"&amp;H5899),"")</f>
        <v/>
      </c>
      <c r="G5899" s="1533"/>
    </row>
    <row r="5900" spans="1:11" ht="14">
      <c r="A5900" s="1">
        <v>5895</v>
      </c>
      <c r="D5900" s="3" t="s">
        <v>299</v>
      </c>
      <c r="E5900" s="2" t="b">
        <f t="shared" ca="1" si="162"/>
        <v>1</v>
      </c>
      <c r="F5900" s="2" t="str" cm="1">
        <f t="array" aca="1" ref="F5900" ca="1">IF(G5900&lt;&gt;"",INDIRECT("'"&amp;G5900&amp;"'!"&amp;H5900),"")</f>
        <v/>
      </c>
      <c r="G5900" s="1533"/>
    </row>
    <row r="5901" spans="1:11" ht="14">
      <c r="A5901" s="1">
        <v>5896</v>
      </c>
      <c r="D5901" s="3" t="s">
        <v>299</v>
      </c>
      <c r="E5901" s="2" t="b">
        <f t="shared" ca="1" si="162"/>
        <v>1</v>
      </c>
      <c r="F5901" s="2" t="str" cm="1">
        <f t="array" aca="1" ref="F5901" ca="1">IF(G5901&lt;&gt;"",INDIRECT("'"&amp;G5901&amp;"'!"&amp;H5901),"")</f>
        <v/>
      </c>
      <c r="G5901" s="1533"/>
    </row>
    <row r="5902" spans="1:11" ht="14">
      <c r="A5902" s="1">
        <v>5897</v>
      </c>
      <c r="D5902" s="3" t="s">
        <v>299</v>
      </c>
      <c r="E5902" s="2" t="b">
        <f t="shared" ca="1" si="162"/>
        <v>1</v>
      </c>
      <c r="F5902" s="2" t="str" cm="1">
        <f t="array" aca="1" ref="F5902" ca="1">IF(G5902&lt;&gt;"",INDIRECT("'"&amp;G5902&amp;"'!"&amp;H5902),"")</f>
        <v/>
      </c>
      <c r="G5902" s="1533"/>
    </row>
    <row r="5903" spans="1:11" ht="14">
      <c r="A5903" s="1">
        <v>5898</v>
      </c>
      <c r="D5903" s="3" t="s">
        <v>299</v>
      </c>
      <c r="E5903" s="2" t="b">
        <f t="shared" ca="1" si="162"/>
        <v>1</v>
      </c>
      <c r="F5903" s="2" t="str" cm="1">
        <f t="array" aca="1" ref="F5903" ca="1">IF(G5903&lt;&gt;"",INDIRECT("'"&amp;G5903&amp;"'!"&amp;H5903),"")</f>
        <v/>
      </c>
      <c r="G5903" s="1533"/>
    </row>
    <row r="5904" spans="1:11" ht="14">
      <c r="A5904" s="1">
        <v>5899</v>
      </c>
      <c r="D5904" s="3" t="s">
        <v>299</v>
      </c>
      <c r="E5904" s="2" t="b">
        <f t="shared" ca="1" si="162"/>
        <v>1</v>
      </c>
      <c r="F5904" s="2" t="str" cm="1">
        <f t="array" aca="1" ref="F5904" ca="1">IF(G5904&lt;&gt;"",INDIRECT("'"&amp;G5904&amp;"'!"&amp;H5904),"")</f>
        <v/>
      </c>
      <c r="G5904" s="1533"/>
    </row>
    <row r="5905" spans="1:11" ht="14">
      <c r="A5905" s="1">
        <v>5900</v>
      </c>
      <c r="D5905" s="3" t="s">
        <v>299</v>
      </c>
      <c r="E5905" s="2" t="b">
        <f t="shared" ca="1" si="162"/>
        <v>1</v>
      </c>
      <c r="F5905" s="2" t="str" cm="1">
        <f t="array" aca="1" ref="F5905" ca="1">IF(G5905&lt;&gt;"",INDIRECT("'"&amp;G5905&amp;"'!"&amp;H5905),"")</f>
        <v/>
      </c>
      <c r="G5905" s="1533"/>
    </row>
    <row r="5906" spans="1:11" ht="14">
      <c r="A5906" s="1">
        <v>5901</v>
      </c>
      <c r="D5906" s="3" t="s">
        <v>299</v>
      </c>
      <c r="E5906" s="2" t="b">
        <f t="shared" ca="1" si="162"/>
        <v>1</v>
      </c>
      <c r="F5906" s="2" t="str" cm="1">
        <f t="array" aca="1" ref="F5906" ca="1">IF(G5906&lt;&gt;"",INDIRECT("'"&amp;G5906&amp;"'!"&amp;H5906),"")</f>
        <v/>
      </c>
      <c r="G5906" s="1533"/>
    </row>
    <row r="5907" spans="1:11" ht="14">
      <c r="A5907" s="1">
        <v>5902</v>
      </c>
      <c r="D5907" s="3" t="s">
        <v>299</v>
      </c>
      <c r="E5907" s="2" t="b">
        <f t="shared" ca="1" si="162"/>
        <v>1</v>
      </c>
      <c r="F5907" s="2" t="str" cm="1">
        <f t="array" aca="1" ref="F5907" ca="1">IF(G5907&lt;&gt;"",INDIRECT("'"&amp;G5907&amp;"'!"&amp;H5907),"")</f>
        <v/>
      </c>
      <c r="G5907" s="1533"/>
    </row>
    <row r="5908" spans="1:11" ht="14">
      <c r="A5908" s="1">
        <v>5903</v>
      </c>
      <c r="D5908" s="4"/>
      <c r="E5908" s="2" t="b">
        <f t="shared" ca="1" si="162"/>
        <v>1</v>
      </c>
      <c r="F5908" s="2" t="str" cm="1">
        <f t="array" aca="1" ref="F5908" ca="1">IF(G5908&lt;&gt;"",INDIRECT("'"&amp;G5908&amp;"'!"&amp;H5908),"")</f>
        <v/>
      </c>
      <c r="G5908" s="1533"/>
      <c r="I5908" s="4"/>
      <c r="J5908" s="4"/>
      <c r="K5908" s="4"/>
    </row>
    <row r="5909" spans="1:11" ht="14">
      <c r="A5909" s="1">
        <v>5904</v>
      </c>
      <c r="D5909" s="4"/>
      <c r="E5909" s="2" t="b">
        <f t="shared" ca="1" si="162"/>
        <v>1</v>
      </c>
      <c r="F5909" s="2" t="str" cm="1">
        <f t="array" aca="1" ref="F5909" ca="1">IF(G5909&lt;&gt;"",INDIRECT("'"&amp;G5909&amp;"'!"&amp;H5909),"")</f>
        <v/>
      </c>
      <c r="G5909" s="1533"/>
      <c r="I5909" s="4"/>
      <c r="J5909" s="4"/>
      <c r="K5909" s="4"/>
    </row>
    <row r="5910" spans="1:11" ht="14">
      <c r="A5910" s="1">
        <v>5905</v>
      </c>
      <c r="D5910" s="4"/>
      <c r="E5910" s="2" t="b">
        <f t="shared" ca="1" si="162"/>
        <v>1</v>
      </c>
      <c r="F5910" s="2" t="str" cm="1">
        <f t="array" aca="1" ref="F5910" ca="1">IF(G5910&lt;&gt;"",INDIRECT("'"&amp;G5910&amp;"'!"&amp;H5910),"")</f>
        <v/>
      </c>
      <c r="G5910" s="1533"/>
      <c r="I5910" s="4"/>
      <c r="J5910" s="4"/>
      <c r="K5910" s="4"/>
    </row>
    <row r="5911" spans="1:11" ht="14">
      <c r="A5911" s="1">
        <v>5906</v>
      </c>
      <c r="D5911" s="4"/>
      <c r="E5911" s="2" t="b">
        <f t="shared" ca="1" si="162"/>
        <v>1</v>
      </c>
      <c r="F5911" s="2" t="str" cm="1">
        <f t="array" aca="1" ref="F5911" ca="1">IF(G5911&lt;&gt;"",INDIRECT("'"&amp;G5911&amp;"'!"&amp;H5911),"")</f>
        <v/>
      </c>
      <c r="G5911" s="1533"/>
      <c r="I5911" s="4"/>
      <c r="J5911" s="4"/>
      <c r="K5911" s="4"/>
    </row>
    <row r="5912" spans="1:11" ht="14">
      <c r="A5912" s="1">
        <v>5907</v>
      </c>
      <c r="D5912" s="3" t="s">
        <v>299</v>
      </c>
      <c r="E5912" s="2" t="b">
        <f t="shared" ca="1" si="162"/>
        <v>1</v>
      </c>
      <c r="F5912" s="2" t="str" cm="1">
        <f t="array" aca="1" ref="F5912" ca="1">IF(G5912&lt;&gt;"",INDIRECT("'"&amp;G5912&amp;"'!"&amp;H5912),"")</f>
        <v/>
      </c>
      <c r="G5912" s="1533"/>
    </row>
    <row r="5913" spans="1:11" ht="14">
      <c r="A5913" s="1">
        <v>5908</v>
      </c>
      <c r="D5913" s="4"/>
      <c r="E5913" s="2" t="b">
        <f t="shared" ca="1" si="162"/>
        <v>1</v>
      </c>
      <c r="F5913" s="2" t="str" cm="1">
        <f t="array" aca="1" ref="F5913" ca="1">IF(G5913&lt;&gt;"",INDIRECT("'"&amp;G5913&amp;"'!"&amp;H5913),"")</f>
        <v/>
      </c>
      <c r="G5913" s="1533"/>
      <c r="I5913" s="4"/>
      <c r="J5913" s="4"/>
      <c r="K5913" s="4"/>
    </row>
    <row r="5914" spans="1:11" ht="14">
      <c r="A5914" s="1">
        <v>5909</v>
      </c>
      <c r="D5914" s="4"/>
      <c r="E5914" s="2" t="b">
        <f t="shared" ca="1" si="162"/>
        <v>1</v>
      </c>
      <c r="F5914" s="2" t="str" cm="1">
        <f t="array" aca="1" ref="F5914" ca="1">IF(G5914&lt;&gt;"",INDIRECT("'"&amp;G5914&amp;"'!"&amp;H5914),"")</f>
        <v/>
      </c>
      <c r="G5914" s="1533"/>
      <c r="I5914" s="4"/>
      <c r="J5914" s="4"/>
      <c r="K5914" s="4"/>
    </row>
    <row r="5915" spans="1:11" ht="14">
      <c r="A5915" s="1">
        <v>5910</v>
      </c>
      <c r="D5915" s="4"/>
      <c r="E5915" s="2" t="b">
        <f t="shared" ca="1" si="162"/>
        <v>1</v>
      </c>
      <c r="F5915" s="2" t="str" cm="1">
        <f t="array" aca="1" ref="F5915" ca="1">IF(G5915&lt;&gt;"",INDIRECT("'"&amp;G5915&amp;"'!"&amp;H5915),"")</f>
        <v/>
      </c>
      <c r="G5915" s="1533"/>
      <c r="I5915" s="4"/>
      <c r="J5915" s="4"/>
      <c r="K5915" s="4"/>
    </row>
    <row r="5916" spans="1:11" ht="14">
      <c r="A5916" s="1">
        <v>5911</v>
      </c>
      <c r="D5916" s="4"/>
      <c r="E5916" s="2" t="b">
        <f t="shared" ca="1" si="162"/>
        <v>1</v>
      </c>
      <c r="F5916" s="2" t="str" cm="1">
        <f t="array" aca="1" ref="F5916" ca="1">IF(G5916&lt;&gt;"",INDIRECT("'"&amp;G5916&amp;"'!"&amp;H5916),"")</f>
        <v/>
      </c>
      <c r="G5916" s="1533"/>
      <c r="I5916" s="4"/>
      <c r="J5916" s="4"/>
      <c r="K5916" s="4"/>
    </row>
    <row r="5917" spans="1:11" ht="14">
      <c r="A5917" s="1">
        <v>5912</v>
      </c>
      <c r="D5917" s="4"/>
      <c r="E5917" s="2" t="b">
        <f t="shared" ca="1" si="162"/>
        <v>1</v>
      </c>
      <c r="F5917" s="2" t="str" cm="1">
        <f t="array" aca="1" ref="F5917" ca="1">IF(G5917&lt;&gt;"",INDIRECT("'"&amp;G5917&amp;"'!"&amp;H5917),"")</f>
        <v/>
      </c>
      <c r="G5917" s="1533"/>
      <c r="I5917" s="4"/>
      <c r="J5917" s="4"/>
      <c r="K5917" s="4"/>
    </row>
    <row r="5918" spans="1:11" ht="14">
      <c r="A5918" s="1">
        <v>5913</v>
      </c>
      <c r="D5918" s="4"/>
      <c r="E5918" s="2" t="b">
        <f t="shared" ca="1" si="162"/>
        <v>1</v>
      </c>
      <c r="F5918" s="2" t="str" cm="1">
        <f t="array" aca="1" ref="F5918" ca="1">IF(G5918&lt;&gt;"",INDIRECT("'"&amp;G5918&amp;"'!"&amp;H5918),"")</f>
        <v/>
      </c>
      <c r="G5918" s="1533"/>
      <c r="I5918" s="4"/>
      <c r="J5918" s="4"/>
      <c r="K5918" s="4"/>
    </row>
    <row r="5919" spans="1:11" ht="14">
      <c r="A5919" s="1">
        <v>5914</v>
      </c>
      <c r="D5919" s="4"/>
      <c r="E5919" s="2" t="b">
        <f t="shared" ca="1" si="162"/>
        <v>1</v>
      </c>
      <c r="F5919" s="2" t="str" cm="1">
        <f t="array" aca="1" ref="F5919" ca="1">IF(G5919&lt;&gt;"",INDIRECT("'"&amp;G5919&amp;"'!"&amp;H5919),"")</f>
        <v/>
      </c>
      <c r="G5919" s="1533"/>
      <c r="I5919" s="4"/>
      <c r="J5919" s="4"/>
      <c r="K5919" s="4"/>
    </row>
    <row r="5920" spans="1:11" ht="14">
      <c r="A5920" s="1">
        <v>5915</v>
      </c>
      <c r="D5920" s="3" t="s">
        <v>299</v>
      </c>
      <c r="E5920" s="2" t="b">
        <f t="shared" ca="1" si="162"/>
        <v>1</v>
      </c>
      <c r="F5920" s="2" t="str" cm="1">
        <f t="array" aca="1" ref="F5920" ca="1">IF(G5920&lt;&gt;"",INDIRECT("'"&amp;G5920&amp;"'!"&amp;H5920),"")</f>
        <v/>
      </c>
      <c r="G5920" s="1533"/>
    </row>
    <row r="5921" spans="1:11" ht="14">
      <c r="A5921" s="1">
        <v>5916</v>
      </c>
      <c r="D5921" s="4"/>
      <c r="E5921" s="2" t="b">
        <f t="shared" ca="1" si="162"/>
        <v>1</v>
      </c>
      <c r="F5921" s="2" t="str" cm="1">
        <f t="array" aca="1" ref="F5921" ca="1">IF(G5921&lt;&gt;"",INDIRECT("'"&amp;G5921&amp;"'!"&amp;H5921),"")</f>
        <v/>
      </c>
      <c r="G5921" s="1533"/>
      <c r="I5921" s="4"/>
      <c r="J5921" s="4"/>
      <c r="K5921" s="4"/>
    </row>
    <row r="5922" spans="1:11" ht="14">
      <c r="A5922" s="1">
        <v>5917</v>
      </c>
      <c r="D5922" s="4"/>
      <c r="E5922" s="2" t="b">
        <f t="shared" ca="1" si="162"/>
        <v>1</v>
      </c>
      <c r="F5922" s="2" t="str" cm="1">
        <f t="array" aca="1" ref="F5922" ca="1">IF(G5922&lt;&gt;"",INDIRECT("'"&amp;G5922&amp;"'!"&amp;H5922),"")</f>
        <v/>
      </c>
      <c r="G5922" s="1533"/>
      <c r="I5922" s="4"/>
      <c r="J5922" s="4"/>
      <c r="K5922" s="4"/>
    </row>
    <row r="5923" spans="1:11" ht="14">
      <c r="A5923" s="1">
        <v>5918</v>
      </c>
      <c r="D5923" s="4"/>
      <c r="E5923" s="2" t="b">
        <f t="shared" ca="1" si="162"/>
        <v>1</v>
      </c>
      <c r="F5923" s="2" t="str" cm="1">
        <f t="array" aca="1" ref="F5923" ca="1">IF(G5923&lt;&gt;"",INDIRECT("'"&amp;G5923&amp;"'!"&amp;H5923),"")</f>
        <v/>
      </c>
      <c r="G5923" s="1533"/>
      <c r="I5923" s="4"/>
      <c r="J5923" s="4"/>
      <c r="K5923" s="4"/>
    </row>
    <row r="5924" spans="1:11" ht="14">
      <c r="A5924" s="1">
        <v>5919</v>
      </c>
      <c r="D5924" s="4"/>
      <c r="E5924" s="2" t="b">
        <f t="shared" ca="1" si="162"/>
        <v>1</v>
      </c>
      <c r="F5924" s="2" t="str" cm="1">
        <f t="array" aca="1" ref="F5924" ca="1">IF(G5924&lt;&gt;"",INDIRECT("'"&amp;G5924&amp;"'!"&amp;H5924),"")</f>
        <v/>
      </c>
      <c r="G5924" s="1533"/>
      <c r="I5924" s="4"/>
      <c r="J5924" s="4"/>
      <c r="K5924" s="4"/>
    </row>
    <row r="5925" spans="1:11" ht="14">
      <c r="A5925" s="1">
        <v>5920</v>
      </c>
      <c r="D5925" s="4"/>
      <c r="E5925" s="2" t="b">
        <f t="shared" ca="1" si="162"/>
        <v>1</v>
      </c>
      <c r="F5925" s="2" t="str" cm="1">
        <f t="array" aca="1" ref="F5925" ca="1">IF(G5925&lt;&gt;"",INDIRECT("'"&amp;G5925&amp;"'!"&amp;H5925),"")</f>
        <v/>
      </c>
      <c r="G5925" s="1533"/>
      <c r="I5925" s="4"/>
      <c r="J5925" s="4"/>
      <c r="K5925" s="4"/>
    </row>
    <row r="5926" spans="1:11" ht="14">
      <c r="A5926" s="1">
        <v>5921</v>
      </c>
      <c r="D5926" s="4"/>
      <c r="E5926" s="2" t="b">
        <f t="shared" ca="1" si="162"/>
        <v>1</v>
      </c>
      <c r="F5926" s="2" t="str" cm="1">
        <f t="array" aca="1" ref="F5926" ca="1">IF(G5926&lt;&gt;"",INDIRECT("'"&amp;G5926&amp;"'!"&amp;H5926),"")</f>
        <v/>
      </c>
      <c r="G5926" s="1533"/>
      <c r="I5926" s="4"/>
      <c r="J5926" s="4"/>
      <c r="K5926" s="4"/>
    </row>
    <row r="5927" spans="1:11" ht="14">
      <c r="A5927" s="1">
        <v>5922</v>
      </c>
      <c r="D5927" s="4"/>
      <c r="E5927" s="2" t="b">
        <f t="shared" ca="1" si="162"/>
        <v>1</v>
      </c>
      <c r="F5927" s="2" t="str" cm="1">
        <f t="array" aca="1" ref="F5927" ca="1">IF(G5927&lt;&gt;"",INDIRECT("'"&amp;G5927&amp;"'!"&amp;H5927),"")</f>
        <v/>
      </c>
      <c r="G5927" s="1533"/>
      <c r="I5927" s="4"/>
      <c r="J5927" s="4"/>
      <c r="K5927" s="4"/>
    </row>
    <row r="5928" spans="1:11" ht="14">
      <c r="A5928" s="1">
        <v>5923</v>
      </c>
      <c r="D5928" s="3" t="s">
        <v>299</v>
      </c>
      <c r="E5928" s="2" t="b">
        <f t="shared" ca="1" si="162"/>
        <v>1</v>
      </c>
      <c r="F5928" s="2" t="str" cm="1">
        <f t="array" aca="1" ref="F5928" ca="1">IF(G5928&lt;&gt;"",INDIRECT("'"&amp;G5928&amp;"'!"&amp;H5928),"")</f>
        <v/>
      </c>
      <c r="G5928" s="1533"/>
    </row>
    <row r="5929" spans="1:11" ht="14">
      <c r="A5929">
        <v>5924</v>
      </c>
      <c r="B5929" s="7">
        <f>'EstRev 6-11'!K5</f>
        <v>0</v>
      </c>
      <c r="C5929" s="3">
        <f t="shared" ref="C5929:C5958" si="163">A5929-B5929</f>
        <v>5924</v>
      </c>
      <c r="E5929" s="2" t="b">
        <f t="shared" ca="1" si="162"/>
        <v>1</v>
      </c>
      <c r="F5929" s="2" cm="1">
        <f t="array" aca="1" ref="F5929" ca="1">IF(G5929&lt;&gt;"",INDIRECT("'"&amp;G5929&amp;"'!"&amp;H5929),"")</f>
        <v>0</v>
      </c>
      <c r="G5929" s="1533" t="s">
        <v>6776</v>
      </c>
      <c r="H5929" s="2" t="s">
        <v>4576</v>
      </c>
    </row>
    <row r="5930" spans="1:11" ht="14">
      <c r="A5930">
        <v>5925</v>
      </c>
      <c r="B5930" s="7">
        <f>'EstRev 6-11'!K11</f>
        <v>0</v>
      </c>
      <c r="C5930" s="3">
        <f t="shared" si="163"/>
        <v>5925</v>
      </c>
      <c r="E5930" s="2" t="b">
        <f t="shared" ca="1" si="162"/>
        <v>1</v>
      </c>
      <c r="F5930" s="2" cm="1">
        <f t="array" aca="1" ref="F5930" ca="1">IF(G5930&lt;&gt;"",INDIRECT("'"&amp;G5930&amp;"'!"&amp;H5930),"")</f>
        <v>0</v>
      </c>
      <c r="G5930" s="1533" t="s">
        <v>6776</v>
      </c>
      <c r="H5930" s="2" t="s">
        <v>4310</v>
      </c>
    </row>
    <row r="5931" spans="1:11" ht="14">
      <c r="A5931">
        <v>5926</v>
      </c>
      <c r="B5931" s="7">
        <f>'EstRev 6-11'!K12</f>
        <v>0</v>
      </c>
      <c r="C5931" s="3">
        <f t="shared" si="163"/>
        <v>5926</v>
      </c>
      <c r="E5931" s="2" t="b">
        <f t="shared" ca="1" si="162"/>
        <v>1</v>
      </c>
      <c r="F5931" s="2" cm="1">
        <f t="array" aca="1" ref="F5931" ca="1">IF(G5931&lt;&gt;"",INDIRECT("'"&amp;G5931&amp;"'!"&amp;H5931),"")</f>
        <v>0</v>
      </c>
      <c r="G5931" s="1533" t="s">
        <v>6776</v>
      </c>
      <c r="H5931" s="2" t="s">
        <v>4311</v>
      </c>
    </row>
    <row r="5932" spans="1:11" ht="14">
      <c r="A5932">
        <v>5927</v>
      </c>
      <c r="B5932" s="7">
        <f>'EstRev 6-11'!K14</f>
        <v>0</v>
      </c>
      <c r="C5932" s="3">
        <f t="shared" si="163"/>
        <v>5927</v>
      </c>
      <c r="E5932" s="2" t="b">
        <f t="shared" ca="1" si="162"/>
        <v>1</v>
      </c>
      <c r="F5932" s="2" cm="1">
        <f t="array" aca="1" ref="F5932" ca="1">IF(G5932&lt;&gt;"",INDIRECT("'"&amp;G5932&amp;"'!"&amp;H5932),"")</f>
        <v>0</v>
      </c>
      <c r="G5932" s="1533" t="s">
        <v>6776</v>
      </c>
      <c r="H5932" s="2" t="s">
        <v>4577</v>
      </c>
    </row>
    <row r="5933" spans="1:11" ht="14">
      <c r="A5933">
        <v>5928</v>
      </c>
      <c r="B5933" s="7">
        <f>'EstRev 6-11'!K15</f>
        <v>0</v>
      </c>
      <c r="C5933" s="3">
        <f t="shared" si="163"/>
        <v>5928</v>
      </c>
      <c r="E5933" s="2" t="b">
        <f t="shared" ca="1" si="162"/>
        <v>1</v>
      </c>
      <c r="F5933" s="2" cm="1">
        <f t="array" aca="1" ref="F5933" ca="1">IF(G5933&lt;&gt;"",INDIRECT("'"&amp;G5933&amp;"'!"&amp;H5933),"")</f>
        <v>0</v>
      </c>
      <c r="G5933" s="1533" t="s">
        <v>6776</v>
      </c>
      <c r="H5933" s="2" t="s">
        <v>4578</v>
      </c>
    </row>
    <row r="5934" spans="1:11" ht="14">
      <c r="A5934">
        <v>5929</v>
      </c>
      <c r="B5934" s="7">
        <f>'EstRev 6-11'!K16</f>
        <v>0</v>
      </c>
      <c r="C5934" s="3">
        <f t="shared" si="163"/>
        <v>5929</v>
      </c>
      <c r="E5934" s="2" t="b">
        <f t="shared" ca="1" si="162"/>
        <v>1</v>
      </c>
      <c r="F5934" s="2" cm="1">
        <f t="array" aca="1" ref="F5934" ca="1">IF(G5934&lt;&gt;"",INDIRECT("'"&amp;G5934&amp;"'!"&amp;H5934),"")</f>
        <v>0</v>
      </c>
      <c r="G5934" s="1533" t="s">
        <v>6776</v>
      </c>
      <c r="H5934" s="2" t="s">
        <v>4313</v>
      </c>
    </row>
    <row r="5935" spans="1:11" ht="14">
      <c r="A5935">
        <v>5930</v>
      </c>
      <c r="B5935" s="7">
        <f>'EstRev 6-11'!K17</f>
        <v>0</v>
      </c>
      <c r="C5935" s="3">
        <f t="shared" si="163"/>
        <v>5930</v>
      </c>
      <c r="E5935" s="2" t="b">
        <f t="shared" ca="1" si="162"/>
        <v>1</v>
      </c>
      <c r="F5935" s="2" cm="1">
        <f t="array" aca="1" ref="F5935" ca="1">IF(G5935&lt;&gt;"",INDIRECT("'"&amp;G5935&amp;"'!"&amp;H5935),"")</f>
        <v>0</v>
      </c>
      <c r="G5935" s="1533" t="s">
        <v>6776</v>
      </c>
      <c r="H5935" s="2" t="s">
        <v>4314</v>
      </c>
    </row>
    <row r="5936" spans="1:11" ht="14">
      <c r="A5936">
        <v>5931</v>
      </c>
      <c r="B5936" s="7">
        <f>'EstRev 6-11'!K18</f>
        <v>0</v>
      </c>
      <c r="C5936" s="3">
        <f t="shared" si="163"/>
        <v>5931</v>
      </c>
      <c r="E5936" s="2" t="b">
        <f t="shared" ca="1" si="162"/>
        <v>1</v>
      </c>
      <c r="F5936" s="2" cm="1">
        <f t="array" aca="1" ref="F5936" ca="1">IF(G5936&lt;&gt;"",INDIRECT("'"&amp;G5936&amp;"'!"&amp;H5936),"")</f>
        <v>0</v>
      </c>
      <c r="G5936" s="1533" t="s">
        <v>6776</v>
      </c>
      <c r="H5936" s="2" t="s">
        <v>4232</v>
      </c>
    </row>
    <row r="5937" spans="1:11" ht="14">
      <c r="A5937">
        <v>5932</v>
      </c>
      <c r="B5937" s="7">
        <f>'EstRev 6-11'!K65</f>
        <v>0</v>
      </c>
      <c r="C5937" s="3">
        <f t="shared" si="163"/>
        <v>5932</v>
      </c>
      <c r="E5937" s="2" t="b">
        <f t="shared" ca="1" si="162"/>
        <v>1</v>
      </c>
      <c r="F5937" s="2" cm="1">
        <f t="array" aca="1" ref="F5937" ca="1">IF(G5937&lt;&gt;"",INDIRECT("'"&amp;G5937&amp;"'!"&amp;H5937),"")</f>
        <v>0</v>
      </c>
      <c r="G5937" s="1533" t="s">
        <v>6776</v>
      </c>
      <c r="H5937" s="2" t="s">
        <v>4601</v>
      </c>
    </row>
    <row r="5938" spans="1:11" ht="14">
      <c r="A5938">
        <v>5933</v>
      </c>
      <c r="B5938" s="7">
        <f>'EstRev 6-11'!K66</f>
        <v>0</v>
      </c>
      <c r="C5938" s="3">
        <f t="shared" si="163"/>
        <v>5933</v>
      </c>
      <c r="E5938" s="2" t="b">
        <f t="shared" ca="1" si="162"/>
        <v>1</v>
      </c>
      <c r="F5938" s="2" cm="1">
        <f t="array" aca="1" ref="F5938" ca="1">IF(G5938&lt;&gt;"",INDIRECT("'"&amp;G5938&amp;"'!"&amp;H5938),"")</f>
        <v>0</v>
      </c>
      <c r="G5938" s="1533" t="s">
        <v>6776</v>
      </c>
      <c r="H5938" s="2" t="s">
        <v>4602</v>
      </c>
    </row>
    <row r="5939" spans="1:11" ht="14">
      <c r="A5939">
        <v>5934</v>
      </c>
      <c r="B5939" s="7">
        <f>'EstRev 6-11'!K67</f>
        <v>0</v>
      </c>
      <c r="C5939" s="3">
        <f t="shared" si="163"/>
        <v>5934</v>
      </c>
      <c r="E5939" s="2" t="b">
        <f t="shared" ca="1" si="162"/>
        <v>1</v>
      </c>
      <c r="F5939" s="2" cm="1">
        <f t="array" aca="1" ref="F5939" ca="1">IF(G5939&lt;&gt;"",INDIRECT("'"&amp;G5939&amp;"'!"&amp;H5939),"")</f>
        <v>0</v>
      </c>
      <c r="G5939" s="1533" t="s">
        <v>6776</v>
      </c>
      <c r="H5939" s="2" t="s">
        <v>4603</v>
      </c>
    </row>
    <row r="5940" spans="1:11" ht="14">
      <c r="A5940">
        <v>5935</v>
      </c>
      <c r="B5940" s="7">
        <f>'EstRev 6-11'!K98</f>
        <v>0</v>
      </c>
      <c r="C5940" s="3">
        <f t="shared" si="163"/>
        <v>5935</v>
      </c>
      <c r="E5940" s="2" t="b">
        <f t="shared" ca="1" si="162"/>
        <v>1</v>
      </c>
      <c r="F5940" s="2" cm="1">
        <f t="array" aca="1" ref="F5940" ca="1">IF(G5940&lt;&gt;"",INDIRECT("'"&amp;G5940&amp;"'!"&amp;H5940),"")</f>
        <v>0</v>
      </c>
      <c r="G5940" s="1533" t="s">
        <v>6776</v>
      </c>
      <c r="H5940" s="2" t="s">
        <v>5529</v>
      </c>
    </row>
    <row r="5941" spans="1:11" ht="14">
      <c r="A5941">
        <v>5936</v>
      </c>
      <c r="B5941" s="7">
        <f>'EstRev 6-11'!K101</f>
        <v>0</v>
      </c>
      <c r="C5941" s="3">
        <f t="shared" si="163"/>
        <v>5936</v>
      </c>
      <c r="E5941" s="2" t="b">
        <f t="shared" ca="1" si="162"/>
        <v>1</v>
      </c>
      <c r="F5941" s="2" cm="1">
        <f t="array" aca="1" ref="F5941" ca="1">IF(G5941&lt;&gt;"",INDIRECT("'"&amp;G5941&amp;"'!"&amp;H5941),"")</f>
        <v>0</v>
      </c>
      <c r="G5941" s="1533" t="s">
        <v>6776</v>
      </c>
      <c r="H5941" s="2" t="s">
        <v>5530</v>
      </c>
    </row>
    <row r="5942" spans="1:11" ht="14">
      <c r="A5942">
        <v>5937</v>
      </c>
      <c r="B5942" s="7">
        <f>'EstRev 6-11'!K109</f>
        <v>0</v>
      </c>
      <c r="C5942" s="3">
        <f t="shared" si="163"/>
        <v>5937</v>
      </c>
      <c r="E5942" s="2" t="b">
        <f t="shared" ca="1" si="162"/>
        <v>1</v>
      </c>
      <c r="F5942" s="2" cm="1">
        <f t="array" aca="1" ref="F5942" ca="1">IF(G5942&lt;&gt;"",INDIRECT("'"&amp;G5942&amp;"'!"&amp;H5942),"")</f>
        <v>0</v>
      </c>
      <c r="G5942" s="1533" t="s">
        <v>6776</v>
      </c>
      <c r="H5942" s="2" t="s">
        <v>4930</v>
      </c>
    </row>
    <row r="5943" spans="1:11" ht="14">
      <c r="A5943">
        <v>5938</v>
      </c>
      <c r="B5943" s="7">
        <f>'EstRev 6-11'!K110</f>
        <v>0</v>
      </c>
      <c r="C5943" s="3">
        <f t="shared" si="163"/>
        <v>5938</v>
      </c>
      <c r="E5943" s="2" t="b">
        <f t="shared" ca="1" si="162"/>
        <v>1</v>
      </c>
      <c r="F5943" s="2" cm="1">
        <f t="array" aca="1" ref="F5943" ca="1">IF(G5943&lt;&gt;"",INDIRECT("'"&amp;G5943&amp;"'!"&amp;H5943),"")</f>
        <v>0</v>
      </c>
      <c r="G5943" s="1533" t="s">
        <v>6776</v>
      </c>
      <c r="H5943" s="2" t="s">
        <v>4931</v>
      </c>
    </row>
    <row r="5944" spans="1:11" ht="14">
      <c r="A5944">
        <v>5939</v>
      </c>
      <c r="B5944" s="7">
        <f>'EstRev 6-11'!K120</f>
        <v>0</v>
      </c>
      <c r="C5944" s="3">
        <f t="shared" si="163"/>
        <v>5939</v>
      </c>
      <c r="E5944" s="2" t="b">
        <f t="shared" ca="1" si="162"/>
        <v>1</v>
      </c>
      <c r="F5944" s="2" cm="1">
        <f t="array" aca="1" ref="F5944" ca="1">IF(G5944&lt;&gt;"",INDIRECT("'"&amp;G5944&amp;"'!"&amp;H5944),"")</f>
        <v>0</v>
      </c>
      <c r="G5944" s="1533" t="s">
        <v>6776</v>
      </c>
      <c r="H5944" s="2" t="s">
        <v>5531</v>
      </c>
    </row>
    <row r="5945" spans="1:11" ht="14">
      <c r="A5945">
        <v>5940</v>
      </c>
      <c r="B5945" s="7">
        <f>'EstRev 6-11'!K121</f>
        <v>0</v>
      </c>
      <c r="C5945" s="3">
        <f t="shared" si="163"/>
        <v>5940</v>
      </c>
      <c r="E5945" s="2" t="b">
        <f t="shared" ca="1" si="162"/>
        <v>1</v>
      </c>
      <c r="F5945" s="2" cm="1">
        <f t="array" aca="1" ref="F5945" ca="1">IF(G5945&lt;&gt;"",INDIRECT("'"&amp;G5945&amp;"'!"&amp;H5945),"")</f>
        <v>0</v>
      </c>
      <c r="G5945" s="1533" t="s">
        <v>6776</v>
      </c>
      <c r="H5945" s="2" t="s">
        <v>5532</v>
      </c>
    </row>
    <row r="5946" spans="1:11" ht="14">
      <c r="A5946" s="1">
        <v>5941</v>
      </c>
      <c r="D5946" s="4"/>
      <c r="E5946" s="2" t="b">
        <f t="shared" ca="1" si="162"/>
        <v>1</v>
      </c>
      <c r="F5946" s="2" t="str" cm="1">
        <f t="array" aca="1" ref="F5946" ca="1">IF(G5946&lt;&gt;"",INDIRECT("'"&amp;G5946&amp;"'!"&amp;H5946),"")</f>
        <v/>
      </c>
      <c r="G5946" s="1533"/>
      <c r="I5946" s="4"/>
      <c r="J5946" s="4"/>
      <c r="K5946" s="4"/>
    </row>
    <row r="5947" spans="1:11" ht="14">
      <c r="A5947" s="1">
        <v>5942</v>
      </c>
      <c r="D5947" s="4"/>
      <c r="E5947" s="2" t="b">
        <f t="shared" ca="1" si="162"/>
        <v>1</v>
      </c>
      <c r="F5947" s="2" t="str" cm="1">
        <f t="array" aca="1" ref="F5947" ca="1">IF(G5947&lt;&gt;"",INDIRECT("'"&amp;G5947&amp;"'!"&amp;H5947),"")</f>
        <v/>
      </c>
      <c r="G5947" s="1533"/>
      <c r="I5947" s="4"/>
      <c r="J5947" s="4"/>
      <c r="K5947" s="4"/>
    </row>
    <row r="5948" spans="1:11" ht="14">
      <c r="A5948" s="1">
        <v>5943</v>
      </c>
      <c r="D5948" s="4"/>
      <c r="E5948" s="2" t="b">
        <f t="shared" ca="1" si="162"/>
        <v>1</v>
      </c>
      <c r="F5948" s="2" t="str" cm="1">
        <f t="array" aca="1" ref="F5948" ca="1">IF(G5948&lt;&gt;"",INDIRECT("'"&amp;G5948&amp;"'!"&amp;H5948),"")</f>
        <v/>
      </c>
      <c r="G5948" s="1533"/>
      <c r="I5948" s="4"/>
      <c r="J5948" s="4"/>
      <c r="K5948" s="4"/>
    </row>
    <row r="5949" spans="1:11" ht="14">
      <c r="A5949" s="1">
        <v>5944</v>
      </c>
      <c r="D5949" s="4"/>
      <c r="E5949" s="2" t="b">
        <f t="shared" ca="1" si="162"/>
        <v>1</v>
      </c>
      <c r="F5949" s="2" t="str" cm="1">
        <f t="array" aca="1" ref="F5949" ca="1">IF(G5949&lt;&gt;"",INDIRECT("'"&amp;G5949&amp;"'!"&amp;H5949),"")</f>
        <v/>
      </c>
      <c r="G5949" s="1533"/>
      <c r="I5949" s="4"/>
      <c r="J5949" s="4"/>
      <c r="K5949" s="4"/>
    </row>
    <row r="5950" spans="1:11" ht="14">
      <c r="A5950">
        <v>5945</v>
      </c>
      <c r="B5950" s="7">
        <f>'EstRev 6-11'!K124</f>
        <v>0</v>
      </c>
      <c r="C5950" s="3">
        <f t="shared" si="163"/>
        <v>5945</v>
      </c>
      <c r="E5950" s="2" t="b">
        <f t="shared" ca="1" si="162"/>
        <v>1</v>
      </c>
      <c r="F5950" s="2" cm="1">
        <f t="array" aca="1" ref="F5950" ca="1">IF(G5950&lt;&gt;"",INDIRECT("'"&amp;G5950&amp;"'!"&amp;H5950),"")</f>
        <v>0</v>
      </c>
      <c r="G5950" s="1533" t="s">
        <v>6776</v>
      </c>
      <c r="H5950" s="2" t="s">
        <v>5149</v>
      </c>
    </row>
    <row r="5951" spans="1:11" ht="14">
      <c r="A5951" s="1">
        <v>5946</v>
      </c>
      <c r="D5951" s="4"/>
      <c r="E5951" s="2" t="b">
        <f t="shared" ca="1" si="162"/>
        <v>1</v>
      </c>
      <c r="F5951" s="2" t="str" cm="1">
        <f t="array" aca="1" ref="F5951" ca="1">IF(G5951&lt;&gt;"",INDIRECT("'"&amp;G5951&amp;"'!"&amp;H5951),"")</f>
        <v/>
      </c>
      <c r="G5951" s="1533"/>
      <c r="I5951" s="4"/>
      <c r="J5951" s="4"/>
      <c r="K5951" s="4"/>
    </row>
    <row r="5952" spans="1:11" ht="14">
      <c r="A5952" s="1">
        <v>5947</v>
      </c>
      <c r="D5952" s="4"/>
      <c r="E5952" s="2" t="b">
        <f t="shared" ca="1" si="162"/>
        <v>1</v>
      </c>
      <c r="F5952" s="2" t="str" cm="1">
        <f t="array" aca="1" ref="F5952" ca="1">IF(G5952&lt;&gt;"",INDIRECT("'"&amp;G5952&amp;"'!"&amp;H5952),"")</f>
        <v/>
      </c>
      <c r="G5952" s="1533"/>
      <c r="I5952" s="4"/>
      <c r="J5952" s="4"/>
      <c r="K5952" s="4"/>
    </row>
    <row r="5953" spans="1:11" ht="14">
      <c r="A5953" s="1">
        <v>5948</v>
      </c>
      <c r="D5953" s="4"/>
      <c r="E5953" s="2" t="b">
        <f t="shared" ca="1" si="162"/>
        <v>1</v>
      </c>
      <c r="F5953" s="2" t="str" cm="1">
        <f t="array" aca="1" ref="F5953" ca="1">IF(G5953&lt;&gt;"",INDIRECT("'"&amp;G5953&amp;"'!"&amp;H5953),"")</f>
        <v/>
      </c>
      <c r="G5953" s="1533"/>
      <c r="I5953" s="4"/>
      <c r="J5953" s="4"/>
      <c r="K5953" s="4"/>
    </row>
    <row r="5954" spans="1:11" ht="14">
      <c r="A5954" s="1">
        <v>5949</v>
      </c>
      <c r="D5954" s="4"/>
      <c r="E5954" s="2" t="b">
        <f t="shared" ref="E5954:E6017" ca="1" si="164">F5954=B5954</f>
        <v>1</v>
      </c>
      <c r="F5954" s="2" t="str" cm="1">
        <f t="array" aca="1" ref="F5954" ca="1">IF(G5954&lt;&gt;"",INDIRECT("'"&amp;G5954&amp;"'!"&amp;H5954),"")</f>
        <v/>
      </c>
      <c r="G5954" s="1533"/>
      <c r="I5954" s="4"/>
      <c r="J5954" s="4"/>
      <c r="K5954" s="4"/>
    </row>
    <row r="5955" spans="1:11" ht="14">
      <c r="A5955" s="1">
        <v>5950</v>
      </c>
      <c r="D5955" s="4"/>
      <c r="E5955" s="2" t="b">
        <f t="shared" ca="1" si="164"/>
        <v>1</v>
      </c>
      <c r="F5955" s="2" t="str" cm="1">
        <f t="array" aca="1" ref="F5955" ca="1">IF(G5955&lt;&gt;"",INDIRECT("'"&amp;G5955&amp;"'!"&amp;H5955),"")</f>
        <v/>
      </c>
      <c r="G5955" s="1533"/>
      <c r="I5955" s="4"/>
      <c r="J5955" s="4"/>
      <c r="K5955" s="4"/>
    </row>
    <row r="5956" spans="1:11" ht="14">
      <c r="A5956" s="1">
        <v>5951</v>
      </c>
      <c r="D5956" s="4"/>
      <c r="E5956" s="2" t="b">
        <f t="shared" ca="1" si="164"/>
        <v>1</v>
      </c>
      <c r="F5956" s="2" t="str" cm="1">
        <f t="array" aca="1" ref="F5956" ca="1">IF(G5956&lt;&gt;"",INDIRECT("'"&amp;G5956&amp;"'!"&amp;H5956),"")</f>
        <v/>
      </c>
      <c r="G5956" s="1533"/>
      <c r="I5956" s="4"/>
      <c r="J5956" s="4"/>
      <c r="K5956" s="4"/>
    </row>
    <row r="5957" spans="1:11" ht="14">
      <c r="A5957" s="1">
        <v>5952</v>
      </c>
      <c r="D5957" s="4"/>
      <c r="E5957" s="2" t="b">
        <f t="shared" ca="1" si="164"/>
        <v>1</v>
      </c>
      <c r="F5957" s="2" t="str" cm="1">
        <f t="array" aca="1" ref="F5957" ca="1">IF(G5957&lt;&gt;"",INDIRECT("'"&amp;G5957&amp;"'!"&amp;H5957),"")</f>
        <v/>
      </c>
      <c r="G5957" s="1533"/>
      <c r="I5957" s="4"/>
      <c r="J5957" s="4"/>
      <c r="K5957" s="4"/>
    </row>
    <row r="5958" spans="1:11" ht="14">
      <c r="A5958">
        <v>5953</v>
      </c>
      <c r="B5958" s="7">
        <f>'EstRev 6-11'!K172</f>
        <v>0</v>
      </c>
      <c r="C5958" s="3">
        <f t="shared" si="163"/>
        <v>5953</v>
      </c>
      <c r="E5958" s="2" t="b">
        <f t="shared" ca="1" si="164"/>
        <v>1</v>
      </c>
      <c r="F5958" s="2" cm="1">
        <f t="array" aca="1" ref="F5958" ca="1">IF(G5958&lt;&gt;"",INDIRECT("'"&amp;G5958&amp;"'!"&amp;H5958),"")</f>
        <v>0</v>
      </c>
      <c r="G5958" s="1533" t="s">
        <v>6776</v>
      </c>
      <c r="H5958" s="2" t="s">
        <v>4698</v>
      </c>
    </row>
    <row r="5959" spans="1:11" ht="14">
      <c r="A5959" s="1">
        <v>5954</v>
      </c>
      <c r="D5959" s="4"/>
      <c r="E5959" s="2" t="b">
        <f t="shared" ca="1" si="164"/>
        <v>1</v>
      </c>
      <c r="F5959" s="2" t="str" cm="1">
        <f t="array" aca="1" ref="F5959" ca="1">IF(G5959&lt;&gt;"",INDIRECT("'"&amp;G5959&amp;"'!"&amp;H5959),"")</f>
        <v/>
      </c>
      <c r="G5959" s="1533"/>
      <c r="I5959" s="4"/>
      <c r="J5959" s="4"/>
      <c r="K5959" s="4"/>
    </row>
    <row r="5960" spans="1:11" ht="14">
      <c r="A5960">
        <v>5955</v>
      </c>
      <c r="B5960" s="7">
        <f>'EstRev 6-11'!K183</f>
        <v>0</v>
      </c>
      <c r="C5960" s="3">
        <f t="shared" ref="C5960:C6023" si="165">A5960-B5960</f>
        <v>5955</v>
      </c>
      <c r="E5960" s="2" t="b">
        <f t="shared" ca="1" si="164"/>
        <v>1</v>
      </c>
      <c r="F5960" s="2" cm="1">
        <f t="array" aca="1" ref="F5960" ca="1">IF(G5960&lt;&gt;"",INDIRECT("'"&amp;G5960&amp;"'!"&amp;H5960),"")</f>
        <v>0</v>
      </c>
      <c r="G5960" s="1533" t="s">
        <v>6776</v>
      </c>
      <c r="H5960" s="2" t="s">
        <v>5533</v>
      </c>
    </row>
    <row r="5961" spans="1:11" ht="14">
      <c r="A5961" s="1">
        <v>5956</v>
      </c>
      <c r="D5961" s="4"/>
      <c r="E5961" s="2" t="b">
        <f t="shared" ca="1" si="164"/>
        <v>1</v>
      </c>
      <c r="F5961" s="2" t="str" cm="1">
        <f t="array" aca="1" ref="F5961" ca="1">IF(G5961&lt;&gt;"",INDIRECT("'"&amp;G5961&amp;"'!"&amp;H5961),"")</f>
        <v/>
      </c>
      <c r="G5961" s="1533"/>
      <c r="I5961" s="4"/>
      <c r="J5961" s="4"/>
      <c r="K5961" s="4"/>
    </row>
    <row r="5962" spans="1:11" ht="14">
      <c r="A5962" s="1">
        <v>5957</v>
      </c>
      <c r="D5962" s="4"/>
      <c r="E5962" s="2" t="b">
        <f t="shared" ca="1" si="164"/>
        <v>1</v>
      </c>
      <c r="F5962" s="2" t="str" cm="1">
        <f t="array" aca="1" ref="F5962" ca="1">IF(G5962&lt;&gt;"",INDIRECT("'"&amp;G5962&amp;"'!"&amp;H5962),"")</f>
        <v/>
      </c>
      <c r="G5962" s="1533"/>
      <c r="I5962" s="4"/>
      <c r="J5962" s="4"/>
      <c r="K5962" s="4"/>
    </row>
    <row r="5963" spans="1:11" ht="14">
      <c r="A5963" s="1">
        <v>5958</v>
      </c>
      <c r="D5963" s="4"/>
      <c r="E5963" s="2" t="b">
        <f t="shared" ca="1" si="164"/>
        <v>1</v>
      </c>
      <c r="F5963" s="2" t="str" cm="1">
        <f t="array" aca="1" ref="F5963" ca="1">IF(G5963&lt;&gt;"",INDIRECT("'"&amp;G5963&amp;"'!"&amp;H5963),"")</f>
        <v/>
      </c>
      <c r="G5963" s="1533"/>
      <c r="I5963" s="4"/>
      <c r="J5963" s="4"/>
      <c r="K5963" s="4"/>
    </row>
    <row r="5964" spans="1:11" ht="14">
      <c r="A5964" s="1">
        <v>5959</v>
      </c>
      <c r="D5964" s="4"/>
      <c r="E5964" s="2" t="b">
        <f t="shared" ca="1" si="164"/>
        <v>1</v>
      </c>
      <c r="F5964" s="2" t="str" cm="1">
        <f t="array" aca="1" ref="F5964" ca="1">IF(G5964&lt;&gt;"",INDIRECT("'"&amp;G5964&amp;"'!"&amp;H5964),"")</f>
        <v/>
      </c>
      <c r="G5964" s="1533"/>
      <c r="I5964" s="4"/>
      <c r="J5964" s="4"/>
      <c r="K5964" s="4"/>
    </row>
    <row r="5965" spans="1:11" ht="14">
      <c r="A5965" s="1">
        <v>5960</v>
      </c>
      <c r="D5965" s="4"/>
      <c r="E5965" s="2" t="b">
        <f t="shared" ca="1" si="164"/>
        <v>1</v>
      </c>
      <c r="F5965" s="2" t="str" cm="1">
        <f t="array" aca="1" ref="F5965" ca="1">IF(G5965&lt;&gt;"",INDIRECT("'"&amp;G5965&amp;"'!"&amp;H5965),"")</f>
        <v/>
      </c>
      <c r="G5965" s="1533"/>
      <c r="I5965" s="4"/>
      <c r="J5965" s="4"/>
      <c r="K5965" s="4"/>
    </row>
    <row r="5966" spans="1:11" ht="14">
      <c r="A5966">
        <v>5961</v>
      </c>
      <c r="B5966" s="7">
        <f>'EstRev 6-11'!K271</f>
        <v>0</v>
      </c>
      <c r="C5966" s="3">
        <f t="shared" si="165"/>
        <v>5961</v>
      </c>
      <c r="E5966" s="2" t="b">
        <f t="shared" ca="1" si="164"/>
        <v>1</v>
      </c>
      <c r="F5966" s="2" cm="1">
        <f t="array" aca="1" ref="F5966" ca="1">IF(G5966&lt;&gt;"",INDIRECT("'"&amp;G5966&amp;"'!"&amp;H5966),"")</f>
        <v>0</v>
      </c>
      <c r="G5966" s="1533" t="s">
        <v>6776</v>
      </c>
      <c r="H5966" s="2" t="s">
        <v>4824</v>
      </c>
    </row>
    <row r="5967" spans="1:11" ht="14">
      <c r="A5967">
        <v>5962</v>
      </c>
      <c r="B5967" s="7">
        <f>'EstRev 6-11'!K272</f>
        <v>0</v>
      </c>
      <c r="C5967" s="3">
        <f t="shared" si="165"/>
        <v>5962</v>
      </c>
      <c r="E5967" s="2" t="b">
        <f t="shared" ca="1" si="164"/>
        <v>1</v>
      </c>
      <c r="F5967" s="2" cm="1">
        <f t="array" aca="1" ref="F5967" ca="1">IF(G5967&lt;&gt;"",INDIRECT("'"&amp;G5967&amp;"'!"&amp;H5967),"")</f>
        <v>0</v>
      </c>
      <c r="G5967" s="1533" t="s">
        <v>6776</v>
      </c>
      <c r="H5967" s="2" t="s">
        <v>4825</v>
      </c>
    </row>
    <row r="5968" spans="1:11" ht="14">
      <c r="A5968">
        <v>5963</v>
      </c>
      <c r="B5968" s="7">
        <f>'EstRev 6-11'!G111</f>
        <v>1377400</v>
      </c>
      <c r="C5968" s="3">
        <f t="shared" si="165"/>
        <v>-1371437</v>
      </c>
      <c r="E5968" s="2" t="b">
        <f t="shared" ca="1" si="164"/>
        <v>1</v>
      </c>
      <c r="F5968" s="2" cm="1">
        <f t="array" aca="1" ref="F5968" ca="1">IF(G5968&lt;&gt;"",INDIRECT("'"&amp;G5968&amp;"'!"&amp;H5968),"")</f>
        <v>1377400</v>
      </c>
      <c r="G5968" s="1533" t="s">
        <v>6776</v>
      </c>
      <c r="H5968" s="2" t="s">
        <v>5534</v>
      </c>
    </row>
    <row r="5969" spans="1:11" ht="14">
      <c r="A5969">
        <v>5964</v>
      </c>
      <c r="B5969" s="7">
        <f>'EstRev 6-11'!H111</f>
        <v>0</v>
      </c>
      <c r="C5969" s="3">
        <f t="shared" si="165"/>
        <v>5964</v>
      </c>
      <c r="E5969" s="2" t="b">
        <f t="shared" ca="1" si="164"/>
        <v>1</v>
      </c>
      <c r="F5969" s="2" cm="1">
        <f t="array" aca="1" ref="F5969" ca="1">IF(G5969&lt;&gt;"",INDIRECT("'"&amp;G5969&amp;"'!"&amp;H5969),"")</f>
        <v>0</v>
      </c>
      <c r="G5969" s="1533" t="s">
        <v>6776</v>
      </c>
      <c r="H5969" s="2" t="s">
        <v>4573</v>
      </c>
    </row>
    <row r="5970" spans="1:11" ht="14">
      <c r="A5970">
        <v>5965</v>
      </c>
      <c r="B5970" s="7">
        <f>'EstRev 6-11'!I111</f>
        <v>0</v>
      </c>
      <c r="C5970" s="3">
        <f t="shared" si="165"/>
        <v>5965</v>
      </c>
      <c r="E5970" s="2" t="b">
        <f t="shared" ca="1" si="164"/>
        <v>1</v>
      </c>
      <c r="F5970" s="2" cm="1">
        <f t="array" aca="1" ref="F5970" ca="1">IF(G5970&lt;&gt;"",INDIRECT("'"&amp;G5970&amp;"'!"&amp;H5970),"")</f>
        <v>0</v>
      </c>
      <c r="G5970" s="1533" t="s">
        <v>6776</v>
      </c>
      <c r="H5970" s="2" t="s">
        <v>5535</v>
      </c>
    </row>
    <row r="5971" spans="1:11" ht="14">
      <c r="A5971" s="1">
        <v>5966</v>
      </c>
      <c r="D5971" s="3" t="s">
        <v>299</v>
      </c>
      <c r="E5971" s="2" t="b">
        <f t="shared" ca="1" si="164"/>
        <v>1</v>
      </c>
      <c r="F5971" s="2" t="str" cm="1">
        <f t="array" aca="1" ref="F5971" ca="1">IF(G5971&lt;&gt;"",INDIRECT("'"&amp;G5971&amp;"'!"&amp;H5971),"")</f>
        <v/>
      </c>
      <c r="G5971" s="1533"/>
    </row>
    <row r="5972" spans="1:11" ht="14">
      <c r="A5972">
        <v>5967</v>
      </c>
      <c r="B5972" s="7">
        <f>'EstRev 6-11'!K111</f>
        <v>0</v>
      </c>
      <c r="C5972" s="3">
        <f t="shared" si="165"/>
        <v>5967</v>
      </c>
      <c r="E5972" s="2" t="b">
        <f t="shared" ca="1" si="164"/>
        <v>1</v>
      </c>
      <c r="F5972" s="2" cm="1">
        <f t="array" aca="1" ref="F5972" ca="1">IF(G5972&lt;&gt;"",INDIRECT("'"&amp;G5972&amp;"'!"&amp;H5972),"")</f>
        <v>0</v>
      </c>
      <c r="G5972" s="1533" t="s">
        <v>6776</v>
      </c>
      <c r="H5972" s="2" t="s">
        <v>4616</v>
      </c>
    </row>
    <row r="5973" spans="1:11" ht="14">
      <c r="A5973" s="1">
        <v>5968</v>
      </c>
      <c r="D5973" s="4"/>
      <c r="E5973" s="2" t="b">
        <f t="shared" ca="1" si="164"/>
        <v>1</v>
      </c>
      <c r="F5973" s="2" t="str" cm="1">
        <f t="array" aca="1" ref="F5973" ca="1">IF(G5973&lt;&gt;"",INDIRECT("'"&amp;G5973&amp;"'!"&amp;H5973),"")</f>
        <v/>
      </c>
      <c r="G5973" s="1533"/>
      <c r="I5973" s="4"/>
      <c r="J5973" s="4"/>
      <c r="K5973" s="4"/>
    </row>
    <row r="5974" spans="1:11" ht="14">
      <c r="A5974" s="1">
        <v>5969</v>
      </c>
      <c r="D5974" s="4"/>
      <c r="E5974" s="2" t="b">
        <f t="shared" ca="1" si="164"/>
        <v>1</v>
      </c>
      <c r="F5974" s="2" t="str" cm="1">
        <f t="array" aca="1" ref="F5974" ca="1">IF(G5974&lt;&gt;"",INDIRECT("'"&amp;G5974&amp;"'!"&amp;H5974),"")</f>
        <v/>
      </c>
      <c r="G5974" s="1533"/>
      <c r="I5974" s="4"/>
      <c r="J5974" s="4"/>
      <c r="K5974" s="4"/>
    </row>
    <row r="5975" spans="1:11" ht="14">
      <c r="A5975">
        <v>5970</v>
      </c>
      <c r="B5975" s="7">
        <f>'EstRev 6-11'!C69</f>
        <v>350000</v>
      </c>
      <c r="C5975" s="3">
        <f t="shared" si="165"/>
        <v>-344030</v>
      </c>
      <c r="E5975" s="2" t="b">
        <f t="shared" ca="1" si="164"/>
        <v>1</v>
      </c>
      <c r="F5975" s="2" cm="1">
        <f t="array" aca="1" ref="F5975" ca="1">IF(G5975&lt;&gt;"",INDIRECT("'"&amp;G5975&amp;"'!"&amp;H5975),"")</f>
        <v>350000</v>
      </c>
      <c r="G5975" s="1533" t="s">
        <v>6776</v>
      </c>
      <c r="H5975" s="2" t="s">
        <v>4374</v>
      </c>
    </row>
    <row r="5976" spans="1:11" ht="14">
      <c r="A5976">
        <v>5971</v>
      </c>
      <c r="B5976" s="7">
        <f>'BudgetSum 2-4'!G16</f>
        <v>0</v>
      </c>
      <c r="C5976" s="3">
        <f t="shared" si="165"/>
        <v>5971</v>
      </c>
      <c r="E5976" s="2" t="b">
        <f t="shared" ca="1" si="164"/>
        <v>1</v>
      </c>
      <c r="F5976" s="2" cm="1">
        <f t="array" aca="1" ref="F5976" ca="1">IF(G5976&lt;&gt;"",INDIRECT("'"&amp;G5976&amp;"'!"&amp;H5976),"")</f>
        <v>0</v>
      </c>
      <c r="G5976" s="1533" t="s">
        <v>6773</v>
      </c>
      <c r="H5976" s="2" t="s">
        <v>4285</v>
      </c>
    </row>
    <row r="5977" spans="1:11" ht="14">
      <c r="A5977" s="1">
        <v>5972</v>
      </c>
      <c r="D5977" s="4"/>
      <c r="E5977" s="2" t="b">
        <f t="shared" ca="1" si="164"/>
        <v>1</v>
      </c>
      <c r="F5977" s="2" t="str" cm="1">
        <f t="array" aca="1" ref="F5977" ca="1">IF(G5977&lt;&gt;"",INDIRECT("'"&amp;G5977&amp;"'!"&amp;H5977),"")</f>
        <v/>
      </c>
      <c r="G5977" s="1533"/>
      <c r="I5977" s="4"/>
      <c r="J5977" s="4"/>
      <c r="K5977" s="4"/>
    </row>
    <row r="5978" spans="1:11" ht="14">
      <c r="A5978" s="1">
        <v>5973</v>
      </c>
      <c r="D5978" s="4"/>
      <c r="E5978" s="2" t="b">
        <f t="shared" ca="1" si="164"/>
        <v>1</v>
      </c>
      <c r="F5978" s="2" t="str" cm="1">
        <f t="array" aca="1" ref="F5978" ca="1">IF(G5978&lt;&gt;"",INDIRECT("'"&amp;G5978&amp;"'!"&amp;H5978),"")</f>
        <v/>
      </c>
      <c r="G5978" s="1533"/>
      <c r="I5978" s="4"/>
      <c r="J5978" s="4"/>
      <c r="K5978" s="4"/>
    </row>
    <row r="5979" spans="1:11" ht="14">
      <c r="A5979" s="1">
        <v>5974</v>
      </c>
      <c r="E5979" s="2" t="b">
        <f t="shared" ca="1" si="164"/>
        <v>1</v>
      </c>
      <c r="F5979" s="2" t="str" cm="1">
        <f t="array" aca="1" ref="F5979" ca="1">IF(G5979&lt;&gt;"",INDIRECT("'"&amp;G5979&amp;"'!"&amp;H5979),"")</f>
        <v/>
      </c>
      <c r="G5979" s="1533"/>
    </row>
    <row r="5980" spans="1:11" ht="14">
      <c r="A5980" s="1">
        <v>5975</v>
      </c>
      <c r="E5980" s="2" t="b">
        <f t="shared" ca="1" si="164"/>
        <v>1</v>
      </c>
      <c r="F5980" s="2" t="str" cm="1">
        <f t="array" aca="1" ref="F5980" ca="1">IF(G5980&lt;&gt;"",INDIRECT("'"&amp;G5980&amp;"'!"&amp;H5980),"")</f>
        <v/>
      </c>
      <c r="G5980" s="1533"/>
    </row>
    <row r="5981" spans="1:11" ht="14">
      <c r="A5981" s="1">
        <v>5976</v>
      </c>
      <c r="E5981" s="2" t="b">
        <f t="shared" ca="1" si="164"/>
        <v>1</v>
      </c>
      <c r="F5981" s="2" t="str" cm="1">
        <f t="array" aca="1" ref="F5981" ca="1">IF(G5981&lt;&gt;"",INDIRECT("'"&amp;G5981&amp;"'!"&amp;H5981),"")</f>
        <v/>
      </c>
      <c r="G5981" s="1533"/>
    </row>
    <row r="5982" spans="1:11" ht="14">
      <c r="A5982">
        <v>5977</v>
      </c>
      <c r="B5982" s="7">
        <f>'BudgetSum 2-4'!J14</f>
        <v>0</v>
      </c>
      <c r="C5982" s="3">
        <f t="shared" si="165"/>
        <v>5977</v>
      </c>
      <c r="E5982" s="2" t="b">
        <f t="shared" ca="1" si="164"/>
        <v>1</v>
      </c>
      <c r="F5982" s="2" cm="1">
        <f t="array" aca="1" ref="F5982" ca="1">IF(G5982&lt;&gt;"",INDIRECT("'"&amp;G5982&amp;"'!"&amp;H5982),"")</f>
        <v>0</v>
      </c>
      <c r="G5982" s="1533" t="s">
        <v>6773</v>
      </c>
      <c r="H5982" s="2" t="s">
        <v>5536</v>
      </c>
    </row>
    <row r="5983" spans="1:11" ht="14">
      <c r="A5983">
        <v>5978</v>
      </c>
      <c r="B5983" s="7">
        <f>'BudgetSum 2-4'!J45</f>
        <v>0</v>
      </c>
      <c r="C5983" s="3">
        <f t="shared" si="165"/>
        <v>5978</v>
      </c>
      <c r="E5983" s="2" t="b">
        <f t="shared" ca="1" si="164"/>
        <v>1</v>
      </c>
      <c r="F5983" s="2" cm="1">
        <f t="array" aca="1" ref="F5983" ca="1">IF(G5983&lt;&gt;"",INDIRECT("'"&amp;G5983&amp;"'!"&amp;H5983),"")</f>
        <v>0</v>
      </c>
      <c r="G5983" s="1533" t="s">
        <v>6773</v>
      </c>
      <c r="H5983" s="2" t="s">
        <v>5537</v>
      </c>
    </row>
    <row r="5984" spans="1:11" ht="14">
      <c r="A5984">
        <v>5979</v>
      </c>
      <c r="B5984" s="7">
        <f>'BudgetSum 2-4'!J53</f>
        <v>0</v>
      </c>
      <c r="C5984" s="3">
        <f t="shared" si="165"/>
        <v>5979</v>
      </c>
      <c r="E5984" s="2" t="b">
        <f t="shared" ca="1" si="164"/>
        <v>1</v>
      </c>
      <c r="F5984" s="2" cm="1">
        <f t="array" aca="1" ref="F5984" ca="1">IF(G5984&lt;&gt;"",INDIRECT("'"&amp;G5984&amp;"'!"&amp;H5984),"")</f>
        <v>0</v>
      </c>
      <c r="G5984" s="1533" t="s">
        <v>6773</v>
      </c>
      <c r="H5984" s="2" t="s">
        <v>5538</v>
      </c>
    </row>
    <row r="5985" spans="1:8" ht="14">
      <c r="A5985">
        <v>5980</v>
      </c>
      <c r="B5985" s="7">
        <f>'BudgetSum 2-4'!J3</f>
        <v>0</v>
      </c>
      <c r="C5985" s="3">
        <f t="shared" si="165"/>
        <v>5980</v>
      </c>
      <c r="D5985" s="3" t="s">
        <v>63</v>
      </c>
      <c r="E5985" s="2" t="b">
        <f t="shared" ca="1" si="164"/>
        <v>1</v>
      </c>
      <c r="F5985" s="2" cm="1">
        <f t="array" aca="1" ref="F5985" ca="1">IF(G5985&lt;&gt;"",INDIRECT("'"&amp;G5985&amp;"'!"&amp;H5985),"")</f>
        <v>0</v>
      </c>
      <c r="G5985" s="1533" t="s">
        <v>6773</v>
      </c>
      <c r="H5985" s="2" t="s">
        <v>5539</v>
      </c>
    </row>
    <row r="5986" spans="1:8" ht="14">
      <c r="A5986">
        <v>5981</v>
      </c>
      <c r="B5986" s="7">
        <f>'BudgetSum 2-4'!J5</f>
        <v>0</v>
      </c>
      <c r="C5986" s="3">
        <f t="shared" si="165"/>
        <v>5981</v>
      </c>
      <c r="D5986" s="3" t="s">
        <v>63</v>
      </c>
      <c r="E5986" s="2" t="b">
        <f t="shared" ca="1" si="164"/>
        <v>1</v>
      </c>
      <c r="F5986" s="2" cm="1">
        <f t="array" aca="1" ref="F5986" ca="1">IF(G5986&lt;&gt;"",INDIRECT("'"&amp;G5986&amp;"'!"&amp;H5986),"")</f>
        <v>0</v>
      </c>
      <c r="G5986" s="1533" t="s">
        <v>6773</v>
      </c>
      <c r="H5986" s="2" t="s">
        <v>5540</v>
      </c>
    </row>
    <row r="5987" spans="1:8" ht="14">
      <c r="A5987">
        <v>5982</v>
      </c>
      <c r="B5987" s="7">
        <f>'BudgetSum 2-4'!J7</f>
        <v>0</v>
      </c>
      <c r="C5987" s="3">
        <f t="shared" si="165"/>
        <v>5982</v>
      </c>
      <c r="D5987" s="3" t="s">
        <v>63</v>
      </c>
      <c r="E5987" s="2" t="b">
        <f t="shared" ca="1" si="164"/>
        <v>1</v>
      </c>
      <c r="F5987" s="2" cm="1">
        <f t="array" aca="1" ref="F5987" ca="1">IF(G5987&lt;&gt;"",INDIRECT("'"&amp;G5987&amp;"'!"&amp;H5987),"")</f>
        <v>0</v>
      </c>
      <c r="G5987" s="1533" t="s">
        <v>6773</v>
      </c>
      <c r="H5987" s="2" t="s">
        <v>5541</v>
      </c>
    </row>
    <row r="5988" spans="1:8" ht="14">
      <c r="A5988">
        <v>5983</v>
      </c>
      <c r="B5988" s="7">
        <f>'BudgetSum 2-4'!J8</f>
        <v>0</v>
      </c>
      <c r="C5988" s="3">
        <f t="shared" si="165"/>
        <v>5983</v>
      </c>
      <c r="D5988" s="3" t="s">
        <v>63</v>
      </c>
      <c r="E5988" s="2" t="b">
        <f t="shared" ca="1" si="164"/>
        <v>1</v>
      </c>
      <c r="F5988" s="2" cm="1">
        <f t="array" aca="1" ref="F5988" ca="1">IF(G5988&lt;&gt;"",INDIRECT("'"&amp;G5988&amp;"'!"&amp;H5988),"")</f>
        <v>0</v>
      </c>
      <c r="G5988" s="1533" t="s">
        <v>6773</v>
      </c>
      <c r="H5988" s="2" t="s">
        <v>5542</v>
      </c>
    </row>
    <row r="5989" spans="1:8" ht="14">
      <c r="A5989">
        <v>5984</v>
      </c>
      <c r="B5989" s="7">
        <f>'BudgetSum 2-4'!J9</f>
        <v>0</v>
      </c>
      <c r="C5989" s="3">
        <f t="shared" si="165"/>
        <v>5984</v>
      </c>
      <c r="D5989" s="3" t="s">
        <v>63</v>
      </c>
      <c r="E5989" s="2" t="b">
        <f t="shared" ca="1" si="164"/>
        <v>1</v>
      </c>
      <c r="F5989" s="2" cm="1">
        <f t="array" aca="1" ref="F5989" ca="1">IF(G5989&lt;&gt;"",INDIRECT("'"&amp;G5989&amp;"'!"&amp;H5989),"")</f>
        <v>0</v>
      </c>
      <c r="G5989" s="1533" t="s">
        <v>6773</v>
      </c>
      <c r="H5989" s="2" t="s">
        <v>5543</v>
      </c>
    </row>
    <row r="5990" spans="1:8" ht="14">
      <c r="A5990">
        <v>5985</v>
      </c>
      <c r="B5990" s="7">
        <f>'BudgetSum 2-4'!J10</f>
        <v>0</v>
      </c>
      <c r="C5990" s="3">
        <f t="shared" si="165"/>
        <v>5985</v>
      </c>
      <c r="D5990" s="3" t="s">
        <v>63</v>
      </c>
      <c r="E5990" s="2" t="b">
        <f t="shared" ca="1" si="164"/>
        <v>1</v>
      </c>
      <c r="F5990" s="2" cm="1">
        <f t="array" aca="1" ref="F5990" ca="1">IF(G5990&lt;&gt;"",INDIRECT("'"&amp;G5990&amp;"'!"&amp;H5990),"")</f>
        <v>0</v>
      </c>
      <c r="G5990" s="1533" t="s">
        <v>6773</v>
      </c>
      <c r="H5990" s="2" t="s">
        <v>5544</v>
      </c>
    </row>
    <row r="5991" spans="1:8" ht="14">
      <c r="A5991">
        <v>5986</v>
      </c>
      <c r="B5991" s="7">
        <f>'BudgetSum 2-4'!J11</f>
        <v>0</v>
      </c>
      <c r="C5991" s="3">
        <f t="shared" si="165"/>
        <v>5986</v>
      </c>
      <c r="D5991" s="3" t="s">
        <v>63</v>
      </c>
      <c r="E5991" s="2" t="b">
        <f t="shared" ca="1" si="164"/>
        <v>1</v>
      </c>
      <c r="F5991" s="2" cm="1">
        <f t="array" aca="1" ref="F5991" ca="1">IF(G5991&lt;&gt;"",INDIRECT("'"&amp;G5991&amp;"'!"&amp;H5991),"")</f>
        <v>0</v>
      </c>
      <c r="G5991" s="1533" t="s">
        <v>6773</v>
      </c>
      <c r="H5991" s="2" t="s">
        <v>5545</v>
      </c>
    </row>
    <row r="5992" spans="1:8" ht="14">
      <c r="A5992" s="1">
        <v>5987</v>
      </c>
      <c r="D5992" s="3" t="s">
        <v>775</v>
      </c>
      <c r="E5992" s="2" t="b">
        <f t="shared" ca="1" si="164"/>
        <v>1</v>
      </c>
      <c r="F5992" s="2" t="str" cm="1">
        <f t="array" aca="1" ref="F5992" ca="1">IF(G5992&lt;&gt;"",INDIRECT("'"&amp;G5992&amp;"'!"&amp;H5992),"")</f>
        <v/>
      </c>
      <c r="G5992" s="1533"/>
    </row>
    <row r="5993" spans="1:8" ht="14">
      <c r="A5993">
        <v>5988</v>
      </c>
      <c r="B5993" s="7">
        <f>'BudgetSum 2-4'!J19</f>
        <v>0</v>
      </c>
      <c r="C5993" s="3">
        <f t="shared" si="165"/>
        <v>5988</v>
      </c>
      <c r="D5993" s="3" t="s">
        <v>63</v>
      </c>
      <c r="E5993" s="2" t="b">
        <f t="shared" ca="1" si="164"/>
        <v>1</v>
      </c>
      <c r="F5993" s="2" cm="1">
        <f t="array" aca="1" ref="F5993" ca="1">IF(G5993&lt;&gt;"",INDIRECT("'"&amp;G5993&amp;"'!"&amp;H5993),"")</f>
        <v>0</v>
      </c>
      <c r="G5993" s="1533" t="s">
        <v>6773</v>
      </c>
      <c r="H5993" s="2" t="s">
        <v>5546</v>
      </c>
    </row>
    <row r="5994" spans="1:8" ht="14">
      <c r="A5994">
        <v>5989</v>
      </c>
      <c r="B5994" s="7">
        <f>'BudgetSum 2-4'!J20</f>
        <v>0</v>
      </c>
      <c r="C5994" s="3">
        <f t="shared" si="165"/>
        <v>5989</v>
      </c>
      <c r="D5994" s="3" t="s">
        <v>63</v>
      </c>
      <c r="E5994" s="2" t="b">
        <f t="shared" ca="1" si="164"/>
        <v>1</v>
      </c>
      <c r="F5994" s="2" cm="1">
        <f t="array" aca="1" ref="F5994" ca="1">IF(G5994&lt;&gt;"",INDIRECT("'"&amp;G5994&amp;"'!"&amp;H5994),"")</f>
        <v>0</v>
      </c>
      <c r="G5994" s="1533" t="s">
        <v>6773</v>
      </c>
      <c r="H5994" s="2" t="s">
        <v>5547</v>
      </c>
    </row>
    <row r="5995" spans="1:8" ht="14">
      <c r="A5995">
        <v>5990</v>
      </c>
      <c r="B5995" s="7">
        <f>'BudgetSum 2-4'!J21</f>
        <v>0</v>
      </c>
      <c r="C5995" s="3">
        <f t="shared" si="165"/>
        <v>5990</v>
      </c>
      <c r="D5995" s="3" t="s">
        <v>63</v>
      </c>
      <c r="E5995" s="2" t="b">
        <f t="shared" ca="1" si="164"/>
        <v>1</v>
      </c>
      <c r="F5995" s="2" cm="1">
        <f t="array" aca="1" ref="F5995" ca="1">IF(G5995&lt;&gt;"",INDIRECT("'"&amp;G5995&amp;"'!"&amp;H5995),"")</f>
        <v>0</v>
      </c>
      <c r="G5995" s="1533" t="s">
        <v>6773</v>
      </c>
      <c r="H5995" s="2" t="s">
        <v>5548</v>
      </c>
    </row>
    <row r="5996" spans="1:8" ht="14">
      <c r="A5996">
        <v>5991</v>
      </c>
      <c r="B5996" s="7">
        <f>'BudgetSum 2-4'!J22</f>
        <v>0</v>
      </c>
      <c r="C5996" s="3">
        <f t="shared" si="165"/>
        <v>5991</v>
      </c>
      <c r="D5996" s="3" t="s">
        <v>63</v>
      </c>
      <c r="E5996" s="2" t="b">
        <f t="shared" ca="1" si="164"/>
        <v>1</v>
      </c>
      <c r="F5996" s="2" cm="1">
        <f t="array" aca="1" ref="F5996" ca="1">IF(G5996&lt;&gt;"",INDIRECT("'"&amp;G5996&amp;"'!"&amp;H5996),"")</f>
        <v>0</v>
      </c>
      <c r="G5996" s="1533" t="s">
        <v>6773</v>
      </c>
      <c r="H5996" s="2" t="s">
        <v>5549</v>
      </c>
    </row>
    <row r="5997" spans="1:8" ht="14">
      <c r="A5997">
        <v>5992</v>
      </c>
      <c r="B5997" s="7">
        <f>'BudgetSum 2-4'!J28</f>
        <v>0</v>
      </c>
      <c r="C5997" s="3">
        <f t="shared" si="165"/>
        <v>5992</v>
      </c>
      <c r="D5997" s="3" t="s">
        <v>63</v>
      </c>
      <c r="E5997" s="2" t="b">
        <f t="shared" ca="1" si="164"/>
        <v>1</v>
      </c>
      <c r="F5997" s="2" cm="1">
        <f t="array" aca="1" ref="F5997" ca="1">IF(G5997&lt;&gt;"",INDIRECT("'"&amp;G5997&amp;"'!"&amp;H5997),"")</f>
        <v>0</v>
      </c>
      <c r="G5997" s="1533" t="s">
        <v>6773</v>
      </c>
      <c r="H5997" s="2" t="s">
        <v>5550</v>
      </c>
    </row>
    <row r="5998" spans="1:8" ht="14">
      <c r="A5998">
        <v>5993</v>
      </c>
      <c r="B5998" s="7">
        <f>'BudgetSum 2-4'!J30</f>
        <v>0</v>
      </c>
      <c r="C5998" s="3">
        <f t="shared" si="165"/>
        <v>5993</v>
      </c>
      <c r="D5998" s="3" t="s">
        <v>63</v>
      </c>
      <c r="E5998" s="2" t="b">
        <f t="shared" ca="1" si="164"/>
        <v>1</v>
      </c>
      <c r="F5998" s="2" cm="1">
        <f t="array" aca="1" ref="F5998" ca="1">IF(G5998&lt;&gt;"",INDIRECT("'"&amp;G5998&amp;"'!"&amp;H5998),"")</f>
        <v>0</v>
      </c>
      <c r="G5998" s="1533" t="s">
        <v>6773</v>
      </c>
      <c r="H5998" s="2" t="s">
        <v>5551</v>
      </c>
    </row>
    <row r="5999" spans="1:8" ht="14">
      <c r="A5999">
        <v>5994</v>
      </c>
      <c r="B5999" s="7">
        <f>'BudgetSum 2-4'!J35</f>
        <v>0</v>
      </c>
      <c r="C5999" s="3">
        <f t="shared" si="165"/>
        <v>5994</v>
      </c>
      <c r="D5999" s="3" t="s">
        <v>63</v>
      </c>
      <c r="E5999" s="2" t="b">
        <f t="shared" ca="1" si="164"/>
        <v>1</v>
      </c>
      <c r="F5999" s="2" cm="1">
        <f t="array" aca="1" ref="F5999" ca="1">IF(G5999&lt;&gt;"",INDIRECT("'"&amp;G5999&amp;"'!"&amp;H5999),"")</f>
        <v>0</v>
      </c>
      <c r="G5999" s="1533" t="s">
        <v>6773</v>
      </c>
      <c r="H5999" s="2" t="s">
        <v>5552</v>
      </c>
    </row>
    <row r="6000" spans="1:8" ht="14">
      <c r="A6000">
        <v>5995</v>
      </c>
      <c r="B6000" s="7">
        <f>'BudgetSum 2-4'!J36</f>
        <v>0</v>
      </c>
      <c r="C6000" s="3">
        <f t="shared" si="165"/>
        <v>5995</v>
      </c>
      <c r="D6000" s="3" t="s">
        <v>63</v>
      </c>
      <c r="E6000" s="2" t="b">
        <f t="shared" ca="1" si="164"/>
        <v>1</v>
      </c>
      <c r="F6000" s="2" cm="1">
        <f t="array" aca="1" ref="F6000" ca="1">IF(G6000&lt;&gt;"",INDIRECT("'"&amp;G6000&amp;"'!"&amp;H6000),"")</f>
        <v>0</v>
      </c>
      <c r="G6000" s="1533" t="s">
        <v>6773</v>
      </c>
      <c r="H6000" s="2" t="s">
        <v>5553</v>
      </c>
    </row>
    <row r="6001" spans="1:8" ht="14">
      <c r="A6001">
        <v>5996</v>
      </c>
      <c r="B6001" s="7">
        <f>'BudgetSum 2-4'!J37</f>
        <v>0</v>
      </c>
      <c r="C6001" s="3">
        <f t="shared" si="165"/>
        <v>5996</v>
      </c>
      <c r="D6001" s="3" t="s">
        <v>63</v>
      </c>
      <c r="E6001" s="2" t="b">
        <f t="shared" ca="1" si="164"/>
        <v>1</v>
      </c>
      <c r="F6001" s="2" cm="1">
        <f t="array" aca="1" ref="F6001" ca="1">IF(G6001&lt;&gt;"",INDIRECT("'"&amp;G6001&amp;"'!"&amp;H6001),"")</f>
        <v>0</v>
      </c>
      <c r="G6001" s="1533" t="s">
        <v>6773</v>
      </c>
      <c r="H6001" s="2" t="s">
        <v>5554</v>
      </c>
    </row>
    <row r="6002" spans="1:8" ht="14">
      <c r="A6002">
        <v>5997</v>
      </c>
      <c r="B6002" s="7">
        <f>'BudgetSum 2-4'!J38</f>
        <v>0</v>
      </c>
      <c r="C6002" s="3">
        <f t="shared" si="165"/>
        <v>5997</v>
      </c>
      <c r="D6002" s="3" t="s">
        <v>63</v>
      </c>
      <c r="E6002" s="2" t="b">
        <f t="shared" ca="1" si="164"/>
        <v>1</v>
      </c>
      <c r="F6002" s="2" cm="1">
        <f t="array" aca="1" ref="F6002" ca="1">IF(G6002&lt;&gt;"",INDIRECT("'"&amp;G6002&amp;"'!"&amp;H6002),"")</f>
        <v>0</v>
      </c>
      <c r="G6002" s="1533" t="s">
        <v>6773</v>
      </c>
      <c r="H6002" s="2" t="s">
        <v>5555</v>
      </c>
    </row>
    <row r="6003" spans="1:8" ht="14">
      <c r="A6003">
        <v>5998</v>
      </c>
      <c r="B6003" s="7">
        <f>'BudgetSum 2-4'!E39</f>
        <v>0</v>
      </c>
      <c r="C6003" s="3">
        <f t="shared" si="165"/>
        <v>5998</v>
      </c>
      <c r="D6003" s="3" t="s">
        <v>63</v>
      </c>
      <c r="E6003" s="2" t="b">
        <f t="shared" ca="1" si="164"/>
        <v>1</v>
      </c>
      <c r="F6003" s="2" cm="1">
        <f t="array" aca="1" ref="F6003" ca="1">IF(G6003&lt;&gt;"",INDIRECT("'"&amp;G6003&amp;"'!"&amp;H6003),"")</f>
        <v>0</v>
      </c>
      <c r="G6003" s="1533" t="s">
        <v>6773</v>
      </c>
      <c r="H6003" s="2" t="s">
        <v>4426</v>
      </c>
    </row>
    <row r="6004" spans="1:8" ht="14">
      <c r="A6004">
        <v>5999</v>
      </c>
      <c r="B6004" s="7">
        <f>'BudgetSum 2-4'!E40</f>
        <v>0</v>
      </c>
      <c r="C6004" s="3">
        <f t="shared" si="165"/>
        <v>5999</v>
      </c>
      <c r="D6004" s="3" t="s">
        <v>63</v>
      </c>
      <c r="E6004" s="2" t="b">
        <f t="shared" ca="1" si="164"/>
        <v>1</v>
      </c>
      <c r="F6004" s="2" cm="1">
        <f t="array" aca="1" ref="F6004" ca="1">IF(G6004&lt;&gt;"",INDIRECT("'"&amp;G6004&amp;"'!"&amp;H6004),"")</f>
        <v>0</v>
      </c>
      <c r="G6004" s="1533" t="s">
        <v>6773</v>
      </c>
      <c r="H6004" s="2" t="s">
        <v>4427</v>
      </c>
    </row>
    <row r="6005" spans="1:8" ht="14">
      <c r="A6005">
        <v>6000</v>
      </c>
      <c r="B6005" s="7">
        <f>'BudgetSum 2-4'!E41</f>
        <v>1218300</v>
      </c>
      <c r="C6005" s="3">
        <f t="shared" si="165"/>
        <v>-1212300</v>
      </c>
      <c r="D6005" s="3" t="s">
        <v>63</v>
      </c>
      <c r="E6005" s="2" t="b">
        <f t="shared" ca="1" si="164"/>
        <v>1</v>
      </c>
      <c r="F6005" s="2" cm="1">
        <f t="array" aca="1" ref="F6005" ca="1">IF(G6005&lt;&gt;"",INDIRECT("'"&amp;G6005&amp;"'!"&amp;H6005),"")</f>
        <v>1218300</v>
      </c>
      <c r="G6005" s="1533" t="s">
        <v>6773</v>
      </c>
      <c r="H6005" s="2" t="s">
        <v>4428</v>
      </c>
    </row>
    <row r="6006" spans="1:8" ht="14">
      <c r="A6006">
        <v>6001</v>
      </c>
      <c r="B6006" s="7">
        <f>'BudgetSum 2-4'!E42</f>
        <v>107620</v>
      </c>
      <c r="C6006" s="3">
        <f t="shared" si="165"/>
        <v>-101619</v>
      </c>
      <c r="D6006" s="3" t="s">
        <v>63</v>
      </c>
      <c r="E6006" s="2" t="b">
        <f t="shared" ca="1" si="164"/>
        <v>1</v>
      </c>
      <c r="F6006" s="2" cm="1">
        <f t="array" aca="1" ref="F6006" ca="1">IF(G6006&lt;&gt;"",INDIRECT("'"&amp;G6006&amp;"'!"&amp;H6006),"")</f>
        <v>107620</v>
      </c>
      <c r="G6006" s="1533" t="s">
        <v>6773</v>
      </c>
      <c r="H6006" s="2" t="s">
        <v>4429</v>
      </c>
    </row>
    <row r="6007" spans="1:8" ht="14">
      <c r="A6007">
        <v>6002</v>
      </c>
      <c r="B6007" s="7">
        <f>'BudgetSum 2-4'!C44</f>
        <v>0</v>
      </c>
      <c r="C6007" s="3">
        <f t="shared" si="165"/>
        <v>6002</v>
      </c>
      <c r="D6007" s="3" t="s">
        <v>63</v>
      </c>
      <c r="E6007" s="2" t="b">
        <f t="shared" ca="1" si="164"/>
        <v>1</v>
      </c>
      <c r="F6007" s="2" cm="1">
        <f t="array" aca="1" ref="F6007" ca="1">IF(G6007&lt;&gt;"",INDIRECT("'"&amp;G6007&amp;"'!"&amp;H6007),"")</f>
        <v>0</v>
      </c>
      <c r="G6007" s="1533" t="s">
        <v>6773</v>
      </c>
      <c r="H6007" s="2" t="s">
        <v>4356</v>
      </c>
    </row>
    <row r="6008" spans="1:8" ht="14">
      <c r="A6008">
        <v>6003</v>
      </c>
      <c r="B6008" s="7">
        <f>'BudgetSum 2-4'!D44</f>
        <v>0</v>
      </c>
      <c r="C6008" s="3">
        <f t="shared" si="165"/>
        <v>6003</v>
      </c>
      <c r="D6008" s="3" t="s">
        <v>63</v>
      </c>
      <c r="E6008" s="2" t="b">
        <f t="shared" ca="1" si="164"/>
        <v>1</v>
      </c>
      <c r="F6008" s="2" cm="1">
        <f t="array" aca="1" ref="F6008" ca="1">IF(G6008&lt;&gt;"",INDIRECT("'"&amp;G6008&amp;"'!"&amp;H6008),"")</f>
        <v>0</v>
      </c>
      <c r="G6008" s="1533" t="s">
        <v>6773</v>
      </c>
      <c r="H6008" s="2" t="s">
        <v>4393</v>
      </c>
    </row>
    <row r="6009" spans="1:8" ht="14">
      <c r="A6009">
        <v>6004</v>
      </c>
      <c r="B6009" s="7">
        <f>'BudgetSum 2-4'!E44</f>
        <v>0</v>
      </c>
      <c r="C6009" s="3">
        <f t="shared" si="165"/>
        <v>6004</v>
      </c>
      <c r="D6009" s="3" t="s">
        <v>63</v>
      </c>
      <c r="E6009" s="2" t="b">
        <f t="shared" ca="1" si="164"/>
        <v>1</v>
      </c>
      <c r="F6009" s="2" cm="1">
        <f t="array" aca="1" ref="F6009" ca="1">IF(G6009&lt;&gt;"",INDIRECT("'"&amp;G6009&amp;"'!"&amp;H6009),"")</f>
        <v>0</v>
      </c>
      <c r="G6009" s="1533" t="s">
        <v>6773</v>
      </c>
      <c r="H6009" s="2" t="s">
        <v>4431</v>
      </c>
    </row>
    <row r="6010" spans="1:8" ht="14">
      <c r="A6010">
        <v>6005</v>
      </c>
      <c r="B6010" s="7">
        <f>'BudgetSum 2-4'!F44</f>
        <v>0</v>
      </c>
      <c r="C6010" s="3">
        <f t="shared" si="165"/>
        <v>6005</v>
      </c>
      <c r="D6010" s="3" t="s">
        <v>63</v>
      </c>
      <c r="E6010" s="2" t="b">
        <f t="shared" ca="1" si="164"/>
        <v>1</v>
      </c>
      <c r="F6010" s="2" cm="1">
        <f t="array" aca="1" ref="F6010" ca="1">IF(G6010&lt;&gt;"",INDIRECT("'"&amp;G6010&amp;"'!"&amp;H6010),"")</f>
        <v>0</v>
      </c>
      <c r="G6010" s="1533" t="s">
        <v>6773</v>
      </c>
      <c r="H6010" s="2" t="s">
        <v>4468</v>
      </c>
    </row>
    <row r="6011" spans="1:8" ht="14">
      <c r="A6011">
        <v>6006</v>
      </c>
      <c r="B6011" s="7">
        <f>'BudgetSum 2-4'!G44</f>
        <v>0</v>
      </c>
      <c r="C6011" s="3">
        <f t="shared" si="165"/>
        <v>6006</v>
      </c>
      <c r="D6011" s="3" t="s">
        <v>63</v>
      </c>
      <c r="E6011" s="2" t="b">
        <f t="shared" ca="1" si="164"/>
        <v>1</v>
      </c>
      <c r="F6011" s="2" cm="1">
        <f t="array" aca="1" ref="F6011" ca="1">IF(G6011&lt;&gt;"",INDIRECT("'"&amp;G6011&amp;"'!"&amp;H6011),"")</f>
        <v>0</v>
      </c>
      <c r="G6011" s="1533" t="s">
        <v>6773</v>
      </c>
      <c r="H6011" s="2" t="s">
        <v>4506</v>
      </c>
    </row>
    <row r="6012" spans="1:8" ht="14">
      <c r="A6012">
        <v>6007</v>
      </c>
      <c r="B6012" s="7">
        <f>'BudgetSum 2-4'!H43</f>
        <v>0</v>
      </c>
      <c r="C6012" s="3">
        <f t="shared" si="165"/>
        <v>6007</v>
      </c>
      <c r="D6012" s="3" t="s">
        <v>63</v>
      </c>
      <c r="E6012" s="2" t="b">
        <f t="shared" ca="1" si="164"/>
        <v>1</v>
      </c>
      <c r="F6012" s="2" cm="1">
        <f t="array" aca="1" ref="F6012" ca="1">IF(G6012&lt;&gt;"",INDIRECT("'"&amp;G6012&amp;"'!"&amp;H6012),"")</f>
        <v>0</v>
      </c>
      <c r="G6012" s="1533" t="s">
        <v>6773</v>
      </c>
      <c r="H6012" s="2" t="s">
        <v>4542</v>
      </c>
    </row>
    <row r="6013" spans="1:8" ht="14">
      <c r="A6013">
        <v>6008</v>
      </c>
      <c r="B6013" s="7">
        <f>'BudgetSum 2-4'!H44</f>
        <v>0</v>
      </c>
      <c r="C6013" s="3">
        <f t="shared" si="165"/>
        <v>6008</v>
      </c>
      <c r="D6013" s="3" t="s">
        <v>63</v>
      </c>
      <c r="E6013" s="2" t="b">
        <f t="shared" ca="1" si="164"/>
        <v>1</v>
      </c>
      <c r="F6013" s="2" cm="1">
        <f t="array" aca="1" ref="F6013" ca="1">IF(G6013&lt;&gt;"",INDIRECT("'"&amp;G6013&amp;"'!"&amp;H6013),"")</f>
        <v>0</v>
      </c>
      <c r="G6013" s="1533" t="s">
        <v>6773</v>
      </c>
      <c r="H6013" s="2" t="s">
        <v>4543</v>
      </c>
    </row>
    <row r="6014" spans="1:8" ht="14">
      <c r="A6014">
        <v>6009</v>
      </c>
      <c r="B6014" s="7">
        <f>'BudgetSum 2-4'!K44</f>
        <v>0</v>
      </c>
      <c r="C6014" s="3">
        <f t="shared" si="165"/>
        <v>6009</v>
      </c>
      <c r="D6014" s="3" t="s">
        <v>63</v>
      </c>
      <c r="E6014" s="2" t="b">
        <f t="shared" ca="1" si="164"/>
        <v>1</v>
      </c>
      <c r="F6014" s="2" cm="1">
        <f t="array" aca="1" ref="F6014" ca="1">IF(G6014&lt;&gt;"",INDIRECT("'"&amp;G6014&amp;"'!"&amp;H6014),"")</f>
        <v>0</v>
      </c>
      <c r="G6014" s="1533" t="s">
        <v>6773</v>
      </c>
      <c r="H6014" s="2" t="s">
        <v>4586</v>
      </c>
    </row>
    <row r="6015" spans="1:8" ht="14">
      <c r="A6015">
        <v>6010</v>
      </c>
      <c r="B6015" s="7">
        <f>'BudgetSum 2-4'!J46</f>
        <v>0</v>
      </c>
      <c r="C6015" s="3">
        <f t="shared" si="165"/>
        <v>6010</v>
      </c>
      <c r="D6015" s="3" t="s">
        <v>63</v>
      </c>
      <c r="E6015" s="2" t="b">
        <f t="shared" ca="1" si="164"/>
        <v>1</v>
      </c>
      <c r="F6015" s="2" cm="1">
        <f t="array" aca="1" ref="F6015" ca="1">IF(G6015&lt;&gt;"",INDIRECT("'"&amp;G6015&amp;"'!"&amp;H6015),"")</f>
        <v>0</v>
      </c>
      <c r="G6015" s="1533" t="s">
        <v>6773</v>
      </c>
      <c r="H6015" s="2" t="s">
        <v>5556</v>
      </c>
    </row>
    <row r="6016" spans="1:8" ht="14">
      <c r="A6016">
        <v>6011</v>
      </c>
      <c r="B6016" s="7">
        <f>'BudgetSum 2-4'!C57</f>
        <v>0</v>
      </c>
      <c r="C6016" s="3">
        <f t="shared" si="165"/>
        <v>6011</v>
      </c>
      <c r="D6016" s="3" t="s">
        <v>63</v>
      </c>
      <c r="E6016" s="2" t="b">
        <f t="shared" ca="1" si="164"/>
        <v>1</v>
      </c>
      <c r="F6016" s="2" cm="1">
        <f t="array" aca="1" ref="F6016" ca="1">IF(G6016&lt;&gt;"",INDIRECT("'"&amp;G6016&amp;"'!"&amp;H6016),"")</f>
        <v>0</v>
      </c>
      <c r="G6016" s="1533" t="s">
        <v>6773</v>
      </c>
      <c r="H6016" s="2" t="s">
        <v>4364</v>
      </c>
    </row>
    <row r="6017" spans="1:19" ht="14">
      <c r="A6017">
        <v>6012</v>
      </c>
      <c r="B6017" s="7">
        <f>'BudgetSum 2-4'!D57</f>
        <v>0</v>
      </c>
      <c r="C6017" s="3">
        <f t="shared" si="165"/>
        <v>6012</v>
      </c>
      <c r="D6017" s="3" t="s">
        <v>63</v>
      </c>
      <c r="E6017" s="2" t="b">
        <f t="shared" ca="1" si="164"/>
        <v>1</v>
      </c>
      <c r="F6017" s="2" cm="1">
        <f t="array" aca="1" ref="F6017" ca="1">IF(G6017&lt;&gt;"",INDIRECT("'"&amp;G6017&amp;"'!"&amp;H6017),"")</f>
        <v>0</v>
      </c>
      <c r="G6017" s="1533" t="s">
        <v>6773</v>
      </c>
      <c r="H6017" s="2" t="s">
        <v>4401</v>
      </c>
    </row>
    <row r="6018" spans="1:19" ht="14">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33" t="s">
        <v>6773</v>
      </c>
      <c r="H6018" s="2" t="s">
        <v>4551</v>
      </c>
    </row>
    <row r="6019" spans="1:19" ht="14">
      <c r="A6019">
        <v>6014</v>
      </c>
      <c r="B6019" s="8">
        <f>'BudgetSum 2-4'!C61</f>
        <v>0</v>
      </c>
      <c r="C6019" s="3">
        <f t="shared" si="165"/>
        <v>6014</v>
      </c>
      <c r="D6019" s="3" t="s">
        <v>63</v>
      </c>
      <c r="E6019" s="2" t="b">
        <f t="shared" ca="1" si="166"/>
        <v>1</v>
      </c>
      <c r="F6019" s="2" cm="1">
        <f t="array" aca="1" ref="F6019" ca="1">IF(G6019&lt;&gt;"",INDIRECT("'"&amp;G6019&amp;"'!"&amp;H6019),"")</f>
        <v>0</v>
      </c>
      <c r="G6019" s="1533" t="s">
        <v>6773</v>
      </c>
      <c r="H6019" s="2" t="s">
        <v>4367</v>
      </c>
      <c r="S6019" s="8"/>
    </row>
    <row r="6020" spans="1:19" ht="14">
      <c r="A6020">
        <v>6015</v>
      </c>
      <c r="B6020" s="8">
        <f>'BudgetSum 2-4'!D61</f>
        <v>0</v>
      </c>
      <c r="C6020" s="3">
        <f t="shared" si="165"/>
        <v>6015</v>
      </c>
      <c r="D6020" s="3" t="s">
        <v>63</v>
      </c>
      <c r="E6020" s="2" t="b">
        <f t="shared" ca="1" si="166"/>
        <v>1</v>
      </c>
      <c r="F6020" s="2" cm="1">
        <f t="array" aca="1" ref="F6020" ca="1">IF(G6020&lt;&gt;"",INDIRECT("'"&amp;G6020&amp;"'!"&amp;H6020),"")</f>
        <v>0</v>
      </c>
      <c r="G6020" s="1533" t="s">
        <v>6773</v>
      </c>
      <c r="H6020" s="2" t="s">
        <v>4404</v>
      </c>
      <c r="S6020" s="8"/>
    </row>
    <row r="6021" spans="1:19" ht="14">
      <c r="A6021">
        <v>6016</v>
      </c>
      <c r="B6021" s="8">
        <f>'BudgetSum 2-4'!H61</f>
        <v>0</v>
      </c>
      <c r="C6021" s="3">
        <f t="shared" si="165"/>
        <v>6016</v>
      </c>
      <c r="D6021" s="3" t="s">
        <v>63</v>
      </c>
      <c r="E6021" s="2" t="b">
        <f t="shared" ca="1" si="166"/>
        <v>1</v>
      </c>
      <c r="F6021" s="2" cm="1">
        <f t="array" aca="1" ref="F6021" ca="1">IF(G6021&lt;&gt;"",INDIRECT("'"&amp;G6021&amp;"'!"&amp;H6021),"")</f>
        <v>0</v>
      </c>
      <c r="G6021" s="1533" t="s">
        <v>6773</v>
      </c>
      <c r="H6021" s="2" t="s">
        <v>4554</v>
      </c>
      <c r="S6021" s="8"/>
    </row>
    <row r="6022" spans="1:19" ht="14">
      <c r="A6022">
        <v>6017</v>
      </c>
      <c r="B6022" s="8">
        <f>'BudgetSum 2-4'!C65</f>
        <v>0</v>
      </c>
      <c r="C6022" s="3">
        <f t="shared" si="165"/>
        <v>6017</v>
      </c>
      <c r="D6022" s="3" t="s">
        <v>63</v>
      </c>
      <c r="E6022" s="2" t="b">
        <f t="shared" ca="1" si="166"/>
        <v>1</v>
      </c>
      <c r="F6022" s="2" cm="1">
        <f t="array" aca="1" ref="F6022" ca="1">IF(G6022&lt;&gt;"",INDIRECT("'"&amp;G6022&amp;"'!"&amp;H6022),"")</f>
        <v>0</v>
      </c>
      <c r="G6022" s="1533" t="s">
        <v>6773</v>
      </c>
      <c r="H6022" s="2" t="s">
        <v>4371</v>
      </c>
      <c r="S6022" s="8"/>
    </row>
    <row r="6023" spans="1:19" ht="14">
      <c r="A6023">
        <v>6018</v>
      </c>
      <c r="B6023" s="8">
        <f>'BudgetSum 2-4'!D65</f>
        <v>0</v>
      </c>
      <c r="C6023" s="3">
        <f t="shared" si="165"/>
        <v>6018</v>
      </c>
      <c r="D6023" s="3" t="s">
        <v>63</v>
      </c>
      <c r="E6023" s="2" t="b">
        <f t="shared" ca="1" si="166"/>
        <v>1</v>
      </c>
      <c r="F6023" s="2" cm="1">
        <f t="array" aca="1" ref="F6023" ca="1">IF(G6023&lt;&gt;"",INDIRECT("'"&amp;G6023&amp;"'!"&amp;H6023),"")</f>
        <v>0</v>
      </c>
      <c r="G6023" s="1533" t="s">
        <v>6773</v>
      </c>
      <c r="H6023" s="2" t="s">
        <v>4408</v>
      </c>
      <c r="S6023" s="8"/>
    </row>
    <row r="6024" spans="1:19" ht="14">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33" t="s">
        <v>6773</v>
      </c>
      <c r="H6024" s="2" t="s">
        <v>4374</v>
      </c>
      <c r="S6024" s="8"/>
    </row>
    <row r="6025" spans="1:19" ht="14">
      <c r="A6025">
        <v>6020</v>
      </c>
      <c r="B6025" s="8">
        <f>'BudgetSum 2-4'!D69</f>
        <v>0</v>
      </c>
      <c r="C6025" s="3">
        <f t="shared" si="167"/>
        <v>6020</v>
      </c>
      <c r="D6025" s="3" t="s">
        <v>63</v>
      </c>
      <c r="E6025" s="2" t="b">
        <f t="shared" ca="1" si="166"/>
        <v>1</v>
      </c>
      <c r="F6025" s="2" cm="1">
        <f t="array" aca="1" ref="F6025" ca="1">IF(G6025&lt;&gt;"",INDIRECT("'"&amp;G6025&amp;"'!"&amp;H6025),"")</f>
        <v>0</v>
      </c>
      <c r="G6025" s="1533" t="s">
        <v>6773</v>
      </c>
      <c r="H6025" s="2" t="s">
        <v>4411</v>
      </c>
      <c r="S6025" s="8"/>
    </row>
    <row r="6026" spans="1:19" ht="14">
      <c r="A6026">
        <v>6021</v>
      </c>
      <c r="B6026" s="8">
        <f>'BudgetSum 2-4'!C73</f>
        <v>0</v>
      </c>
      <c r="C6026" s="3">
        <f t="shared" si="167"/>
        <v>6021</v>
      </c>
      <c r="D6026" s="3" t="s">
        <v>63</v>
      </c>
      <c r="E6026" s="2" t="b">
        <f t="shared" ca="1" si="166"/>
        <v>1</v>
      </c>
      <c r="F6026" s="2" cm="1">
        <f t="array" aca="1" ref="F6026" ca="1">IF(G6026&lt;&gt;"",INDIRECT("'"&amp;G6026&amp;"'!"&amp;H6026),"")</f>
        <v>0</v>
      </c>
      <c r="G6026" s="1533" t="s">
        <v>6773</v>
      </c>
      <c r="H6026" s="2" t="s">
        <v>4378</v>
      </c>
      <c r="S6026" s="8"/>
    </row>
    <row r="6027" spans="1:19" ht="14">
      <c r="A6027">
        <v>6022</v>
      </c>
      <c r="B6027" s="8">
        <f>'BudgetSum 2-4'!D73</f>
        <v>0</v>
      </c>
      <c r="C6027" s="3">
        <f t="shared" si="167"/>
        <v>6022</v>
      </c>
      <c r="D6027" s="3" t="s">
        <v>63</v>
      </c>
      <c r="E6027" s="2" t="b">
        <f t="shared" ca="1" si="166"/>
        <v>1</v>
      </c>
      <c r="F6027" s="2" cm="1">
        <f t="array" aca="1" ref="F6027" ca="1">IF(G6027&lt;&gt;"",INDIRECT("'"&amp;G6027&amp;"'!"&amp;H6027),"")</f>
        <v>0</v>
      </c>
      <c r="G6027" s="1533" t="s">
        <v>6773</v>
      </c>
      <c r="H6027" s="2" t="s">
        <v>4415</v>
      </c>
      <c r="S6027" s="8"/>
    </row>
    <row r="6028" spans="1:19" ht="14">
      <c r="A6028" s="1">
        <v>6023</v>
      </c>
      <c r="D6028" s="3" t="s">
        <v>63</v>
      </c>
      <c r="E6028" s="2" t="b">
        <f t="shared" ca="1" si="166"/>
        <v>1</v>
      </c>
      <c r="F6028" s="2" t="str" cm="1">
        <f t="array" aca="1" ref="F6028" ca="1">IF(G6028&lt;&gt;"",INDIRECT("'"&amp;G6028&amp;"'!"&amp;H6028),"")</f>
        <v/>
      </c>
      <c r="G6028" s="1533"/>
    </row>
    <row r="6029" spans="1:19" ht="14">
      <c r="A6029">
        <v>6024</v>
      </c>
      <c r="B6029" s="7">
        <f>'BudgetSum 2-4'!C77</f>
        <v>0</v>
      </c>
      <c r="C6029" s="3">
        <f t="shared" si="167"/>
        <v>6024</v>
      </c>
      <c r="D6029" s="3" t="s">
        <v>63</v>
      </c>
      <c r="E6029" s="2" t="b">
        <f t="shared" ca="1" si="166"/>
        <v>1</v>
      </c>
      <c r="F6029" s="2" cm="1">
        <f t="array" aca="1" ref="F6029" ca="1">IF(G6029&lt;&gt;"",INDIRECT("'"&amp;G6029&amp;"'!"&amp;H6029),"")</f>
        <v>0</v>
      </c>
      <c r="G6029" s="1533" t="s">
        <v>6773</v>
      </c>
      <c r="H6029" s="2" t="s">
        <v>4382</v>
      </c>
    </row>
    <row r="6030" spans="1:19" ht="14">
      <c r="A6030">
        <v>6025</v>
      </c>
      <c r="B6030" s="7">
        <f>'BudgetSum 2-4'!D77</f>
        <v>0</v>
      </c>
      <c r="C6030" s="3">
        <f t="shared" si="167"/>
        <v>6025</v>
      </c>
      <c r="D6030" s="3" t="s">
        <v>63</v>
      </c>
      <c r="E6030" s="2" t="b">
        <f t="shared" ca="1" si="166"/>
        <v>1</v>
      </c>
      <c r="F6030" s="2" cm="1">
        <f t="array" aca="1" ref="F6030" ca="1">IF(G6030&lt;&gt;"",INDIRECT("'"&amp;G6030&amp;"'!"&amp;H6030),"")</f>
        <v>0</v>
      </c>
      <c r="G6030" s="1533" t="s">
        <v>6773</v>
      </c>
      <c r="H6030" s="2" t="s">
        <v>4419</v>
      </c>
    </row>
    <row r="6031" spans="1:19" ht="14">
      <c r="A6031">
        <v>6026</v>
      </c>
      <c r="B6031" s="7">
        <f>'BudgetSum 2-4'!F77</f>
        <v>0</v>
      </c>
      <c r="C6031" s="3">
        <f t="shared" si="167"/>
        <v>6026</v>
      </c>
      <c r="D6031" s="3" t="s">
        <v>63</v>
      </c>
      <c r="E6031" s="2" t="b">
        <f t="shared" ca="1" si="166"/>
        <v>1</v>
      </c>
      <c r="F6031" s="2" cm="1">
        <f t="array" aca="1" ref="F6031" ca="1">IF(G6031&lt;&gt;"",INDIRECT("'"&amp;G6031&amp;"'!"&amp;H6031),"")</f>
        <v>0</v>
      </c>
      <c r="G6031" s="1533" t="s">
        <v>6773</v>
      </c>
      <c r="H6031" s="2" t="s">
        <v>4494</v>
      </c>
    </row>
    <row r="6032" spans="1:19" ht="14">
      <c r="A6032">
        <v>6027</v>
      </c>
      <c r="B6032" s="7">
        <f>'BudgetSum 2-4'!G77</f>
        <v>0</v>
      </c>
      <c r="C6032" s="3">
        <f t="shared" si="167"/>
        <v>6027</v>
      </c>
      <c r="D6032" s="3" t="s">
        <v>63</v>
      </c>
      <c r="E6032" s="2" t="b">
        <f t="shared" ca="1" si="166"/>
        <v>1</v>
      </c>
      <c r="F6032" s="2" cm="1">
        <f t="array" aca="1" ref="F6032" ca="1">IF(G6032&lt;&gt;"",INDIRECT("'"&amp;G6032&amp;"'!"&amp;H6032),"")</f>
        <v>0</v>
      </c>
      <c r="G6032" s="1533" t="s">
        <v>6773</v>
      </c>
      <c r="H6032" s="2" t="s">
        <v>4532</v>
      </c>
    </row>
    <row r="6033" spans="1:19" ht="14">
      <c r="A6033">
        <v>6028</v>
      </c>
      <c r="B6033" s="7">
        <f>'BudgetSum 2-4'!H77</f>
        <v>0</v>
      </c>
      <c r="C6033" s="3">
        <f t="shared" si="167"/>
        <v>6028</v>
      </c>
      <c r="D6033" s="3" t="s">
        <v>63</v>
      </c>
      <c r="E6033" s="2" t="b">
        <f t="shared" ca="1" si="166"/>
        <v>1</v>
      </c>
      <c r="F6033" s="2" cm="1">
        <f t="array" aca="1" ref="F6033" ca="1">IF(G6033&lt;&gt;"",INDIRECT("'"&amp;G6033&amp;"'!"&amp;H6033),"")</f>
        <v>0</v>
      </c>
      <c r="G6033" s="1533" t="s">
        <v>6773</v>
      </c>
      <c r="H6033" s="2" t="s">
        <v>4569</v>
      </c>
    </row>
    <row r="6034" spans="1:19" ht="14">
      <c r="A6034">
        <v>6029</v>
      </c>
      <c r="B6034" s="7">
        <f>'BudgetSum 2-4'!K77</f>
        <v>0</v>
      </c>
      <c r="C6034" s="3">
        <f t="shared" si="167"/>
        <v>6029</v>
      </c>
      <c r="D6034" s="3" t="s">
        <v>63</v>
      </c>
      <c r="E6034" s="2" t="b">
        <f t="shared" ca="1" si="166"/>
        <v>1</v>
      </c>
      <c r="F6034" s="2" cm="1">
        <f t="array" aca="1" ref="F6034" ca="1">IF(G6034&lt;&gt;"",INDIRECT("'"&amp;G6034&amp;"'!"&amp;H6034),"")</f>
        <v>0</v>
      </c>
      <c r="G6034" s="1533" t="s">
        <v>6773</v>
      </c>
      <c r="H6034" s="2" t="s">
        <v>4612</v>
      </c>
    </row>
    <row r="6035" spans="1:19" ht="14">
      <c r="A6035">
        <v>6030</v>
      </c>
      <c r="B6035" s="7">
        <f>'BudgetSum 2-4'!G78</f>
        <v>0</v>
      </c>
      <c r="C6035" s="3">
        <f t="shared" si="167"/>
        <v>6030</v>
      </c>
      <c r="D6035" s="3" t="s">
        <v>63</v>
      </c>
      <c r="E6035" s="2" t="b">
        <f t="shared" ca="1" si="166"/>
        <v>1</v>
      </c>
      <c r="F6035" s="2" cm="1">
        <f t="array" aca="1" ref="F6035" ca="1">IF(G6035&lt;&gt;"",INDIRECT("'"&amp;G6035&amp;"'!"&amp;H6035),"")</f>
        <v>0</v>
      </c>
      <c r="G6035" s="1533" t="s">
        <v>6773</v>
      </c>
      <c r="H6035" s="2" t="s">
        <v>5557</v>
      </c>
    </row>
    <row r="6036" spans="1:19" ht="14">
      <c r="A6036">
        <v>6031</v>
      </c>
      <c r="B6036" s="7">
        <f>'BudgetSum 2-4'!I78</f>
        <v>0</v>
      </c>
      <c r="C6036" s="3">
        <f t="shared" si="167"/>
        <v>6031</v>
      </c>
      <c r="D6036" s="3" t="s">
        <v>63</v>
      </c>
      <c r="E6036" s="2" t="b">
        <f t="shared" ca="1" si="166"/>
        <v>1</v>
      </c>
      <c r="F6036" s="2" cm="1">
        <f t="array" aca="1" ref="F6036" ca="1">IF(G6036&lt;&gt;"",INDIRECT("'"&amp;G6036&amp;"'!"&amp;H6036),"")</f>
        <v>0</v>
      </c>
      <c r="G6036" s="1533" t="s">
        <v>6773</v>
      </c>
      <c r="H6036" s="2" t="s">
        <v>5558</v>
      </c>
    </row>
    <row r="6037" spans="1:19" ht="14">
      <c r="A6037">
        <v>6032</v>
      </c>
      <c r="B6037" s="7">
        <f>'BudgetSum 2-4'!J78</f>
        <v>0</v>
      </c>
      <c r="C6037" s="3">
        <f t="shared" si="167"/>
        <v>6032</v>
      </c>
      <c r="D6037" s="3" t="s">
        <v>63</v>
      </c>
      <c r="E6037" s="2" t="b">
        <f t="shared" ca="1" si="166"/>
        <v>1</v>
      </c>
      <c r="F6037" s="2" cm="1">
        <f t="array" aca="1" ref="F6037" ca="1">IF(G6037&lt;&gt;"",INDIRECT("'"&amp;G6037&amp;"'!"&amp;H6037),"")</f>
        <v>0</v>
      </c>
      <c r="G6037" s="1533" t="s">
        <v>6773</v>
      </c>
      <c r="H6037" s="2" t="s">
        <v>5559</v>
      </c>
    </row>
    <row r="6038" spans="1:19" ht="14">
      <c r="A6038">
        <v>6033</v>
      </c>
      <c r="B6038" s="7">
        <f>'BudgetSum 2-4'!K78</f>
        <v>0</v>
      </c>
      <c r="C6038" s="3">
        <f t="shared" si="167"/>
        <v>6033</v>
      </c>
      <c r="D6038" s="3" t="s">
        <v>63</v>
      </c>
      <c r="E6038" s="2" t="b">
        <f t="shared" ca="1" si="166"/>
        <v>1</v>
      </c>
      <c r="F6038" s="2" cm="1">
        <f t="array" aca="1" ref="F6038" ca="1">IF(G6038&lt;&gt;"",INDIRECT("'"&amp;G6038&amp;"'!"&amp;H6038),"")</f>
        <v>0</v>
      </c>
      <c r="G6038" s="1533" t="s">
        <v>6773</v>
      </c>
      <c r="H6038" s="2" t="s">
        <v>5560</v>
      </c>
    </row>
    <row r="6039" spans="1:19" ht="14">
      <c r="A6039">
        <v>6034</v>
      </c>
      <c r="B6039" s="7">
        <f>'BudgetSum 2-4'!J79</f>
        <v>0</v>
      </c>
      <c r="C6039" s="3">
        <f t="shared" si="167"/>
        <v>6034</v>
      </c>
      <c r="D6039" s="3" t="s">
        <v>63</v>
      </c>
      <c r="E6039" s="2" t="b">
        <f t="shared" ca="1" si="166"/>
        <v>1</v>
      </c>
      <c r="F6039" s="2" cm="1">
        <f t="array" aca="1" ref="F6039" ca="1">IF(G6039&lt;&gt;"",INDIRECT("'"&amp;G6039&amp;"'!"&amp;H6039),"")</f>
        <v>0</v>
      </c>
      <c r="G6039" s="1533" t="s">
        <v>6773</v>
      </c>
      <c r="H6039" s="2" t="s">
        <v>5561</v>
      </c>
    </row>
    <row r="6040" spans="1:19" ht="14">
      <c r="A6040">
        <v>6035</v>
      </c>
      <c r="B6040" s="7">
        <f>'BudgetSum 2-4'!J80</f>
        <v>0</v>
      </c>
      <c r="C6040" s="3">
        <f t="shared" si="167"/>
        <v>6035</v>
      </c>
      <c r="D6040" s="3" t="s">
        <v>63</v>
      </c>
      <c r="E6040" s="2" t="b">
        <f t="shared" ca="1" si="166"/>
        <v>1</v>
      </c>
      <c r="F6040" s="2" cm="1">
        <f t="array" aca="1" ref="F6040" ca="1">IF(G6040&lt;&gt;"",INDIRECT("'"&amp;G6040&amp;"'!"&amp;H6040),"")</f>
        <v>0</v>
      </c>
      <c r="G6040" s="1533" t="s">
        <v>6773</v>
      </c>
      <c r="H6040" s="2" t="s">
        <v>5562</v>
      </c>
    </row>
    <row r="6041" spans="1:19" ht="14">
      <c r="A6041">
        <v>6036</v>
      </c>
      <c r="B6041" s="7">
        <f>'BudgetSum 2-4'!J81</f>
        <v>0</v>
      </c>
      <c r="C6041" s="3">
        <f t="shared" si="167"/>
        <v>6036</v>
      </c>
      <c r="D6041" s="3" t="s">
        <v>63</v>
      </c>
      <c r="E6041" s="2" t="b">
        <f t="shared" ca="1" si="166"/>
        <v>1</v>
      </c>
      <c r="F6041" s="2" cm="1">
        <f t="array" aca="1" ref="F6041" ca="1">IF(G6041&lt;&gt;"",INDIRECT("'"&amp;G6041&amp;"'!"&amp;H6041),"")</f>
        <v>0</v>
      </c>
      <c r="G6041" s="1533" t="s">
        <v>6773</v>
      </c>
      <c r="H6041" s="2" t="s">
        <v>5563</v>
      </c>
    </row>
    <row r="6042" spans="1:19" ht="14">
      <c r="A6042">
        <v>6037</v>
      </c>
      <c r="B6042" s="8">
        <f>'CashSum 5'!J3</f>
        <v>0</v>
      </c>
      <c r="C6042" s="3">
        <f t="shared" si="167"/>
        <v>6037</v>
      </c>
      <c r="D6042" s="3" t="s">
        <v>63</v>
      </c>
      <c r="E6042" s="2" t="b">
        <f t="shared" ca="1" si="166"/>
        <v>1</v>
      </c>
      <c r="F6042" s="2" cm="1">
        <f t="array" aca="1" ref="F6042" ca="1">IF(G6042&lt;&gt;"",INDIRECT("'"&amp;G6042&amp;"'!"&amp;H6042),"")</f>
        <v>0</v>
      </c>
      <c r="G6042" s="1533" t="s">
        <v>6774</v>
      </c>
      <c r="H6042" s="2" t="s">
        <v>5539</v>
      </c>
      <c r="S6042" s="8"/>
    </row>
    <row r="6043" spans="1:19" ht="14">
      <c r="A6043">
        <v>6038</v>
      </c>
      <c r="B6043" s="8">
        <f>'CashSum 5'!J4</f>
        <v>0</v>
      </c>
      <c r="C6043" s="3">
        <f t="shared" si="167"/>
        <v>6038</v>
      </c>
      <c r="D6043" s="3" t="s">
        <v>63</v>
      </c>
      <c r="E6043" s="2" t="b">
        <f t="shared" ca="1" si="166"/>
        <v>1</v>
      </c>
      <c r="F6043" s="2" cm="1">
        <f t="array" aca="1" ref="F6043" ca="1">IF(G6043&lt;&gt;"",INDIRECT("'"&amp;G6043&amp;"'!"&amp;H6043),"")</f>
        <v>0</v>
      </c>
      <c r="G6043" s="1533" t="s">
        <v>6774</v>
      </c>
      <c r="H6043" s="2" t="s">
        <v>5564</v>
      </c>
      <c r="S6043" s="8"/>
    </row>
    <row r="6044" spans="1:19" ht="14">
      <c r="A6044">
        <v>6039</v>
      </c>
      <c r="B6044" s="8">
        <f>'CashSum 5'!D6</f>
        <v>0</v>
      </c>
      <c r="C6044" s="3">
        <f t="shared" si="167"/>
        <v>6039</v>
      </c>
      <c r="D6044" s="3" t="s">
        <v>63</v>
      </c>
      <c r="E6044" s="2" t="b">
        <f t="shared" ca="1" si="166"/>
        <v>1</v>
      </c>
      <c r="F6044" s="2" cm="1">
        <f t="array" aca="1" ref="F6044" ca="1">IF(G6044&lt;&gt;"",INDIRECT("'"&amp;G6044&amp;"'!"&amp;H6044),"")</f>
        <v>0</v>
      </c>
      <c r="G6044" s="1533" t="s">
        <v>6774</v>
      </c>
      <c r="H6044" s="2" t="s">
        <v>5060</v>
      </c>
      <c r="S6044" s="8"/>
    </row>
    <row r="6045" spans="1:19" ht="14">
      <c r="A6045">
        <v>6040</v>
      </c>
      <c r="B6045" s="8">
        <f>'CashSum 5'!F6</f>
        <v>0</v>
      </c>
      <c r="C6045" s="3">
        <f t="shared" si="167"/>
        <v>6040</v>
      </c>
      <c r="D6045" s="3" t="s">
        <v>63</v>
      </c>
      <c r="E6045" s="2" t="b">
        <f t="shared" ca="1" si="166"/>
        <v>1</v>
      </c>
      <c r="F6045" s="2" cm="1">
        <f t="array" aca="1" ref="F6045" ca="1">IF(G6045&lt;&gt;"",INDIRECT("'"&amp;G6045&amp;"'!"&amp;H6045),"")</f>
        <v>0</v>
      </c>
      <c r="G6045" s="1533" t="s">
        <v>6774</v>
      </c>
      <c r="H6045" s="2" t="s">
        <v>5061</v>
      </c>
      <c r="S6045" s="8"/>
    </row>
    <row r="6046" spans="1:19" ht="14">
      <c r="A6046">
        <v>6041</v>
      </c>
      <c r="B6046" s="8">
        <f>'CashSum 5'!J6</f>
        <v>0</v>
      </c>
      <c r="C6046" s="3">
        <f t="shared" si="167"/>
        <v>6041</v>
      </c>
      <c r="D6046" s="3" t="s">
        <v>63</v>
      </c>
      <c r="E6046" s="2" t="b">
        <f t="shared" ca="1" si="166"/>
        <v>1</v>
      </c>
      <c r="F6046" s="2" cm="1">
        <f t="array" aca="1" ref="F6046" ca="1">IF(G6046&lt;&gt;"",INDIRECT("'"&amp;G6046&amp;"'!"&amp;H6046),"")</f>
        <v>0</v>
      </c>
      <c r="G6046" s="1533" t="s">
        <v>6774</v>
      </c>
      <c r="H6046" s="2" t="s">
        <v>5565</v>
      </c>
      <c r="S6046" s="8"/>
    </row>
    <row r="6047" spans="1:19" ht="14">
      <c r="A6047">
        <v>6042</v>
      </c>
      <c r="B6047" s="8">
        <f>'CashSum 5'!E8</f>
        <v>0</v>
      </c>
      <c r="C6047" s="3">
        <f t="shared" si="167"/>
        <v>6042</v>
      </c>
      <c r="D6047" s="3" t="s">
        <v>63</v>
      </c>
      <c r="E6047" s="2" t="b">
        <f t="shared" ca="1" si="166"/>
        <v>1</v>
      </c>
      <c r="F6047" s="2" cm="1">
        <f t="array" aca="1" ref="F6047" ca="1">IF(G6047&lt;&gt;"",INDIRECT("'"&amp;G6047&amp;"'!"&amp;H6047),"")</f>
        <v>0</v>
      </c>
      <c r="G6047" s="1533" t="s">
        <v>6774</v>
      </c>
      <c r="H6047" s="2" t="s">
        <v>5051</v>
      </c>
      <c r="S6047" s="8"/>
    </row>
    <row r="6048" spans="1:19" ht="14">
      <c r="A6048">
        <v>6043</v>
      </c>
      <c r="B6048" s="8">
        <f>'CashSum 5'!F8</f>
        <v>0</v>
      </c>
      <c r="C6048" s="3">
        <f t="shared" si="167"/>
        <v>6043</v>
      </c>
      <c r="D6048" s="3" t="s">
        <v>63</v>
      </c>
      <c r="E6048" s="2" t="b">
        <f t="shared" ca="1" si="166"/>
        <v>1</v>
      </c>
      <c r="F6048" s="2" cm="1">
        <f t="array" aca="1" ref="F6048" ca="1">IF(G6048&lt;&gt;"",INDIRECT("'"&amp;G6048&amp;"'!"&amp;H6048),"")</f>
        <v>0</v>
      </c>
      <c r="G6048" s="1533" t="s">
        <v>6774</v>
      </c>
      <c r="H6048" s="2" t="s">
        <v>4894</v>
      </c>
      <c r="S6048" s="8"/>
    </row>
    <row r="6049" spans="1:19" ht="14">
      <c r="A6049">
        <v>6044</v>
      </c>
      <c r="B6049" s="8">
        <f>'CashSum 5'!G8</f>
        <v>0</v>
      </c>
      <c r="C6049" s="3">
        <f t="shared" si="167"/>
        <v>6044</v>
      </c>
      <c r="D6049" s="3" t="s">
        <v>63</v>
      </c>
      <c r="E6049" s="2" t="b">
        <f t="shared" ca="1" si="166"/>
        <v>1</v>
      </c>
      <c r="F6049" s="2" cm="1">
        <f t="array" aca="1" ref="F6049" ca="1">IF(G6049&lt;&gt;"",INDIRECT("'"&amp;G6049&amp;"'!"&amp;H6049),"")</f>
        <v>0</v>
      </c>
      <c r="G6049" s="1533" t="s">
        <v>6774</v>
      </c>
      <c r="H6049" s="2" t="s">
        <v>4898</v>
      </c>
      <c r="S6049" s="8"/>
    </row>
    <row r="6050" spans="1:19" ht="14">
      <c r="A6050">
        <v>6045</v>
      </c>
      <c r="B6050" s="8">
        <f>'CashSum 5'!J8</f>
        <v>0</v>
      </c>
      <c r="C6050" s="3">
        <f t="shared" si="167"/>
        <v>6045</v>
      </c>
      <c r="D6050" s="3" t="s">
        <v>63</v>
      </c>
      <c r="E6050" s="2" t="b">
        <f t="shared" ca="1" si="166"/>
        <v>1</v>
      </c>
      <c r="F6050" s="2" cm="1">
        <f t="array" aca="1" ref="F6050" ca="1">IF(G6050&lt;&gt;"",INDIRECT("'"&amp;G6050&amp;"'!"&amp;H6050),"")</f>
        <v>0</v>
      </c>
      <c r="G6050" s="1533" t="s">
        <v>6774</v>
      </c>
      <c r="H6050" s="2" t="s">
        <v>5542</v>
      </c>
      <c r="S6050" s="8"/>
    </row>
    <row r="6051" spans="1:19" ht="14">
      <c r="A6051">
        <v>6046</v>
      </c>
      <c r="B6051" s="8">
        <f>'CashSum 5'!E9</f>
        <v>0</v>
      </c>
      <c r="C6051" s="3">
        <f t="shared" si="167"/>
        <v>6046</v>
      </c>
      <c r="D6051" s="3" t="s">
        <v>63</v>
      </c>
      <c r="E6051" s="2" t="b">
        <f t="shared" ca="1" si="166"/>
        <v>1</v>
      </c>
      <c r="F6051" s="2" cm="1">
        <f t="array" aca="1" ref="F6051" ca="1">IF(G6051&lt;&gt;"",INDIRECT("'"&amp;G6051&amp;"'!"&amp;H6051),"")</f>
        <v>0</v>
      </c>
      <c r="G6051" s="1533" t="s">
        <v>6774</v>
      </c>
      <c r="H6051" s="2" t="s">
        <v>4902</v>
      </c>
      <c r="S6051" s="8"/>
    </row>
    <row r="6052" spans="1:19" ht="14">
      <c r="A6052">
        <v>6047</v>
      </c>
      <c r="B6052" s="8">
        <f>'CashSum 5'!F9</f>
        <v>0</v>
      </c>
      <c r="C6052" s="3">
        <f t="shared" si="167"/>
        <v>6047</v>
      </c>
      <c r="D6052" s="3" t="s">
        <v>63</v>
      </c>
      <c r="E6052" s="2" t="b">
        <f t="shared" ca="1" si="166"/>
        <v>1</v>
      </c>
      <c r="F6052" s="2" cm="1">
        <f t="array" aca="1" ref="F6052" ca="1">IF(G6052&lt;&gt;"",INDIRECT("'"&amp;G6052&amp;"'!"&amp;H6052),"")</f>
        <v>0</v>
      </c>
      <c r="G6052" s="1533" t="s">
        <v>6774</v>
      </c>
      <c r="H6052" s="2" t="s">
        <v>4895</v>
      </c>
      <c r="S6052" s="8"/>
    </row>
    <row r="6053" spans="1:19" ht="14">
      <c r="A6053">
        <v>6048</v>
      </c>
      <c r="B6053" s="8">
        <f>'CashSum 5'!G9</f>
        <v>0</v>
      </c>
      <c r="C6053" s="3">
        <f t="shared" si="167"/>
        <v>6048</v>
      </c>
      <c r="D6053" s="3" t="s">
        <v>63</v>
      </c>
      <c r="E6053" s="2" t="b">
        <f t="shared" ca="1" si="166"/>
        <v>1</v>
      </c>
      <c r="F6053" s="2" cm="1">
        <f t="array" aca="1" ref="F6053" ca="1">IF(G6053&lt;&gt;"",INDIRECT("'"&amp;G6053&amp;"'!"&amp;H6053),"")</f>
        <v>0</v>
      </c>
      <c r="G6053" s="1533" t="s">
        <v>6774</v>
      </c>
      <c r="H6053" s="2" t="s">
        <v>4899</v>
      </c>
      <c r="S6053" s="8"/>
    </row>
    <row r="6054" spans="1:19" ht="14">
      <c r="A6054">
        <v>6049</v>
      </c>
      <c r="B6054" s="8">
        <f>'CashSum 5'!J10</f>
        <v>0</v>
      </c>
      <c r="C6054" s="3">
        <f t="shared" si="167"/>
        <v>6049</v>
      </c>
      <c r="D6054" s="3" t="s">
        <v>63</v>
      </c>
      <c r="E6054" s="2" t="b">
        <f t="shared" ca="1" si="166"/>
        <v>1</v>
      </c>
      <c r="F6054" s="2" cm="1">
        <f t="array" aca="1" ref="F6054" ca="1">IF(G6054&lt;&gt;"",INDIRECT("'"&amp;G6054&amp;"'!"&amp;H6054),"")</f>
        <v>0</v>
      </c>
      <c r="G6054" s="1533" t="s">
        <v>6774</v>
      </c>
      <c r="H6054" s="2" t="s">
        <v>5544</v>
      </c>
      <c r="S6054" s="8"/>
    </row>
    <row r="6055" spans="1:19" ht="14">
      <c r="A6055">
        <v>6050</v>
      </c>
      <c r="B6055" s="8">
        <f>'CashSum 5'!J11</f>
        <v>0</v>
      </c>
      <c r="C6055" s="3">
        <f t="shared" si="167"/>
        <v>6050</v>
      </c>
      <c r="D6055" s="3" t="s">
        <v>63</v>
      </c>
      <c r="E6055" s="2" t="b">
        <f t="shared" ca="1" si="166"/>
        <v>1</v>
      </c>
      <c r="F6055" s="2" cm="1">
        <f t="array" aca="1" ref="F6055" ca="1">IF(G6055&lt;&gt;"",INDIRECT("'"&amp;G6055&amp;"'!"&amp;H6055),"")</f>
        <v>0</v>
      </c>
      <c r="G6055" s="1533" t="s">
        <v>6774</v>
      </c>
      <c r="H6055" s="2" t="s">
        <v>5545</v>
      </c>
      <c r="S6055" s="8"/>
    </row>
    <row r="6056" spans="1:19" ht="14">
      <c r="A6056">
        <v>6051</v>
      </c>
      <c r="B6056" s="8">
        <f>'CashSum 5'!J12</f>
        <v>0</v>
      </c>
      <c r="C6056" s="3">
        <f t="shared" si="167"/>
        <v>6051</v>
      </c>
      <c r="D6056" s="3" t="s">
        <v>63</v>
      </c>
      <c r="E6056" s="2" t="b">
        <f t="shared" ca="1" si="166"/>
        <v>1</v>
      </c>
      <c r="F6056" s="2" cm="1">
        <f t="array" aca="1" ref="F6056" ca="1">IF(G6056&lt;&gt;"",INDIRECT("'"&amp;G6056&amp;"'!"&amp;H6056),"")</f>
        <v>0</v>
      </c>
      <c r="G6056" s="1533" t="s">
        <v>6774</v>
      </c>
      <c r="H6056" s="2" t="s">
        <v>5566</v>
      </c>
      <c r="S6056" s="8"/>
    </row>
    <row r="6057" spans="1:19" ht="14">
      <c r="A6057">
        <v>6052</v>
      </c>
      <c r="B6057" s="8">
        <f>'CashSum 5'!J13</f>
        <v>0</v>
      </c>
      <c r="C6057" s="3">
        <f t="shared" si="167"/>
        <v>6052</v>
      </c>
      <c r="D6057" s="3" t="s">
        <v>63</v>
      </c>
      <c r="E6057" s="2" t="b">
        <f t="shared" ca="1" si="166"/>
        <v>1</v>
      </c>
      <c r="F6057" s="2" cm="1">
        <f t="array" aca="1" ref="F6057" ca="1">IF(G6057&lt;&gt;"",INDIRECT("'"&amp;G6057&amp;"'!"&amp;H6057),"")</f>
        <v>0</v>
      </c>
      <c r="G6057" s="1533" t="s">
        <v>6774</v>
      </c>
      <c r="H6057" s="2" t="s">
        <v>5567</v>
      </c>
      <c r="S6057" s="8"/>
    </row>
    <row r="6058" spans="1:19" ht="14">
      <c r="A6058">
        <v>6053</v>
      </c>
      <c r="B6058" s="8">
        <f>'CashSum 5'!J16</f>
        <v>0</v>
      </c>
      <c r="C6058" s="3">
        <f t="shared" si="167"/>
        <v>6053</v>
      </c>
      <c r="D6058" s="3" t="s">
        <v>63</v>
      </c>
      <c r="E6058" s="2" t="b">
        <f t="shared" ca="1" si="166"/>
        <v>1</v>
      </c>
      <c r="F6058" s="2" cm="1">
        <f t="array" aca="1" ref="F6058" ca="1">IF(G6058&lt;&gt;"",INDIRECT("'"&amp;G6058&amp;"'!"&amp;H6058),"")</f>
        <v>0</v>
      </c>
      <c r="G6058" s="1533" t="s">
        <v>6774</v>
      </c>
      <c r="H6058" s="2" t="s">
        <v>5568</v>
      </c>
      <c r="S6058" s="8"/>
    </row>
    <row r="6059" spans="1:19" ht="14">
      <c r="A6059">
        <v>6054</v>
      </c>
      <c r="B6059" s="8">
        <f>'CashSum 5'!J17</f>
        <v>0</v>
      </c>
      <c r="C6059" s="3">
        <f t="shared" si="167"/>
        <v>6054</v>
      </c>
      <c r="D6059" s="3" t="s">
        <v>63</v>
      </c>
      <c r="E6059" s="2" t="b">
        <f t="shared" ca="1" si="166"/>
        <v>1</v>
      </c>
      <c r="F6059" s="2" cm="1">
        <f t="array" aca="1" ref="F6059" ca="1">IF(G6059&lt;&gt;"",INDIRECT("'"&amp;G6059&amp;"'!"&amp;H6059),"")</f>
        <v>0</v>
      </c>
      <c r="G6059" s="1533" t="s">
        <v>6774</v>
      </c>
      <c r="H6059" s="2" t="s">
        <v>5569</v>
      </c>
      <c r="S6059" s="8"/>
    </row>
    <row r="6060" spans="1:19" ht="14">
      <c r="A6060">
        <v>6055</v>
      </c>
      <c r="B6060" s="8">
        <f>'CashSum 5'!J19</f>
        <v>0</v>
      </c>
      <c r="C6060" s="3">
        <f t="shared" si="167"/>
        <v>6055</v>
      </c>
      <c r="D6060" s="3" t="s">
        <v>63</v>
      </c>
      <c r="E6060" s="2" t="b">
        <f t="shared" ca="1" si="166"/>
        <v>1</v>
      </c>
      <c r="F6060" s="2" cm="1">
        <f t="array" aca="1" ref="F6060" ca="1">IF(G6060&lt;&gt;"",INDIRECT("'"&amp;G6060&amp;"'!"&amp;H6060),"")</f>
        <v>0</v>
      </c>
      <c r="G6060" s="1533" t="s">
        <v>6774</v>
      </c>
      <c r="H6060" s="2" t="s">
        <v>5546</v>
      </c>
      <c r="S6060" s="8"/>
    </row>
    <row r="6061" spans="1:19" ht="14">
      <c r="A6061">
        <v>6056</v>
      </c>
      <c r="B6061" s="8">
        <f>'CashSum 5'!J20</f>
        <v>0</v>
      </c>
      <c r="C6061" s="3">
        <f t="shared" si="167"/>
        <v>6056</v>
      </c>
      <c r="D6061" s="3" t="s">
        <v>63</v>
      </c>
      <c r="E6061" s="2" t="b">
        <f t="shared" ca="1" si="166"/>
        <v>1</v>
      </c>
      <c r="F6061" s="2" cm="1">
        <f t="array" aca="1" ref="F6061" ca="1">IF(G6061&lt;&gt;"",INDIRECT("'"&amp;G6061&amp;"'!"&amp;H6061),"")</f>
        <v>0</v>
      </c>
      <c r="G6061" s="1533" t="s">
        <v>6774</v>
      </c>
      <c r="H6061" s="2" t="s">
        <v>5547</v>
      </c>
      <c r="S6061" s="8"/>
    </row>
    <row r="6062" spans="1:19" ht="14">
      <c r="A6062">
        <v>6057</v>
      </c>
      <c r="B6062" s="8">
        <f>'CashSum 5'!J21</f>
        <v>0</v>
      </c>
      <c r="C6062" s="3">
        <f t="shared" si="167"/>
        <v>6057</v>
      </c>
      <c r="D6062" s="3" t="s">
        <v>63</v>
      </c>
      <c r="E6062" s="2" t="b">
        <f t="shared" ca="1" si="166"/>
        <v>1</v>
      </c>
      <c r="F6062" s="2" cm="1">
        <f t="array" aca="1" ref="F6062" ca="1">IF(G6062&lt;&gt;"",INDIRECT("'"&amp;G6062&amp;"'!"&amp;H6062),"")</f>
        <v>0</v>
      </c>
      <c r="G6062" s="1533" t="s">
        <v>6774</v>
      </c>
      <c r="H6062" s="2" t="s">
        <v>5548</v>
      </c>
      <c r="S6062" s="8"/>
    </row>
    <row r="6063" spans="1:19" ht="14">
      <c r="A6063">
        <v>6058</v>
      </c>
      <c r="B6063" s="7">
        <f>'EstRev 6-11'!J5</f>
        <v>0</v>
      </c>
      <c r="C6063" s="3">
        <f t="shared" si="167"/>
        <v>6058</v>
      </c>
      <c r="D6063" s="3" t="s">
        <v>63</v>
      </c>
      <c r="E6063" s="2" t="b">
        <f t="shared" ca="1" si="166"/>
        <v>1</v>
      </c>
      <c r="F6063" s="2" cm="1">
        <f t="array" aca="1" ref="F6063" ca="1">IF(G6063&lt;&gt;"",INDIRECT("'"&amp;G6063&amp;"'!"&amp;H6063),"")</f>
        <v>0</v>
      </c>
      <c r="G6063" s="1533" t="s">
        <v>6776</v>
      </c>
      <c r="H6063" s="2" t="s">
        <v>5540</v>
      </c>
    </row>
    <row r="6064" spans="1:19" ht="14">
      <c r="A6064">
        <v>6059</v>
      </c>
      <c r="B6064" s="7">
        <f>'EstRev 6-11'!H7</f>
        <v>0</v>
      </c>
      <c r="C6064" s="3">
        <f t="shared" si="167"/>
        <v>6059</v>
      </c>
      <c r="D6064" s="3" t="s">
        <v>63</v>
      </c>
      <c r="E6064" s="2" t="b">
        <f t="shared" ca="1" si="166"/>
        <v>1</v>
      </c>
      <c r="F6064" s="2" cm="1">
        <f t="array" aca="1" ref="F6064" ca="1">IF(G6064&lt;&gt;"",INDIRECT("'"&amp;G6064&amp;"'!"&amp;H6064),"")</f>
        <v>0</v>
      </c>
      <c r="G6064" s="1533" t="s">
        <v>6776</v>
      </c>
      <c r="H6064" s="2" t="s">
        <v>4905</v>
      </c>
    </row>
    <row r="6065" spans="1:8" ht="14">
      <c r="A6065">
        <v>6060</v>
      </c>
      <c r="B6065" s="7">
        <f>'EstRev 6-11'!H9</f>
        <v>0</v>
      </c>
      <c r="C6065" s="3">
        <f t="shared" si="167"/>
        <v>6060</v>
      </c>
      <c r="D6065" s="3" t="s">
        <v>63</v>
      </c>
      <c r="E6065" s="2" t="b">
        <f t="shared" ca="1" si="166"/>
        <v>1</v>
      </c>
      <c r="F6065" s="2" cm="1">
        <f t="array" aca="1" ref="F6065" ca="1">IF(G6065&lt;&gt;"",INDIRECT("'"&amp;G6065&amp;"'!"&amp;H6065),"")</f>
        <v>0</v>
      </c>
      <c r="G6065" s="1533" t="s">
        <v>6776</v>
      </c>
      <c r="H6065" s="2" t="s">
        <v>4907</v>
      </c>
    </row>
    <row r="6066" spans="1:8" ht="14">
      <c r="A6066">
        <v>6061</v>
      </c>
      <c r="B6066" s="7">
        <f>'EstRev 6-11'!J11</f>
        <v>0</v>
      </c>
      <c r="C6066" s="3">
        <f t="shared" si="167"/>
        <v>6061</v>
      </c>
      <c r="D6066" s="3" t="s">
        <v>63</v>
      </c>
      <c r="E6066" s="2" t="b">
        <f t="shared" ca="1" si="166"/>
        <v>1</v>
      </c>
      <c r="F6066" s="2" cm="1">
        <f t="array" aca="1" ref="F6066" ca="1">IF(G6066&lt;&gt;"",INDIRECT("'"&amp;G6066&amp;"'!"&amp;H6066),"")</f>
        <v>0</v>
      </c>
      <c r="G6066" s="1533" t="s">
        <v>6776</v>
      </c>
      <c r="H6066" s="2" t="s">
        <v>5545</v>
      </c>
    </row>
    <row r="6067" spans="1:8" ht="14">
      <c r="A6067">
        <v>6062</v>
      </c>
      <c r="B6067" s="7">
        <f>'EstRev 6-11'!J12</f>
        <v>0</v>
      </c>
      <c r="C6067" s="3">
        <f t="shared" si="167"/>
        <v>6062</v>
      </c>
      <c r="D6067" s="3" t="s">
        <v>63</v>
      </c>
      <c r="E6067" s="2" t="b">
        <f t="shared" ca="1" si="166"/>
        <v>1</v>
      </c>
      <c r="F6067" s="2" cm="1">
        <f t="array" aca="1" ref="F6067" ca="1">IF(G6067&lt;&gt;"",INDIRECT("'"&amp;G6067&amp;"'!"&amp;H6067),"")</f>
        <v>0</v>
      </c>
      <c r="G6067" s="1533" t="s">
        <v>6776</v>
      </c>
      <c r="H6067" s="2" t="s">
        <v>5566</v>
      </c>
    </row>
    <row r="6068" spans="1:8" ht="14">
      <c r="A6068">
        <v>6063</v>
      </c>
      <c r="B6068" s="7">
        <f>'EstRev 6-11'!J14</f>
        <v>0</v>
      </c>
      <c r="C6068" s="3">
        <f t="shared" si="167"/>
        <v>6063</v>
      </c>
      <c r="D6068" s="3" t="s">
        <v>63</v>
      </c>
      <c r="E6068" s="2" t="b">
        <f t="shared" ca="1" si="166"/>
        <v>1</v>
      </c>
      <c r="F6068" s="2" cm="1">
        <f t="array" aca="1" ref="F6068" ca="1">IF(G6068&lt;&gt;"",INDIRECT("'"&amp;G6068&amp;"'!"&amp;H6068),"")</f>
        <v>0</v>
      </c>
      <c r="G6068" s="1533" t="s">
        <v>6776</v>
      </c>
      <c r="H6068" s="2" t="s">
        <v>5536</v>
      </c>
    </row>
    <row r="6069" spans="1:8" ht="14">
      <c r="A6069">
        <v>6064</v>
      </c>
      <c r="B6069" s="7">
        <f>'EstRev 6-11'!J15</f>
        <v>0</v>
      </c>
      <c r="C6069" s="3">
        <f t="shared" si="167"/>
        <v>6064</v>
      </c>
      <c r="D6069" s="3" t="s">
        <v>63</v>
      </c>
      <c r="E6069" s="2" t="b">
        <f t="shared" ca="1" si="166"/>
        <v>1</v>
      </c>
      <c r="F6069" s="2" cm="1">
        <f t="array" aca="1" ref="F6069" ca="1">IF(G6069&lt;&gt;"",INDIRECT("'"&amp;G6069&amp;"'!"&amp;H6069),"")</f>
        <v>0</v>
      </c>
      <c r="G6069" s="1533" t="s">
        <v>6776</v>
      </c>
      <c r="H6069" s="2" t="s">
        <v>5570</v>
      </c>
    </row>
    <row r="6070" spans="1:8" ht="14">
      <c r="A6070">
        <v>6065</v>
      </c>
      <c r="B6070" s="7">
        <f>'EstRev 6-11'!J16</f>
        <v>0</v>
      </c>
      <c r="C6070" s="3">
        <f t="shared" si="167"/>
        <v>6065</v>
      </c>
      <c r="D6070" s="3" t="s">
        <v>63</v>
      </c>
      <c r="E6070" s="2" t="b">
        <f t="shared" ca="1" si="166"/>
        <v>1</v>
      </c>
      <c r="F6070" s="2" cm="1">
        <f t="array" aca="1" ref="F6070" ca="1">IF(G6070&lt;&gt;"",INDIRECT("'"&amp;G6070&amp;"'!"&amp;H6070),"")</f>
        <v>0</v>
      </c>
      <c r="G6070" s="1533" t="s">
        <v>6776</v>
      </c>
      <c r="H6070" s="2" t="s">
        <v>5568</v>
      </c>
    </row>
    <row r="6071" spans="1:8" ht="14">
      <c r="A6071">
        <v>6066</v>
      </c>
      <c r="B6071" s="7">
        <f>'EstRev 6-11'!J17</f>
        <v>0</v>
      </c>
      <c r="C6071" s="3">
        <f t="shared" si="167"/>
        <v>6066</v>
      </c>
      <c r="D6071" s="3" t="s">
        <v>63</v>
      </c>
      <c r="E6071" s="2" t="b">
        <f t="shared" ca="1" si="166"/>
        <v>1</v>
      </c>
      <c r="F6071" s="2" cm="1">
        <f t="array" aca="1" ref="F6071" ca="1">IF(G6071&lt;&gt;"",INDIRECT("'"&amp;G6071&amp;"'!"&amp;H6071),"")</f>
        <v>0</v>
      </c>
      <c r="G6071" s="1533" t="s">
        <v>6776</v>
      </c>
      <c r="H6071" s="2" t="s">
        <v>5569</v>
      </c>
    </row>
    <row r="6072" spans="1:8" ht="14">
      <c r="A6072">
        <v>6067</v>
      </c>
      <c r="B6072" s="7">
        <f>'EstRev 6-11'!J18</f>
        <v>0</v>
      </c>
      <c r="C6072" s="3">
        <f t="shared" si="167"/>
        <v>6067</v>
      </c>
      <c r="D6072" s="3" t="s">
        <v>63</v>
      </c>
      <c r="E6072" s="2" t="b">
        <f t="shared" ca="1" si="166"/>
        <v>1</v>
      </c>
      <c r="F6072" s="2" cm="1">
        <f t="array" aca="1" ref="F6072" ca="1">IF(G6072&lt;&gt;"",INDIRECT("'"&amp;G6072&amp;"'!"&amp;H6072),"")</f>
        <v>0</v>
      </c>
      <c r="G6072" s="1533" t="s">
        <v>6776</v>
      </c>
      <c r="H6072" s="2" t="s">
        <v>4332</v>
      </c>
    </row>
    <row r="6073" spans="1:8" ht="14">
      <c r="A6073">
        <v>6068</v>
      </c>
      <c r="B6073" s="7">
        <f>'EstRev 6-11'!C23</f>
        <v>0</v>
      </c>
      <c r="C6073" s="3">
        <f t="shared" si="167"/>
        <v>6068</v>
      </c>
      <c r="D6073" s="3" t="s">
        <v>63</v>
      </c>
      <c r="E6073" s="2" t="b">
        <f t="shared" ca="1" si="166"/>
        <v>1</v>
      </c>
      <c r="F6073" s="2" cm="1">
        <f t="array" aca="1" ref="F6073" ca="1">IF(G6073&lt;&gt;"",INDIRECT("'"&amp;G6073&amp;"'!"&amp;H6073),"")</f>
        <v>0</v>
      </c>
      <c r="G6073" s="1533" t="s">
        <v>6776</v>
      </c>
      <c r="H6073" s="2" t="s">
        <v>5571</v>
      </c>
    </row>
    <row r="6074" spans="1:8" ht="14">
      <c r="A6074">
        <v>6069</v>
      </c>
      <c r="B6074" s="7">
        <f>'EstRev 6-11'!C27</f>
        <v>0</v>
      </c>
      <c r="C6074" s="3">
        <f t="shared" si="167"/>
        <v>6069</v>
      </c>
      <c r="D6074" s="3" t="s">
        <v>63</v>
      </c>
      <c r="E6074" s="2" t="b">
        <f t="shared" ca="1" si="166"/>
        <v>1</v>
      </c>
      <c r="F6074" s="2" cm="1">
        <f t="array" aca="1" ref="F6074" ca="1">IF(G6074&lt;&gt;"",INDIRECT("'"&amp;G6074&amp;"'!"&amp;H6074),"")</f>
        <v>0</v>
      </c>
      <c r="G6074" s="1533" t="s">
        <v>6776</v>
      </c>
      <c r="H6074" s="2" t="s">
        <v>5572</v>
      </c>
    </row>
    <row r="6075" spans="1:8" ht="14">
      <c r="A6075">
        <v>6070</v>
      </c>
      <c r="B6075" s="7">
        <f>'EstRev 6-11'!C31</f>
        <v>0</v>
      </c>
      <c r="C6075" s="3">
        <f t="shared" si="167"/>
        <v>6070</v>
      </c>
      <c r="D6075" s="3" t="s">
        <v>63</v>
      </c>
      <c r="E6075" s="2" t="b">
        <f t="shared" ca="1" si="166"/>
        <v>1</v>
      </c>
      <c r="F6075" s="2" cm="1">
        <f t="array" aca="1" ref="F6075" ca="1">IF(G6075&lt;&gt;"",INDIRECT("'"&amp;G6075&amp;"'!"&amp;H6075),"")</f>
        <v>0</v>
      </c>
      <c r="G6075" s="1533" t="s">
        <v>6776</v>
      </c>
      <c r="H6075" s="2" t="s">
        <v>5573</v>
      </c>
    </row>
    <row r="6076" spans="1:8" ht="14">
      <c r="A6076">
        <v>6071</v>
      </c>
      <c r="B6076" s="7">
        <f>'EstRev 6-11'!C35</f>
        <v>0</v>
      </c>
      <c r="C6076" s="3">
        <f t="shared" si="167"/>
        <v>6071</v>
      </c>
      <c r="D6076" s="3" t="s">
        <v>63</v>
      </c>
      <c r="E6076" s="2" t="b">
        <f t="shared" ca="1" si="166"/>
        <v>1</v>
      </c>
      <c r="F6076" s="2" cm="1">
        <f t="array" aca="1" ref="F6076" ca="1">IF(G6076&lt;&gt;"",INDIRECT("'"&amp;G6076&amp;"'!"&amp;H6076),"")</f>
        <v>0</v>
      </c>
      <c r="G6076" s="1533" t="s">
        <v>6776</v>
      </c>
      <c r="H6076" s="2" t="s">
        <v>4335</v>
      </c>
    </row>
    <row r="6077" spans="1:8" ht="14">
      <c r="A6077">
        <v>6072</v>
      </c>
      <c r="B6077" s="7">
        <f>'EstRev 6-11'!C39</f>
        <v>0</v>
      </c>
      <c r="C6077" s="3">
        <f t="shared" si="167"/>
        <v>6072</v>
      </c>
      <c r="D6077" s="3" t="s">
        <v>63</v>
      </c>
      <c r="E6077" s="2" t="b">
        <f t="shared" ca="1" si="166"/>
        <v>1</v>
      </c>
      <c r="F6077" s="2" cm="1">
        <f t="array" aca="1" ref="F6077" ca="1">IF(G6077&lt;&gt;"",INDIRECT("'"&amp;G6077&amp;"'!"&amp;H6077),"")</f>
        <v>0</v>
      </c>
      <c r="G6077" s="1533" t="s">
        <v>6776</v>
      </c>
      <c r="H6077" s="2" t="s">
        <v>4351</v>
      </c>
    </row>
    <row r="6078" spans="1:8" ht="14">
      <c r="A6078">
        <v>6073</v>
      </c>
      <c r="B6078" s="7">
        <f>'EstRev 6-11'!F46</f>
        <v>0</v>
      </c>
      <c r="C6078" s="3">
        <f t="shared" si="167"/>
        <v>6073</v>
      </c>
      <c r="D6078" s="3" t="s">
        <v>63</v>
      </c>
      <c r="E6078" s="2" t="b">
        <f t="shared" ca="1" si="166"/>
        <v>1</v>
      </c>
      <c r="F6078" s="2" cm="1">
        <f t="array" aca="1" ref="F6078" ca="1">IF(G6078&lt;&gt;"",INDIRECT("'"&amp;G6078&amp;"'!"&amp;H6078),"")</f>
        <v>0</v>
      </c>
      <c r="G6078" s="1533" t="s">
        <v>6776</v>
      </c>
      <c r="H6078" s="2" t="s">
        <v>4469</v>
      </c>
    </row>
    <row r="6079" spans="1:8" ht="14">
      <c r="A6079">
        <v>6074</v>
      </c>
      <c r="B6079" s="7">
        <f>'EstRev 6-11'!F50</f>
        <v>0</v>
      </c>
      <c r="C6079" s="3">
        <f t="shared" si="167"/>
        <v>6074</v>
      </c>
      <c r="D6079" s="3" t="s">
        <v>63</v>
      </c>
      <c r="E6079" s="2" t="b">
        <f t="shared" ca="1" si="166"/>
        <v>1</v>
      </c>
      <c r="F6079" s="2" cm="1">
        <f t="array" aca="1" ref="F6079" ca="1">IF(G6079&lt;&gt;"",INDIRECT("'"&amp;G6079&amp;"'!"&amp;H6079),"")</f>
        <v>0</v>
      </c>
      <c r="G6079" s="1533" t="s">
        <v>6776</v>
      </c>
      <c r="H6079" s="2" t="s">
        <v>5574</v>
      </c>
    </row>
    <row r="6080" spans="1:8" ht="14">
      <c r="A6080">
        <v>6075</v>
      </c>
      <c r="B6080" s="7">
        <f>'EstRev 6-11'!F54</f>
        <v>0</v>
      </c>
      <c r="C6080" s="3">
        <f t="shared" si="167"/>
        <v>6075</v>
      </c>
      <c r="D6080" s="3" t="s">
        <v>63</v>
      </c>
      <c r="E6080" s="2" t="b">
        <f t="shared" ca="1" si="166"/>
        <v>1</v>
      </c>
      <c r="F6080" s="2" cm="1">
        <f t="array" aca="1" ref="F6080" ca="1">IF(G6080&lt;&gt;"",INDIRECT("'"&amp;G6080&amp;"'!"&amp;H6080),"")</f>
        <v>0</v>
      </c>
      <c r="G6080" s="1533" t="s">
        <v>6776</v>
      </c>
      <c r="H6080" s="2" t="s">
        <v>5575</v>
      </c>
    </row>
    <row r="6081" spans="1:8" ht="14">
      <c r="A6081">
        <v>6076</v>
      </c>
      <c r="B6081" s="7">
        <f>'EstRev 6-11'!F58</f>
        <v>0</v>
      </c>
      <c r="C6081" s="3">
        <f t="shared" si="167"/>
        <v>6076</v>
      </c>
      <c r="D6081" s="3" t="s">
        <v>63</v>
      </c>
      <c r="E6081" s="2" t="b">
        <f t="shared" ca="1" si="166"/>
        <v>1</v>
      </c>
      <c r="F6081" s="2" cm="1">
        <f t="array" aca="1" ref="F6081" ca="1">IF(G6081&lt;&gt;"",INDIRECT("'"&amp;G6081&amp;"'!"&amp;H6081),"")</f>
        <v>0</v>
      </c>
      <c r="G6081" s="1533" t="s">
        <v>6776</v>
      </c>
      <c r="H6081" s="2" t="s">
        <v>4477</v>
      </c>
    </row>
    <row r="6082" spans="1:8" ht="14">
      <c r="A6082">
        <v>6077</v>
      </c>
      <c r="B6082" s="7">
        <f>'EstRev 6-11'!F62</f>
        <v>0</v>
      </c>
      <c r="C6082" s="3">
        <f t="shared" si="167"/>
        <v>6077</v>
      </c>
      <c r="D6082" s="3" t="s">
        <v>63</v>
      </c>
      <c r="E6082" s="2" t="b">
        <f t="shared" ref="E6082:E6145" ca="1" si="168">F6082=B6082</f>
        <v>1</v>
      </c>
      <c r="F6082" s="2" cm="1">
        <f t="array" aca="1" ref="F6082" ca="1">IF(G6082&lt;&gt;"",INDIRECT("'"&amp;G6082&amp;"'!"&amp;H6082),"")</f>
        <v>0</v>
      </c>
      <c r="G6082" s="1533" t="s">
        <v>6776</v>
      </c>
      <c r="H6082" s="2" t="s">
        <v>4480</v>
      </c>
    </row>
    <row r="6083" spans="1:8" ht="14">
      <c r="A6083">
        <v>6078</v>
      </c>
      <c r="B6083" s="7">
        <f>'EstRev 6-11'!J65</f>
        <v>0</v>
      </c>
      <c r="C6083" s="3">
        <f t="shared" si="167"/>
        <v>6078</v>
      </c>
      <c r="D6083" s="3" t="s">
        <v>63</v>
      </c>
      <c r="E6083" s="2" t="b">
        <f t="shared" ca="1" si="168"/>
        <v>1</v>
      </c>
      <c r="F6083" s="2" cm="1">
        <f t="array" aca="1" ref="F6083" ca="1">IF(G6083&lt;&gt;"",INDIRECT("'"&amp;G6083&amp;"'!"&amp;H6083),"")</f>
        <v>0</v>
      </c>
      <c r="G6083" s="1533" t="s">
        <v>6776</v>
      </c>
      <c r="H6083" s="2" t="s">
        <v>5576</v>
      </c>
    </row>
    <row r="6084" spans="1:8" ht="14">
      <c r="A6084">
        <v>6079</v>
      </c>
      <c r="B6084" s="7">
        <f>'EstRev 6-11'!J66</f>
        <v>0</v>
      </c>
      <c r="C6084" s="3">
        <f t="shared" si="167"/>
        <v>6079</v>
      </c>
      <c r="D6084" s="3" t="s">
        <v>63</v>
      </c>
      <c r="E6084" s="2" t="b">
        <f t="shared" ca="1" si="168"/>
        <v>1</v>
      </c>
      <c r="F6084" s="2" cm="1">
        <f t="array" aca="1" ref="F6084" ca="1">IF(G6084&lt;&gt;"",INDIRECT("'"&amp;G6084&amp;"'!"&amp;H6084),"")</f>
        <v>0</v>
      </c>
      <c r="G6084" s="1533" t="s">
        <v>6776</v>
      </c>
      <c r="H6084" s="2" t="s">
        <v>5577</v>
      </c>
    </row>
    <row r="6085" spans="1:8" ht="14">
      <c r="A6085">
        <v>6080</v>
      </c>
      <c r="B6085" s="7">
        <f>'EstRev 6-11'!J67</f>
        <v>0</v>
      </c>
      <c r="C6085" s="3">
        <f t="shared" si="167"/>
        <v>6080</v>
      </c>
      <c r="D6085" s="3" t="s">
        <v>63</v>
      </c>
      <c r="E6085" s="2" t="b">
        <f t="shared" ca="1" si="168"/>
        <v>1</v>
      </c>
      <c r="F6085" s="2" cm="1">
        <f t="array" aca="1" ref="F6085" ca="1">IF(G6085&lt;&gt;"",INDIRECT("'"&amp;G6085&amp;"'!"&amp;H6085),"")</f>
        <v>0</v>
      </c>
      <c r="G6085" s="1533" t="s">
        <v>6776</v>
      </c>
      <c r="H6085" s="2" t="s">
        <v>5578</v>
      </c>
    </row>
    <row r="6086" spans="1:8" ht="14">
      <c r="A6086">
        <v>6081</v>
      </c>
      <c r="B6086" s="7">
        <f>'EstRev 6-11'!C99</f>
        <v>0</v>
      </c>
      <c r="C6086" s="3">
        <f t="shared" si="167"/>
        <v>6081</v>
      </c>
      <c r="D6086" s="3" t="s">
        <v>63</v>
      </c>
      <c r="E6086" s="2" t="b">
        <f t="shared" ca="1" si="168"/>
        <v>1</v>
      </c>
      <c r="F6086" s="2" cm="1">
        <f t="array" aca="1" ref="F6086" ca="1">IF(G6086&lt;&gt;"",INDIRECT("'"&amp;G6086&amp;"'!"&amp;H6086),"")</f>
        <v>0</v>
      </c>
      <c r="G6086" s="1533" t="s">
        <v>6776</v>
      </c>
      <c r="H6086" s="2" t="s">
        <v>5579</v>
      </c>
    </row>
    <row r="6087" spans="1:8" ht="14">
      <c r="A6087">
        <v>6082</v>
      </c>
      <c r="B6087" s="7">
        <f>'EstRev 6-11'!D99</f>
        <v>1000</v>
      </c>
      <c r="C6087" s="3">
        <f t="shared" si="167"/>
        <v>5082</v>
      </c>
      <c r="D6087" s="3" t="s">
        <v>63</v>
      </c>
      <c r="E6087" s="2" t="b">
        <f t="shared" ca="1" si="168"/>
        <v>1</v>
      </c>
      <c r="F6087" s="2" cm="1">
        <f t="array" aca="1" ref="F6087" ca="1">IF(G6087&lt;&gt;"",INDIRECT("'"&amp;G6087&amp;"'!"&amp;H6087),"")</f>
        <v>1000</v>
      </c>
      <c r="G6087" s="1533" t="s">
        <v>6776</v>
      </c>
      <c r="H6087" s="2" t="s">
        <v>5580</v>
      </c>
    </row>
    <row r="6088" spans="1:8" ht="14">
      <c r="A6088">
        <v>6083</v>
      </c>
      <c r="B6088" s="7">
        <f>'EstRev 6-11'!E99</f>
        <v>0</v>
      </c>
      <c r="C6088" s="3">
        <f t="shared" ref="C6088:C6151" si="169">A6088-B6088</f>
        <v>6083</v>
      </c>
      <c r="D6088" s="3" t="s">
        <v>63</v>
      </c>
      <c r="E6088" s="2" t="b">
        <f t="shared" ca="1" si="168"/>
        <v>1</v>
      </c>
      <c r="F6088" s="2" cm="1">
        <f t="array" aca="1" ref="F6088" ca="1">IF(G6088&lt;&gt;"",INDIRECT("'"&amp;G6088&amp;"'!"&amp;H6088),"")</f>
        <v>0</v>
      </c>
      <c r="G6088" s="1533" t="s">
        <v>6776</v>
      </c>
      <c r="H6088" s="2" t="s">
        <v>5581</v>
      </c>
    </row>
    <row r="6089" spans="1:8" ht="14">
      <c r="A6089">
        <v>6084</v>
      </c>
      <c r="B6089" s="7">
        <f>'EstRev 6-11'!F99</f>
        <v>0</v>
      </c>
      <c r="C6089" s="3">
        <f t="shared" si="169"/>
        <v>6084</v>
      </c>
      <c r="D6089" s="3" t="s">
        <v>63</v>
      </c>
      <c r="E6089" s="2" t="b">
        <f t="shared" ca="1" si="168"/>
        <v>1</v>
      </c>
      <c r="F6089" s="2" cm="1">
        <f t="array" aca="1" ref="F6089" ca="1">IF(G6089&lt;&gt;"",INDIRECT("'"&amp;G6089&amp;"'!"&amp;H6089),"")</f>
        <v>0</v>
      </c>
      <c r="G6089" s="1533" t="s">
        <v>6776</v>
      </c>
      <c r="H6089" s="2" t="s">
        <v>5582</v>
      </c>
    </row>
    <row r="6090" spans="1:8" ht="14">
      <c r="A6090">
        <v>6085</v>
      </c>
      <c r="B6090" s="7">
        <f>'EstRev 6-11'!G99</f>
        <v>0</v>
      </c>
      <c r="C6090" s="3">
        <f t="shared" si="169"/>
        <v>6085</v>
      </c>
      <c r="D6090" s="3" t="s">
        <v>63</v>
      </c>
      <c r="E6090" s="2" t="b">
        <f t="shared" ca="1" si="168"/>
        <v>1</v>
      </c>
      <c r="F6090" s="2" cm="1">
        <f t="array" aca="1" ref="F6090" ca="1">IF(G6090&lt;&gt;"",INDIRECT("'"&amp;G6090&amp;"'!"&amp;H6090),"")</f>
        <v>0</v>
      </c>
      <c r="G6090" s="1533" t="s">
        <v>6776</v>
      </c>
      <c r="H6090" s="2" t="s">
        <v>5583</v>
      </c>
    </row>
    <row r="6091" spans="1:8" ht="14">
      <c r="A6091">
        <v>6086</v>
      </c>
      <c r="B6091" s="7">
        <f>'EstRev 6-11'!H99</f>
        <v>0</v>
      </c>
      <c r="C6091" s="3">
        <f t="shared" si="169"/>
        <v>6086</v>
      </c>
      <c r="D6091" s="3" t="s">
        <v>63</v>
      </c>
      <c r="E6091" s="2" t="b">
        <f t="shared" ca="1" si="168"/>
        <v>1</v>
      </c>
      <c r="F6091" s="2" cm="1">
        <f t="array" aca="1" ref="F6091" ca="1">IF(G6091&lt;&gt;"",INDIRECT("'"&amp;G6091&amp;"'!"&amp;H6091),"")</f>
        <v>0</v>
      </c>
      <c r="G6091" s="1533" t="s">
        <v>6776</v>
      </c>
      <c r="H6091" s="2" t="s">
        <v>5584</v>
      </c>
    </row>
    <row r="6092" spans="1:8" ht="14">
      <c r="A6092">
        <v>6087</v>
      </c>
      <c r="B6092" s="7">
        <f>'EstRev 6-11'!I99</f>
        <v>0</v>
      </c>
      <c r="C6092" s="3">
        <f t="shared" si="169"/>
        <v>6087</v>
      </c>
      <c r="D6092" s="3" t="s">
        <v>63</v>
      </c>
      <c r="E6092" s="2" t="b">
        <f t="shared" ca="1" si="168"/>
        <v>1</v>
      </c>
      <c r="F6092" s="2" cm="1">
        <f t="array" aca="1" ref="F6092" ca="1">IF(G6092&lt;&gt;"",INDIRECT("'"&amp;G6092&amp;"'!"&amp;H6092),"")</f>
        <v>0</v>
      </c>
      <c r="G6092" s="1533" t="s">
        <v>6776</v>
      </c>
      <c r="H6092" s="2" t="s">
        <v>5585</v>
      </c>
    </row>
    <row r="6093" spans="1:8" ht="14">
      <c r="A6093">
        <v>6088</v>
      </c>
      <c r="B6093" s="7">
        <f>'EstRev 6-11'!J99</f>
        <v>0</v>
      </c>
      <c r="C6093" s="3">
        <f t="shared" si="169"/>
        <v>6088</v>
      </c>
      <c r="D6093" s="3" t="s">
        <v>63</v>
      </c>
      <c r="E6093" s="2" t="b">
        <f t="shared" ca="1" si="168"/>
        <v>1</v>
      </c>
      <c r="F6093" s="2" cm="1">
        <f t="array" aca="1" ref="F6093" ca="1">IF(G6093&lt;&gt;"",INDIRECT("'"&amp;G6093&amp;"'!"&amp;H6093),"")</f>
        <v>0</v>
      </c>
      <c r="G6093" s="1533" t="s">
        <v>6776</v>
      </c>
      <c r="H6093" s="2" t="s">
        <v>5586</v>
      </c>
    </row>
    <row r="6094" spans="1:8" ht="14">
      <c r="A6094">
        <v>6089</v>
      </c>
      <c r="B6094" s="7">
        <f>'EstRev 6-11'!K99</f>
        <v>0</v>
      </c>
      <c r="C6094" s="3">
        <f t="shared" si="169"/>
        <v>6089</v>
      </c>
      <c r="D6094" s="3" t="s">
        <v>63</v>
      </c>
      <c r="E6094" s="2" t="b">
        <f t="shared" ca="1" si="168"/>
        <v>1</v>
      </c>
      <c r="F6094" s="2" cm="1">
        <f t="array" aca="1" ref="F6094" ca="1">IF(G6094&lt;&gt;"",INDIRECT("'"&amp;G6094&amp;"'!"&amp;H6094),"")</f>
        <v>0</v>
      </c>
      <c r="G6094" s="1533" t="s">
        <v>6776</v>
      </c>
      <c r="H6094" s="2" t="s">
        <v>5587</v>
      </c>
    </row>
    <row r="6095" spans="1:8" ht="14">
      <c r="A6095">
        <v>6090</v>
      </c>
      <c r="B6095" s="7">
        <f>'EstRev 6-11'!J101</f>
        <v>0</v>
      </c>
      <c r="C6095" s="3">
        <f t="shared" si="169"/>
        <v>6090</v>
      </c>
      <c r="D6095" s="3" t="s">
        <v>63</v>
      </c>
      <c r="E6095" s="2" t="b">
        <f t="shared" ca="1" si="168"/>
        <v>1</v>
      </c>
      <c r="F6095" s="2" cm="1">
        <f t="array" aca="1" ref="F6095" ca="1">IF(G6095&lt;&gt;"",INDIRECT("'"&amp;G6095&amp;"'!"&amp;H6095),"")</f>
        <v>0</v>
      </c>
      <c r="G6095" s="1533" t="s">
        <v>6776</v>
      </c>
      <c r="H6095" s="2" t="s">
        <v>5588</v>
      </c>
    </row>
    <row r="6096" spans="1:8" ht="14">
      <c r="A6096">
        <v>6091</v>
      </c>
      <c r="B6096" s="7">
        <f>'EstRev 6-11'!C102</f>
        <v>0</v>
      </c>
      <c r="C6096" s="3">
        <f t="shared" si="169"/>
        <v>6091</v>
      </c>
      <c r="D6096" s="3" t="s">
        <v>63</v>
      </c>
      <c r="E6096" s="2" t="b">
        <f t="shared" ca="1" si="168"/>
        <v>1</v>
      </c>
      <c r="F6096" s="2" cm="1">
        <f t="array" aca="1" ref="F6096" ca="1">IF(G6096&lt;&gt;"",INDIRECT("'"&amp;G6096&amp;"'!"&amp;H6096),"")</f>
        <v>0</v>
      </c>
      <c r="G6096" s="1533" t="s">
        <v>6776</v>
      </c>
      <c r="H6096" s="2" t="s">
        <v>5589</v>
      </c>
    </row>
    <row r="6097" spans="1:8" ht="14">
      <c r="A6097">
        <v>6092</v>
      </c>
      <c r="B6097" s="7">
        <f>'EstRev 6-11'!D102</f>
        <v>0</v>
      </c>
      <c r="C6097" s="3">
        <f t="shared" si="169"/>
        <v>6092</v>
      </c>
      <c r="D6097" s="3" t="s">
        <v>63</v>
      </c>
      <c r="E6097" s="2" t="b">
        <f t="shared" ca="1" si="168"/>
        <v>1</v>
      </c>
      <c r="F6097" s="2" cm="1">
        <f t="array" aca="1" ref="F6097" ca="1">IF(G6097&lt;&gt;"",INDIRECT("'"&amp;G6097&amp;"'!"&amp;H6097),"")</f>
        <v>0</v>
      </c>
      <c r="G6097" s="1533" t="s">
        <v>6776</v>
      </c>
      <c r="H6097" s="2" t="s">
        <v>5590</v>
      </c>
    </row>
    <row r="6098" spans="1:8" ht="14">
      <c r="A6098">
        <v>6093</v>
      </c>
      <c r="B6098" s="7">
        <f>'EstRev 6-11'!E102</f>
        <v>0</v>
      </c>
      <c r="C6098" s="3">
        <f t="shared" si="169"/>
        <v>6093</v>
      </c>
      <c r="D6098" s="3" t="s">
        <v>63</v>
      </c>
      <c r="E6098" s="2" t="b">
        <f t="shared" ca="1" si="168"/>
        <v>1</v>
      </c>
      <c r="F6098" s="2" cm="1">
        <f t="array" aca="1" ref="F6098" ca="1">IF(G6098&lt;&gt;"",INDIRECT("'"&amp;G6098&amp;"'!"&amp;H6098),"")</f>
        <v>0</v>
      </c>
      <c r="G6098" s="1533" t="s">
        <v>6776</v>
      </c>
      <c r="H6098" s="2" t="s">
        <v>5591</v>
      </c>
    </row>
    <row r="6099" spans="1:8" ht="14">
      <c r="A6099">
        <v>6094</v>
      </c>
      <c r="B6099" s="7">
        <f>'EstRev 6-11'!F102</f>
        <v>0</v>
      </c>
      <c r="C6099" s="3">
        <f t="shared" si="169"/>
        <v>6094</v>
      </c>
      <c r="D6099" s="3" t="s">
        <v>63</v>
      </c>
      <c r="E6099" s="2" t="b">
        <f t="shared" ca="1" si="168"/>
        <v>1</v>
      </c>
      <c r="F6099" s="2" cm="1">
        <f t="array" aca="1" ref="F6099" ca="1">IF(G6099&lt;&gt;"",INDIRECT("'"&amp;G6099&amp;"'!"&amp;H6099),"")</f>
        <v>0</v>
      </c>
      <c r="G6099" s="1533" t="s">
        <v>6776</v>
      </c>
      <c r="H6099" s="2" t="s">
        <v>5592</v>
      </c>
    </row>
    <row r="6100" spans="1:8" ht="14">
      <c r="A6100">
        <v>6095</v>
      </c>
      <c r="B6100" s="7">
        <f>'EstRev 6-11'!G102</f>
        <v>0</v>
      </c>
      <c r="C6100" s="3">
        <f t="shared" si="169"/>
        <v>6095</v>
      </c>
      <c r="D6100" s="3" t="s">
        <v>63</v>
      </c>
      <c r="E6100" s="2" t="b">
        <f t="shared" ca="1" si="168"/>
        <v>1</v>
      </c>
      <c r="F6100" s="2" cm="1">
        <f t="array" aca="1" ref="F6100" ca="1">IF(G6100&lt;&gt;"",INDIRECT("'"&amp;G6100&amp;"'!"&amp;H6100),"")</f>
        <v>0</v>
      </c>
      <c r="G6100" s="1533" t="s">
        <v>6776</v>
      </c>
      <c r="H6100" s="2" t="s">
        <v>5593</v>
      </c>
    </row>
    <row r="6101" spans="1:8" ht="14">
      <c r="A6101">
        <v>6096</v>
      </c>
      <c r="B6101" s="7">
        <f>'EstRev 6-11'!H102</f>
        <v>0</v>
      </c>
      <c r="C6101" s="3">
        <f t="shared" si="169"/>
        <v>6096</v>
      </c>
      <c r="D6101" s="3" t="s">
        <v>63</v>
      </c>
      <c r="E6101" s="2" t="b">
        <f t="shared" ca="1" si="168"/>
        <v>1</v>
      </c>
      <c r="F6101" s="2" cm="1">
        <f t="array" aca="1" ref="F6101" ca="1">IF(G6101&lt;&gt;"",INDIRECT("'"&amp;G6101&amp;"'!"&amp;H6101),"")</f>
        <v>0</v>
      </c>
      <c r="G6101" s="1533" t="s">
        <v>6776</v>
      </c>
      <c r="H6101" s="2" t="s">
        <v>5594</v>
      </c>
    </row>
    <row r="6102" spans="1:8" ht="14">
      <c r="A6102">
        <v>6097</v>
      </c>
      <c r="B6102" s="7">
        <f>'EstRev 6-11'!I102</f>
        <v>0</v>
      </c>
      <c r="C6102" s="3">
        <f t="shared" si="169"/>
        <v>6097</v>
      </c>
      <c r="D6102" s="3" t="s">
        <v>63</v>
      </c>
      <c r="E6102" s="2" t="b">
        <f t="shared" ca="1" si="168"/>
        <v>1</v>
      </c>
      <c r="F6102" s="2" cm="1">
        <f t="array" aca="1" ref="F6102" ca="1">IF(G6102&lt;&gt;"",INDIRECT("'"&amp;G6102&amp;"'!"&amp;H6102),"")</f>
        <v>0</v>
      </c>
      <c r="G6102" s="1533" t="s">
        <v>6776</v>
      </c>
      <c r="H6102" s="2" t="s">
        <v>5595</v>
      </c>
    </row>
    <row r="6103" spans="1:8" ht="14">
      <c r="A6103">
        <v>6098</v>
      </c>
      <c r="B6103" s="7">
        <f>'EstRev 6-11'!J102</f>
        <v>0</v>
      </c>
      <c r="C6103" s="3">
        <f t="shared" si="169"/>
        <v>6098</v>
      </c>
      <c r="D6103" s="3" t="s">
        <v>63</v>
      </c>
      <c r="E6103" s="2" t="b">
        <f t="shared" ca="1" si="168"/>
        <v>1</v>
      </c>
      <c r="F6103" s="2" cm="1">
        <f t="array" aca="1" ref="F6103" ca="1">IF(G6103&lt;&gt;"",INDIRECT("'"&amp;G6103&amp;"'!"&amp;H6103),"")</f>
        <v>0</v>
      </c>
      <c r="G6103" s="1533" t="s">
        <v>6776</v>
      </c>
      <c r="H6103" s="2" t="s">
        <v>5596</v>
      </c>
    </row>
    <row r="6104" spans="1:8" ht="14">
      <c r="A6104">
        <v>6099</v>
      </c>
      <c r="B6104" s="7">
        <f>'EstRev 6-11'!K102</f>
        <v>0</v>
      </c>
      <c r="C6104" s="3">
        <f t="shared" si="169"/>
        <v>6099</v>
      </c>
      <c r="D6104" s="3" t="s">
        <v>63</v>
      </c>
      <c r="E6104" s="2" t="b">
        <f t="shared" ca="1" si="168"/>
        <v>1</v>
      </c>
      <c r="F6104" s="2" cm="1">
        <f t="array" aca="1" ref="F6104" ca="1">IF(G6104&lt;&gt;"",INDIRECT("'"&amp;G6104&amp;"'!"&amp;H6104),"")</f>
        <v>0</v>
      </c>
      <c r="G6104" s="1533" t="s">
        <v>6776</v>
      </c>
      <c r="H6104" s="2" t="s">
        <v>4882</v>
      </c>
    </row>
    <row r="6105" spans="1:8" ht="14">
      <c r="A6105">
        <v>6100</v>
      </c>
      <c r="B6105" s="7">
        <f>'EstRev 6-11'!C103</f>
        <v>0</v>
      </c>
      <c r="C6105" s="3">
        <f t="shared" si="169"/>
        <v>6100</v>
      </c>
      <c r="D6105" s="3" t="s">
        <v>63</v>
      </c>
      <c r="E6105" s="2" t="b">
        <f t="shared" ca="1" si="168"/>
        <v>1</v>
      </c>
      <c r="F6105" s="2" cm="1">
        <f t="array" aca="1" ref="F6105" ca="1">IF(G6105&lt;&gt;"",INDIRECT("'"&amp;G6105&amp;"'!"&amp;H6105),"")</f>
        <v>0</v>
      </c>
      <c r="G6105" s="1533" t="s">
        <v>6776</v>
      </c>
      <c r="H6105" s="2" t="s">
        <v>5597</v>
      </c>
    </row>
    <row r="6106" spans="1:8" ht="14">
      <c r="A6106">
        <v>6101</v>
      </c>
      <c r="B6106" s="7">
        <f>'EstRev 6-11'!C104</f>
        <v>0</v>
      </c>
      <c r="C6106" s="3">
        <f t="shared" si="169"/>
        <v>6101</v>
      </c>
      <c r="D6106" s="3" t="s">
        <v>63</v>
      </c>
      <c r="E6106" s="2" t="b">
        <f t="shared" ca="1" si="168"/>
        <v>1</v>
      </c>
      <c r="F6106" s="2" cm="1">
        <f t="array" aca="1" ref="F6106" ca="1">IF(G6106&lt;&gt;"",INDIRECT("'"&amp;G6106&amp;"'!"&amp;H6106),"")</f>
        <v>0</v>
      </c>
      <c r="G6106" s="1533" t="s">
        <v>6776</v>
      </c>
      <c r="H6106" s="2" t="s">
        <v>5598</v>
      </c>
    </row>
    <row r="6107" spans="1:8" ht="14">
      <c r="A6107">
        <v>6102</v>
      </c>
      <c r="B6107" s="7">
        <f>'EstRev 6-11'!D104</f>
        <v>0</v>
      </c>
      <c r="C6107" s="3">
        <f t="shared" si="169"/>
        <v>6102</v>
      </c>
      <c r="D6107" s="3" t="s">
        <v>63</v>
      </c>
      <c r="E6107" s="2" t="b">
        <f t="shared" ca="1" si="168"/>
        <v>1</v>
      </c>
      <c r="F6107" s="2" cm="1">
        <f t="array" aca="1" ref="F6107" ca="1">IF(G6107&lt;&gt;"",INDIRECT("'"&amp;G6107&amp;"'!"&amp;H6107),"")</f>
        <v>0</v>
      </c>
      <c r="G6107" s="1533" t="s">
        <v>6776</v>
      </c>
      <c r="H6107" s="2" t="s">
        <v>5599</v>
      </c>
    </row>
    <row r="6108" spans="1:8" ht="14">
      <c r="A6108">
        <v>6103</v>
      </c>
      <c r="B6108" s="7">
        <f>'EstRev 6-11'!E104</f>
        <v>0</v>
      </c>
      <c r="C6108" s="3">
        <f t="shared" si="169"/>
        <v>6103</v>
      </c>
      <c r="D6108" s="3" t="s">
        <v>63</v>
      </c>
      <c r="E6108" s="2" t="b">
        <f t="shared" ca="1" si="168"/>
        <v>1</v>
      </c>
      <c r="F6108" s="2" cm="1">
        <f t="array" aca="1" ref="F6108" ca="1">IF(G6108&lt;&gt;"",INDIRECT("'"&amp;G6108&amp;"'!"&amp;H6108),"")</f>
        <v>0</v>
      </c>
      <c r="G6108" s="1533" t="s">
        <v>6776</v>
      </c>
      <c r="H6108" s="2" t="s">
        <v>4927</v>
      </c>
    </row>
    <row r="6109" spans="1:8" ht="14">
      <c r="A6109">
        <v>6104</v>
      </c>
      <c r="B6109" s="7">
        <f>'EstRev 6-11'!F104</f>
        <v>0</v>
      </c>
      <c r="C6109" s="3">
        <f t="shared" si="169"/>
        <v>6104</v>
      </c>
      <c r="D6109" s="3" t="s">
        <v>63</v>
      </c>
      <c r="E6109" s="2" t="b">
        <f t="shared" ca="1" si="168"/>
        <v>1</v>
      </c>
      <c r="F6109" s="2" cm="1">
        <f t="array" aca="1" ref="F6109" ca="1">IF(G6109&lt;&gt;"",INDIRECT("'"&amp;G6109&amp;"'!"&amp;H6109),"")</f>
        <v>0</v>
      </c>
      <c r="G6109" s="1533" t="s">
        <v>6776</v>
      </c>
      <c r="H6109" s="2" t="s">
        <v>5600</v>
      </c>
    </row>
    <row r="6110" spans="1:8" ht="14">
      <c r="A6110">
        <v>6105</v>
      </c>
      <c r="B6110" s="7">
        <f>'EstRev 6-11'!G104</f>
        <v>0</v>
      </c>
      <c r="C6110" s="3">
        <f t="shared" si="169"/>
        <v>6105</v>
      </c>
      <c r="D6110" s="3" t="s">
        <v>63</v>
      </c>
      <c r="E6110" s="2" t="b">
        <f t="shared" ca="1" si="168"/>
        <v>1</v>
      </c>
      <c r="F6110" s="2" cm="1">
        <f t="array" aca="1" ref="F6110" ca="1">IF(G6110&lt;&gt;"",INDIRECT("'"&amp;G6110&amp;"'!"&amp;H6110),"")</f>
        <v>0</v>
      </c>
      <c r="G6110" s="1533" t="s">
        <v>6776</v>
      </c>
      <c r="H6110" s="2" t="s">
        <v>5601</v>
      </c>
    </row>
    <row r="6111" spans="1:8" ht="14">
      <c r="A6111">
        <v>6106</v>
      </c>
      <c r="B6111" s="7">
        <f>'EstRev 6-11'!H104</f>
        <v>0</v>
      </c>
      <c r="C6111" s="3">
        <f t="shared" si="169"/>
        <v>6106</v>
      </c>
      <c r="D6111" s="3" t="s">
        <v>63</v>
      </c>
      <c r="E6111" s="2" t="b">
        <f t="shared" ca="1" si="168"/>
        <v>1</v>
      </c>
      <c r="F6111" s="2" cm="1">
        <f t="array" aca="1" ref="F6111" ca="1">IF(G6111&lt;&gt;"",INDIRECT("'"&amp;G6111&amp;"'!"&amp;H6111),"")</f>
        <v>0</v>
      </c>
      <c r="G6111" s="1533" t="s">
        <v>6776</v>
      </c>
      <c r="H6111" s="2" t="s">
        <v>4570</v>
      </c>
    </row>
    <row r="6112" spans="1:8" ht="14">
      <c r="A6112">
        <v>6107</v>
      </c>
      <c r="B6112" s="7">
        <f>'EstRev 6-11'!I104</f>
        <v>0</v>
      </c>
      <c r="C6112" s="3">
        <f t="shared" si="169"/>
        <v>6107</v>
      </c>
      <c r="D6112" s="3" t="s">
        <v>63</v>
      </c>
      <c r="E6112" s="2" t="b">
        <f t="shared" ca="1" si="168"/>
        <v>1</v>
      </c>
      <c r="F6112" s="2" cm="1">
        <f t="array" aca="1" ref="F6112" ca="1">IF(G6112&lt;&gt;"",INDIRECT("'"&amp;G6112&amp;"'!"&amp;H6112),"")</f>
        <v>0</v>
      </c>
      <c r="G6112" s="1533" t="s">
        <v>6776</v>
      </c>
      <c r="H6112" s="2" t="s">
        <v>5602</v>
      </c>
    </row>
    <row r="6113" spans="1:8" ht="14">
      <c r="A6113">
        <v>6108</v>
      </c>
      <c r="B6113" s="7">
        <f>'EstRev 6-11'!J104</f>
        <v>0</v>
      </c>
      <c r="C6113" s="3">
        <f t="shared" si="169"/>
        <v>6108</v>
      </c>
      <c r="D6113" s="3" t="s">
        <v>63</v>
      </c>
      <c r="E6113" s="2" t="b">
        <f t="shared" ca="1" si="168"/>
        <v>1</v>
      </c>
      <c r="F6113" s="2" cm="1">
        <f t="array" aca="1" ref="F6113" ca="1">IF(G6113&lt;&gt;"",INDIRECT("'"&amp;G6113&amp;"'!"&amp;H6113),"")</f>
        <v>0</v>
      </c>
      <c r="G6113" s="1533" t="s">
        <v>6776</v>
      </c>
      <c r="H6113" s="2" t="s">
        <v>5603</v>
      </c>
    </row>
    <row r="6114" spans="1:8" ht="14">
      <c r="A6114">
        <v>6109</v>
      </c>
      <c r="B6114" s="7">
        <f>'EstRev 6-11'!K104</f>
        <v>0</v>
      </c>
      <c r="C6114" s="3">
        <f t="shared" si="169"/>
        <v>6109</v>
      </c>
      <c r="D6114" s="3" t="s">
        <v>63</v>
      </c>
      <c r="E6114" s="2" t="b">
        <f t="shared" ca="1" si="168"/>
        <v>1</v>
      </c>
      <c r="F6114" s="2" cm="1">
        <f t="array" aca="1" ref="F6114" ca="1">IF(G6114&lt;&gt;"",INDIRECT("'"&amp;G6114&amp;"'!"&amp;H6114),"")</f>
        <v>0</v>
      </c>
      <c r="G6114" s="1533" t="s">
        <v>6776</v>
      </c>
      <c r="H6114" s="2" t="s">
        <v>4613</v>
      </c>
    </row>
    <row r="6115" spans="1:8" ht="14">
      <c r="A6115">
        <v>6110</v>
      </c>
      <c r="B6115" s="7">
        <f>'EstRev 6-11'!G106</f>
        <v>0</v>
      </c>
      <c r="C6115" s="3">
        <f t="shared" si="169"/>
        <v>6110</v>
      </c>
      <c r="D6115" s="3" t="s">
        <v>63</v>
      </c>
      <c r="E6115" s="2" t="b">
        <f t="shared" ca="1" si="168"/>
        <v>1</v>
      </c>
      <c r="F6115" s="2" cm="1">
        <f t="array" aca="1" ref="F6115" ca="1">IF(G6115&lt;&gt;"",INDIRECT("'"&amp;G6115&amp;"'!"&amp;H6115),"")</f>
        <v>0</v>
      </c>
      <c r="G6115" s="1533" t="s">
        <v>6776</v>
      </c>
      <c r="H6115" s="2" t="s">
        <v>5604</v>
      </c>
    </row>
    <row r="6116" spans="1:8" ht="14">
      <c r="A6116">
        <v>6111</v>
      </c>
      <c r="B6116" s="7">
        <f>'EstRev 6-11'!D108</f>
        <v>0</v>
      </c>
      <c r="C6116" s="3">
        <f t="shared" si="169"/>
        <v>6111</v>
      </c>
      <c r="D6116" s="3" t="s">
        <v>63</v>
      </c>
      <c r="E6116" s="2" t="b">
        <f t="shared" ca="1" si="168"/>
        <v>1</v>
      </c>
      <c r="F6116" s="2" cm="1">
        <f t="array" aca="1" ref="F6116" ca="1">IF(G6116&lt;&gt;"",INDIRECT("'"&amp;G6116&amp;"'!"&amp;H6116),"")</f>
        <v>0</v>
      </c>
      <c r="G6116" s="1533" t="s">
        <v>6776</v>
      </c>
      <c r="H6116" s="2" t="s">
        <v>5605</v>
      </c>
    </row>
    <row r="6117" spans="1:8" ht="14">
      <c r="A6117">
        <v>6112</v>
      </c>
      <c r="B6117" s="7">
        <f>'EstRev 6-11'!E108</f>
        <v>0</v>
      </c>
      <c r="C6117" s="3">
        <f t="shared" si="169"/>
        <v>6112</v>
      </c>
      <c r="D6117" s="3" t="s">
        <v>63</v>
      </c>
      <c r="E6117" s="2" t="b">
        <f t="shared" ca="1" si="168"/>
        <v>1</v>
      </c>
      <c r="F6117" s="2" cm="1">
        <f t="array" aca="1" ref="F6117" ca="1">IF(G6117&lt;&gt;"",INDIRECT("'"&amp;G6117&amp;"'!"&amp;H6117),"")</f>
        <v>0</v>
      </c>
      <c r="G6117" s="1533" t="s">
        <v>6776</v>
      </c>
      <c r="H6117" s="2" t="s">
        <v>5606</v>
      </c>
    </row>
    <row r="6118" spans="1:8" ht="14">
      <c r="A6118">
        <v>6113</v>
      </c>
      <c r="B6118" s="7">
        <f>'EstRev 6-11'!F108</f>
        <v>0</v>
      </c>
      <c r="C6118" s="3">
        <f t="shared" si="169"/>
        <v>6113</v>
      </c>
      <c r="D6118" s="3" t="s">
        <v>63</v>
      </c>
      <c r="E6118" s="2" t="b">
        <f t="shared" ca="1" si="168"/>
        <v>1</v>
      </c>
      <c r="F6118" s="2" cm="1">
        <f t="array" aca="1" ref="F6118" ca="1">IF(G6118&lt;&gt;"",INDIRECT("'"&amp;G6118&amp;"'!"&amp;H6118),"")</f>
        <v>0</v>
      </c>
      <c r="G6118" s="1533" t="s">
        <v>6776</v>
      </c>
      <c r="H6118" s="2" t="s">
        <v>5607</v>
      </c>
    </row>
    <row r="6119" spans="1:8" ht="14">
      <c r="A6119">
        <v>6114</v>
      </c>
      <c r="B6119" s="7">
        <f>'EstRev 6-11'!G108</f>
        <v>0</v>
      </c>
      <c r="C6119" s="3">
        <f t="shared" si="169"/>
        <v>6114</v>
      </c>
      <c r="D6119" s="3" t="s">
        <v>63</v>
      </c>
      <c r="E6119" s="2" t="b">
        <f t="shared" ca="1" si="168"/>
        <v>1</v>
      </c>
      <c r="F6119" s="2" cm="1">
        <f t="array" aca="1" ref="F6119" ca="1">IF(G6119&lt;&gt;"",INDIRECT("'"&amp;G6119&amp;"'!"&amp;H6119),"")</f>
        <v>0</v>
      </c>
      <c r="G6119" s="1533" t="s">
        <v>6776</v>
      </c>
      <c r="H6119" s="2" t="s">
        <v>5608</v>
      </c>
    </row>
    <row r="6120" spans="1:8" ht="14">
      <c r="A6120">
        <v>6115</v>
      </c>
      <c r="B6120" s="7">
        <f>'EstRev 6-11'!H108</f>
        <v>0</v>
      </c>
      <c r="C6120" s="3">
        <f t="shared" si="169"/>
        <v>6115</v>
      </c>
      <c r="D6120" s="3" t="s">
        <v>63</v>
      </c>
      <c r="E6120" s="2" t="b">
        <f t="shared" ca="1" si="168"/>
        <v>1</v>
      </c>
      <c r="F6120" s="2" cm="1">
        <f t="array" aca="1" ref="F6120" ca="1">IF(G6120&lt;&gt;"",INDIRECT("'"&amp;G6120&amp;"'!"&amp;H6120),"")</f>
        <v>0</v>
      </c>
      <c r="G6120" s="1533" t="s">
        <v>6776</v>
      </c>
      <c r="H6120" s="2" t="s">
        <v>4572</v>
      </c>
    </row>
    <row r="6121" spans="1:8" ht="14">
      <c r="A6121">
        <v>6116</v>
      </c>
      <c r="B6121" s="7">
        <f>'EstRev 6-11'!J108</f>
        <v>0</v>
      </c>
      <c r="C6121" s="3">
        <f t="shared" si="169"/>
        <v>6116</v>
      </c>
      <c r="D6121" s="3" t="s">
        <v>63</v>
      </c>
      <c r="E6121" s="2" t="b">
        <f t="shared" ca="1" si="168"/>
        <v>1</v>
      </c>
      <c r="F6121" s="2" cm="1">
        <f t="array" aca="1" ref="F6121" ca="1">IF(G6121&lt;&gt;"",INDIRECT("'"&amp;G6121&amp;"'!"&amp;H6121),"")</f>
        <v>0</v>
      </c>
      <c r="G6121" s="1533" t="s">
        <v>6776</v>
      </c>
      <c r="H6121" s="2" t="s">
        <v>5609</v>
      </c>
    </row>
    <row r="6122" spans="1:8" ht="14">
      <c r="A6122">
        <v>6117</v>
      </c>
      <c r="B6122" s="7">
        <f>'EstRev 6-11'!K108</f>
        <v>0</v>
      </c>
      <c r="C6122" s="3">
        <f t="shared" si="169"/>
        <v>6117</v>
      </c>
      <c r="D6122" s="3" t="s">
        <v>63</v>
      </c>
      <c r="E6122" s="2" t="b">
        <f t="shared" ca="1" si="168"/>
        <v>1</v>
      </c>
      <c r="F6122" s="2" cm="1">
        <f t="array" aca="1" ref="F6122" ca="1">IF(G6122&lt;&gt;"",INDIRECT("'"&amp;G6122&amp;"'!"&amp;H6122),"")</f>
        <v>0</v>
      </c>
      <c r="G6122" s="1533" t="s">
        <v>6776</v>
      </c>
      <c r="H6122" s="2" t="s">
        <v>4615</v>
      </c>
    </row>
    <row r="6123" spans="1:8" ht="14">
      <c r="A6123">
        <v>6118</v>
      </c>
      <c r="B6123" s="7">
        <f>'EstRev 6-11'!J98</f>
        <v>0</v>
      </c>
      <c r="C6123" s="3">
        <f t="shared" si="169"/>
        <v>6118</v>
      </c>
      <c r="D6123" s="3" t="s">
        <v>63</v>
      </c>
      <c r="E6123" s="2" t="b">
        <f t="shared" ca="1" si="168"/>
        <v>1</v>
      </c>
      <c r="F6123" s="2" cm="1">
        <f t="array" aca="1" ref="F6123" ca="1">IF(G6123&lt;&gt;"",INDIRECT("'"&amp;G6123&amp;"'!"&amp;H6123),"")</f>
        <v>0</v>
      </c>
      <c r="G6123" s="1533" t="s">
        <v>6776</v>
      </c>
      <c r="H6123" s="2" t="s">
        <v>5610</v>
      </c>
    </row>
    <row r="6124" spans="1:8" ht="14">
      <c r="A6124">
        <v>6119</v>
      </c>
      <c r="B6124" s="7">
        <f>'EstRev 6-11'!J109</f>
        <v>0</v>
      </c>
      <c r="C6124" s="3">
        <f t="shared" si="169"/>
        <v>6119</v>
      </c>
      <c r="D6124" s="3" t="s">
        <v>63</v>
      </c>
      <c r="E6124" s="2" t="b">
        <f t="shared" ca="1" si="168"/>
        <v>1</v>
      </c>
      <c r="F6124" s="2" cm="1">
        <f t="array" aca="1" ref="F6124" ca="1">IF(G6124&lt;&gt;"",INDIRECT("'"&amp;G6124&amp;"'!"&amp;H6124),"")</f>
        <v>0</v>
      </c>
      <c r="G6124" s="1533" t="s">
        <v>6776</v>
      </c>
      <c r="H6124" s="2" t="s">
        <v>5611</v>
      </c>
    </row>
    <row r="6125" spans="1:8" ht="14">
      <c r="A6125">
        <v>6120</v>
      </c>
      <c r="B6125" s="7">
        <f>'EstRev 6-11'!J111</f>
        <v>0</v>
      </c>
      <c r="C6125" s="3">
        <f t="shared" si="169"/>
        <v>6120</v>
      </c>
      <c r="D6125" s="3" t="s">
        <v>63</v>
      </c>
      <c r="E6125" s="2" t="b">
        <f t="shared" ca="1" si="168"/>
        <v>1</v>
      </c>
      <c r="F6125" s="2" cm="1">
        <f t="array" aca="1" ref="F6125" ca="1">IF(G6125&lt;&gt;"",INDIRECT("'"&amp;G6125&amp;"'!"&amp;H6125),"")</f>
        <v>0</v>
      </c>
      <c r="G6125" s="1533" t="s">
        <v>6776</v>
      </c>
      <c r="H6125" s="2" t="s">
        <v>5612</v>
      </c>
    </row>
    <row r="6126" spans="1:8" ht="14">
      <c r="A6126">
        <v>6121</v>
      </c>
      <c r="B6126" s="7">
        <f>'EstRev 6-11'!J120</f>
        <v>0</v>
      </c>
      <c r="C6126" s="3">
        <f t="shared" si="169"/>
        <v>6121</v>
      </c>
      <c r="D6126" s="3" t="s">
        <v>63</v>
      </c>
      <c r="E6126" s="2" t="b">
        <f t="shared" ca="1" si="168"/>
        <v>1</v>
      </c>
      <c r="F6126" s="2" cm="1">
        <f t="array" aca="1" ref="F6126" ca="1">IF(G6126&lt;&gt;"",INDIRECT("'"&amp;G6126&amp;"'!"&amp;H6126),"")</f>
        <v>0</v>
      </c>
      <c r="G6126" s="1533" t="s">
        <v>6776</v>
      </c>
      <c r="H6126" s="2" t="s">
        <v>5613</v>
      </c>
    </row>
    <row r="6127" spans="1:8" ht="14">
      <c r="A6127" s="1">
        <v>6122</v>
      </c>
      <c r="D6127" s="3" t="s">
        <v>654</v>
      </c>
      <c r="E6127" s="2" t="b">
        <f t="shared" ca="1" si="168"/>
        <v>1</v>
      </c>
      <c r="F6127" s="2" t="str" cm="1">
        <f t="array" aca="1" ref="F6127" ca="1">IF(G6127&lt;&gt;"",INDIRECT("'"&amp;G6127&amp;"'!"&amp;H6127),"")</f>
        <v/>
      </c>
      <c r="G6127" s="1533"/>
    </row>
    <row r="6128" spans="1:8" ht="14">
      <c r="A6128">
        <v>6123</v>
      </c>
      <c r="B6128" s="7">
        <f>'EstRev 6-11'!J121</f>
        <v>0</v>
      </c>
      <c r="C6128" s="3">
        <f t="shared" si="169"/>
        <v>6123</v>
      </c>
      <c r="D6128" s="3" t="s">
        <v>63</v>
      </c>
      <c r="E6128" s="2" t="b">
        <f t="shared" ca="1" si="168"/>
        <v>1</v>
      </c>
      <c r="F6128" s="2" cm="1">
        <f t="array" aca="1" ref="F6128" ca="1">IF(G6128&lt;&gt;"",INDIRECT("'"&amp;G6128&amp;"'!"&amp;H6128),"")</f>
        <v>0</v>
      </c>
      <c r="G6128" s="1533" t="s">
        <v>6776</v>
      </c>
      <c r="H6128" s="2" t="s">
        <v>5614</v>
      </c>
    </row>
    <row r="6129" spans="1:8" ht="14">
      <c r="A6129">
        <v>6124</v>
      </c>
      <c r="B6129" s="7">
        <f>'EstRev 6-11'!J123</f>
        <v>0</v>
      </c>
      <c r="C6129" s="3">
        <f t="shared" si="169"/>
        <v>6124</v>
      </c>
      <c r="D6129" s="3" t="s">
        <v>63</v>
      </c>
      <c r="E6129" s="2" t="b">
        <f t="shared" ca="1" si="168"/>
        <v>1</v>
      </c>
      <c r="F6129" s="2" cm="1">
        <f t="array" aca="1" ref="F6129" ca="1">IF(G6129&lt;&gt;"",INDIRECT("'"&amp;G6129&amp;"'!"&amp;H6129),"")</f>
        <v>0</v>
      </c>
      <c r="G6129" s="1533" t="s">
        <v>6776</v>
      </c>
      <c r="H6129" s="2" t="s">
        <v>5615</v>
      </c>
    </row>
    <row r="6130" spans="1:8" ht="14">
      <c r="A6130">
        <v>6125</v>
      </c>
      <c r="B6130" s="7">
        <f>'EstRev 6-11'!J124</f>
        <v>0</v>
      </c>
      <c r="C6130" s="3">
        <f t="shared" si="169"/>
        <v>6125</v>
      </c>
      <c r="D6130" s="3" t="s">
        <v>63</v>
      </c>
      <c r="E6130" s="2" t="b">
        <f t="shared" ca="1" si="168"/>
        <v>1</v>
      </c>
      <c r="F6130" s="2" cm="1">
        <f t="array" aca="1" ref="F6130" ca="1">IF(G6130&lt;&gt;"",INDIRECT("'"&amp;G6130&amp;"'!"&amp;H6130),"")</f>
        <v>0</v>
      </c>
      <c r="G6130" s="1533" t="s">
        <v>6776</v>
      </c>
      <c r="H6130" s="2" t="s">
        <v>5616</v>
      </c>
    </row>
    <row r="6131" spans="1:8" ht="14">
      <c r="A6131">
        <v>6126</v>
      </c>
      <c r="B6131" s="7">
        <f>'EstRev 6-11'!C139</f>
        <v>0</v>
      </c>
      <c r="C6131" s="3">
        <f t="shared" si="169"/>
        <v>6126</v>
      </c>
      <c r="D6131" s="3" t="s">
        <v>63</v>
      </c>
      <c r="E6131" s="2" t="b">
        <f t="shared" ca="1" si="168"/>
        <v>1</v>
      </c>
      <c r="F6131" s="2" cm="1">
        <f t="array" aca="1" ref="F6131" ca="1">IF(G6131&lt;&gt;"",INDIRECT("'"&amp;G6131&amp;"'!"&amp;H6131),"")</f>
        <v>0</v>
      </c>
      <c r="G6131" s="1533" t="s">
        <v>6776</v>
      </c>
      <c r="H6131" s="2" t="s">
        <v>5617</v>
      </c>
    </row>
    <row r="6132" spans="1:8" ht="14">
      <c r="A6132">
        <v>6127</v>
      </c>
      <c r="B6132" s="7">
        <f>'EstRev 6-11'!D139</f>
        <v>0</v>
      </c>
      <c r="C6132" s="3">
        <f t="shared" si="169"/>
        <v>6127</v>
      </c>
      <c r="D6132" s="3" t="s">
        <v>63</v>
      </c>
      <c r="E6132" s="2" t="b">
        <f t="shared" ca="1" si="168"/>
        <v>1</v>
      </c>
      <c r="F6132" s="2" cm="1">
        <f t="array" aca="1" ref="F6132" ca="1">IF(G6132&lt;&gt;"",INDIRECT("'"&amp;G6132&amp;"'!"&amp;H6132),"")</f>
        <v>0</v>
      </c>
      <c r="G6132" s="1533" t="s">
        <v>6776</v>
      </c>
      <c r="H6132" s="2" t="s">
        <v>5618</v>
      </c>
    </row>
    <row r="6133" spans="1:8" ht="14">
      <c r="A6133">
        <v>6128</v>
      </c>
      <c r="B6133" s="7">
        <f>'EstRev 6-11'!G137</f>
        <v>0</v>
      </c>
      <c r="C6133" s="3">
        <f t="shared" si="169"/>
        <v>6128</v>
      </c>
      <c r="D6133" s="3" t="s">
        <v>63</v>
      </c>
      <c r="E6133" s="2" t="b">
        <f t="shared" ca="1" si="168"/>
        <v>1</v>
      </c>
      <c r="F6133" s="2" cm="1">
        <f t="array" aca="1" ref="F6133" ca="1">IF(G6133&lt;&gt;"",INDIRECT("'"&amp;G6133&amp;"'!"&amp;H6133),"")</f>
        <v>0</v>
      </c>
      <c r="G6133" s="1533" t="s">
        <v>6776</v>
      </c>
      <c r="H6133" s="2" t="s">
        <v>5619</v>
      </c>
    </row>
    <row r="6134" spans="1:8" ht="14">
      <c r="A6134">
        <v>6129</v>
      </c>
      <c r="B6134" s="7">
        <f>'EstRev 6-11'!G139</f>
        <v>0</v>
      </c>
      <c r="C6134" s="3">
        <f t="shared" si="169"/>
        <v>6129</v>
      </c>
      <c r="D6134" s="3" t="s">
        <v>63</v>
      </c>
      <c r="E6134" s="2" t="b">
        <f t="shared" ca="1" si="168"/>
        <v>1</v>
      </c>
      <c r="F6134" s="2" cm="1">
        <f t="array" aca="1" ref="F6134" ca="1">IF(G6134&lt;&gt;"",INDIRECT("'"&amp;G6134&amp;"'!"&amp;H6134),"")</f>
        <v>0</v>
      </c>
      <c r="G6134" s="1533" t="s">
        <v>6776</v>
      </c>
      <c r="H6134" s="2" t="s">
        <v>5620</v>
      </c>
    </row>
    <row r="6135" spans="1:8" ht="14">
      <c r="A6135">
        <v>6130</v>
      </c>
      <c r="B6135" s="7">
        <f>'EstRev 6-11'!C140</f>
        <v>0</v>
      </c>
      <c r="C6135" s="3">
        <f t="shared" si="169"/>
        <v>6130</v>
      </c>
      <c r="D6135" s="3" t="s">
        <v>63</v>
      </c>
      <c r="E6135" s="2" t="b">
        <f t="shared" ca="1" si="168"/>
        <v>1</v>
      </c>
      <c r="F6135" s="2" cm="1">
        <f t="array" aca="1" ref="F6135" ca="1">IF(G6135&lt;&gt;"",INDIRECT("'"&amp;G6135&amp;"'!"&amp;H6135),"")</f>
        <v>0</v>
      </c>
      <c r="G6135" s="1533" t="s">
        <v>6776</v>
      </c>
      <c r="H6135" s="2" t="s">
        <v>5621</v>
      </c>
    </row>
    <row r="6136" spans="1:8" ht="14">
      <c r="A6136">
        <v>6131</v>
      </c>
      <c r="B6136" s="7">
        <f>'EstRev 6-11'!D140</f>
        <v>0</v>
      </c>
      <c r="C6136" s="3">
        <f t="shared" si="169"/>
        <v>6131</v>
      </c>
      <c r="D6136" s="3" t="s">
        <v>63</v>
      </c>
      <c r="E6136" s="2" t="b">
        <f t="shared" ca="1" si="168"/>
        <v>1</v>
      </c>
      <c r="F6136" s="2" cm="1">
        <f t="array" aca="1" ref="F6136" ca="1">IF(G6136&lt;&gt;"",INDIRECT("'"&amp;G6136&amp;"'!"&amp;H6136),"")</f>
        <v>0</v>
      </c>
      <c r="G6136" s="1533" t="s">
        <v>6776</v>
      </c>
      <c r="H6136" s="2" t="s">
        <v>5622</v>
      </c>
    </row>
    <row r="6137" spans="1:8" ht="14">
      <c r="A6137">
        <v>6132</v>
      </c>
      <c r="B6137" s="7">
        <f>'EstRev 6-11'!G140</f>
        <v>0</v>
      </c>
      <c r="C6137" s="3">
        <f t="shared" si="169"/>
        <v>6132</v>
      </c>
      <c r="D6137" s="3" t="s">
        <v>63</v>
      </c>
      <c r="E6137" s="2" t="b">
        <f t="shared" ca="1" si="168"/>
        <v>1</v>
      </c>
      <c r="F6137" s="2" cm="1">
        <f t="array" aca="1" ref="F6137" ca="1">IF(G6137&lt;&gt;"",INDIRECT("'"&amp;G6137&amp;"'!"&amp;H6137),"")</f>
        <v>0</v>
      </c>
      <c r="G6137" s="1533" t="s">
        <v>6776</v>
      </c>
      <c r="H6137" s="2" t="s">
        <v>5623</v>
      </c>
    </row>
    <row r="6138" spans="1:8" ht="14">
      <c r="A6138">
        <v>6133</v>
      </c>
      <c r="B6138" s="7">
        <f>'EstRev 6-11'!C141</f>
        <v>0</v>
      </c>
      <c r="C6138" s="3">
        <f t="shared" si="169"/>
        <v>6133</v>
      </c>
      <c r="D6138" s="3" t="s">
        <v>63</v>
      </c>
      <c r="E6138" s="2" t="b">
        <f t="shared" ca="1" si="168"/>
        <v>1</v>
      </c>
      <c r="F6138" s="2" cm="1">
        <f t="array" aca="1" ref="F6138" ca="1">IF(G6138&lt;&gt;"",INDIRECT("'"&amp;G6138&amp;"'!"&amp;H6138),"")</f>
        <v>0</v>
      </c>
      <c r="G6138" s="1533" t="s">
        <v>6776</v>
      </c>
      <c r="H6138" s="2" t="s">
        <v>5624</v>
      </c>
    </row>
    <row r="6139" spans="1:8" ht="14">
      <c r="A6139">
        <v>6134</v>
      </c>
      <c r="B6139" s="7">
        <f>'EstRev 6-11'!D141</f>
        <v>0</v>
      </c>
      <c r="C6139" s="3">
        <f t="shared" si="169"/>
        <v>6134</v>
      </c>
      <c r="D6139" s="3" t="s">
        <v>63</v>
      </c>
      <c r="E6139" s="2" t="b">
        <f t="shared" ca="1" si="168"/>
        <v>1</v>
      </c>
      <c r="F6139" s="2" cm="1">
        <f t="array" aca="1" ref="F6139" ca="1">IF(G6139&lt;&gt;"",INDIRECT("'"&amp;G6139&amp;"'!"&amp;H6139),"")</f>
        <v>0</v>
      </c>
      <c r="G6139" s="1533" t="s">
        <v>6776</v>
      </c>
      <c r="H6139" s="2" t="s">
        <v>5625</v>
      </c>
    </row>
    <row r="6140" spans="1:8" ht="14">
      <c r="A6140">
        <v>6135</v>
      </c>
      <c r="B6140" s="7">
        <f>'EstRev 6-11'!G141</f>
        <v>0</v>
      </c>
      <c r="C6140" s="3">
        <f t="shared" si="169"/>
        <v>6135</v>
      </c>
      <c r="D6140" s="3" t="s">
        <v>63</v>
      </c>
      <c r="E6140" s="2" t="b">
        <f t="shared" ca="1" si="168"/>
        <v>1</v>
      </c>
      <c r="F6140" s="2" cm="1">
        <f t="array" aca="1" ref="F6140" ca="1">IF(G6140&lt;&gt;"",INDIRECT("'"&amp;G6140&amp;"'!"&amp;H6140),"")</f>
        <v>0</v>
      </c>
      <c r="G6140" s="1533" t="s">
        <v>6776</v>
      </c>
      <c r="H6140" s="2" t="s">
        <v>5626</v>
      </c>
    </row>
    <row r="6141" spans="1:8" ht="14">
      <c r="A6141">
        <v>6136</v>
      </c>
      <c r="B6141" s="7">
        <f>'EstRev 6-11'!E151</f>
        <v>0</v>
      </c>
      <c r="C6141" s="3">
        <f t="shared" si="169"/>
        <v>6136</v>
      </c>
      <c r="D6141" s="3" t="s">
        <v>63</v>
      </c>
      <c r="E6141" s="2" t="b">
        <f t="shared" ca="1" si="168"/>
        <v>1</v>
      </c>
      <c r="F6141" s="2" cm="1">
        <f t="array" aca="1" ref="F6141" ca="1">IF(G6141&lt;&gt;"",INDIRECT("'"&amp;G6141&amp;"'!"&amp;H6141),"")</f>
        <v>0</v>
      </c>
      <c r="G6141" s="1533" t="s">
        <v>6776</v>
      </c>
      <c r="H6141" s="2" t="s">
        <v>5627</v>
      </c>
    </row>
    <row r="6142" spans="1:8" ht="14">
      <c r="A6142">
        <v>6137</v>
      </c>
      <c r="B6142" s="7">
        <f>'EstRev 6-11'!F151</f>
        <v>0</v>
      </c>
      <c r="C6142" s="3">
        <f t="shared" si="169"/>
        <v>6137</v>
      </c>
      <c r="D6142" s="3" t="s">
        <v>63</v>
      </c>
      <c r="E6142" s="2" t="b">
        <f t="shared" ca="1" si="168"/>
        <v>1</v>
      </c>
      <c r="F6142" s="2" cm="1">
        <f t="array" aca="1" ref="F6142" ca="1">IF(G6142&lt;&gt;"",INDIRECT("'"&amp;G6142&amp;"'!"&amp;H6142),"")</f>
        <v>0</v>
      </c>
      <c r="G6142" s="1533" t="s">
        <v>6776</v>
      </c>
      <c r="H6142" s="2" t="s">
        <v>5628</v>
      </c>
    </row>
    <row r="6143" spans="1:8" ht="14">
      <c r="A6143">
        <v>6138</v>
      </c>
      <c r="B6143" s="7">
        <f>'EstRev 6-11'!G151</f>
        <v>0</v>
      </c>
      <c r="C6143" s="3">
        <f t="shared" si="169"/>
        <v>6138</v>
      </c>
      <c r="D6143" s="3" t="s">
        <v>63</v>
      </c>
      <c r="E6143" s="2" t="b">
        <f t="shared" ca="1" si="168"/>
        <v>1</v>
      </c>
      <c r="F6143" s="2" cm="1">
        <f t="array" aca="1" ref="F6143" ca="1">IF(G6143&lt;&gt;"",INDIRECT("'"&amp;G6143&amp;"'!"&amp;H6143),"")</f>
        <v>0</v>
      </c>
      <c r="G6143" s="1533" t="s">
        <v>6776</v>
      </c>
      <c r="H6143" s="2" t="s">
        <v>5629</v>
      </c>
    </row>
    <row r="6144" spans="1:8" ht="14">
      <c r="A6144">
        <v>6139</v>
      </c>
      <c r="B6144" s="7">
        <f>'EstRev 6-11'!H151</f>
        <v>0</v>
      </c>
      <c r="C6144" s="3">
        <f t="shared" si="169"/>
        <v>6139</v>
      </c>
      <c r="D6144" s="3" t="s">
        <v>63</v>
      </c>
      <c r="E6144" s="2" t="b">
        <f t="shared" ca="1" si="168"/>
        <v>1</v>
      </c>
      <c r="F6144" s="2" cm="1">
        <f t="array" aca="1" ref="F6144" ca="1">IF(G6144&lt;&gt;"",INDIRECT("'"&amp;G6144&amp;"'!"&amp;H6144),"")</f>
        <v>0</v>
      </c>
      <c r="G6144" s="1533" t="s">
        <v>6776</v>
      </c>
      <c r="H6144" s="2" t="s">
        <v>5630</v>
      </c>
    </row>
    <row r="6145" spans="1:8" ht="14">
      <c r="A6145">
        <v>6140</v>
      </c>
      <c r="B6145" s="7">
        <f>'EstRev 6-11'!I151</f>
        <v>0</v>
      </c>
      <c r="C6145" s="3">
        <f t="shared" si="169"/>
        <v>6140</v>
      </c>
      <c r="D6145" s="3" t="s">
        <v>63</v>
      </c>
      <c r="E6145" s="2" t="b">
        <f t="shared" ca="1" si="168"/>
        <v>1</v>
      </c>
      <c r="F6145" s="2" cm="1">
        <f t="array" aca="1" ref="F6145" ca="1">IF(G6145&lt;&gt;"",INDIRECT("'"&amp;G6145&amp;"'!"&amp;H6145),"")</f>
        <v>0</v>
      </c>
      <c r="G6145" s="1533" t="s">
        <v>6776</v>
      </c>
      <c r="H6145" s="2" t="s">
        <v>5631</v>
      </c>
    </row>
    <row r="6146" spans="1:8" ht="14">
      <c r="A6146">
        <v>6141</v>
      </c>
      <c r="B6146" s="7">
        <f>'EstRev 6-11'!J151</f>
        <v>0</v>
      </c>
      <c r="C6146" s="3">
        <f t="shared" si="169"/>
        <v>6141</v>
      </c>
      <c r="D6146" s="3" t="s">
        <v>63</v>
      </c>
      <c r="E6146" s="2" t="b">
        <f t="shared" ref="E6146:E6209" ca="1" si="170">F6146=B6146</f>
        <v>1</v>
      </c>
      <c r="F6146" s="2" cm="1">
        <f t="array" aca="1" ref="F6146" ca="1">IF(G6146&lt;&gt;"",INDIRECT("'"&amp;G6146&amp;"'!"&amp;H6146),"")</f>
        <v>0</v>
      </c>
      <c r="G6146" s="1533" t="s">
        <v>6776</v>
      </c>
      <c r="H6146" s="2" t="s">
        <v>5632</v>
      </c>
    </row>
    <row r="6147" spans="1:8" ht="14">
      <c r="A6147">
        <v>6142</v>
      </c>
      <c r="B6147" s="7">
        <f>'EstRev 6-11'!K151</f>
        <v>0</v>
      </c>
      <c r="C6147" s="3">
        <f t="shared" si="169"/>
        <v>6142</v>
      </c>
      <c r="D6147" s="3" t="s">
        <v>63</v>
      </c>
      <c r="E6147" s="2" t="b">
        <f t="shared" ca="1" si="170"/>
        <v>1</v>
      </c>
      <c r="F6147" s="2" cm="1">
        <f t="array" aca="1" ref="F6147" ca="1">IF(G6147&lt;&gt;"",INDIRECT("'"&amp;G6147&amp;"'!"&amp;H6147),"")</f>
        <v>0</v>
      </c>
      <c r="G6147" s="1533" t="s">
        <v>6776</v>
      </c>
      <c r="H6147" s="2" t="s">
        <v>5633</v>
      </c>
    </row>
    <row r="6148" spans="1:8" ht="14">
      <c r="A6148">
        <v>6143</v>
      </c>
      <c r="B6148" s="7">
        <f>'EstRev 6-11'!E152</f>
        <v>0</v>
      </c>
      <c r="C6148" s="3">
        <f t="shared" si="169"/>
        <v>6143</v>
      </c>
      <c r="D6148" s="3" t="s">
        <v>63</v>
      </c>
      <c r="E6148" s="2" t="b">
        <f t="shared" ca="1" si="170"/>
        <v>1</v>
      </c>
      <c r="F6148" s="2" cm="1">
        <f t="array" aca="1" ref="F6148" ca="1">IF(G6148&lt;&gt;"",INDIRECT("'"&amp;G6148&amp;"'!"&amp;H6148),"")</f>
        <v>0</v>
      </c>
      <c r="G6148" s="1533" t="s">
        <v>6776</v>
      </c>
      <c r="H6148" s="2" t="s">
        <v>5634</v>
      </c>
    </row>
    <row r="6149" spans="1:8" ht="14">
      <c r="A6149">
        <v>6144</v>
      </c>
      <c r="B6149" s="7">
        <f>'EstRev 6-11'!H152</f>
        <v>0</v>
      </c>
      <c r="C6149" s="3">
        <f t="shared" si="169"/>
        <v>6144</v>
      </c>
      <c r="D6149" s="3" t="s">
        <v>63</v>
      </c>
      <c r="E6149" s="2" t="b">
        <f t="shared" ca="1" si="170"/>
        <v>1</v>
      </c>
      <c r="F6149" s="2" cm="1">
        <f t="array" aca="1" ref="F6149" ca="1">IF(G6149&lt;&gt;"",INDIRECT("'"&amp;G6149&amp;"'!"&amp;H6149),"")</f>
        <v>0</v>
      </c>
      <c r="G6149" s="1533" t="s">
        <v>6776</v>
      </c>
      <c r="H6149" s="2" t="s">
        <v>5635</v>
      </c>
    </row>
    <row r="6150" spans="1:8" ht="14">
      <c r="A6150">
        <v>6145</v>
      </c>
      <c r="B6150" s="7">
        <f>'EstRev 6-11'!I152</f>
        <v>0</v>
      </c>
      <c r="C6150" s="3">
        <f t="shared" si="169"/>
        <v>6145</v>
      </c>
      <c r="D6150" s="3" t="s">
        <v>63</v>
      </c>
      <c r="E6150" s="2" t="b">
        <f t="shared" ca="1" si="170"/>
        <v>1</v>
      </c>
      <c r="F6150" s="2" cm="1">
        <f t="array" aca="1" ref="F6150" ca="1">IF(G6150&lt;&gt;"",INDIRECT("'"&amp;G6150&amp;"'!"&amp;H6150),"")</f>
        <v>0</v>
      </c>
      <c r="G6150" s="1533" t="s">
        <v>6776</v>
      </c>
      <c r="H6150" s="2" t="s">
        <v>5636</v>
      </c>
    </row>
    <row r="6151" spans="1:8" ht="14">
      <c r="A6151">
        <v>6146</v>
      </c>
      <c r="B6151" s="7">
        <f>'EstRev 6-11'!J152</f>
        <v>0</v>
      </c>
      <c r="C6151" s="3">
        <f t="shared" si="169"/>
        <v>6146</v>
      </c>
      <c r="D6151" s="3" t="s">
        <v>63</v>
      </c>
      <c r="E6151" s="2" t="b">
        <f t="shared" ca="1" si="170"/>
        <v>1</v>
      </c>
      <c r="F6151" s="2" cm="1">
        <f t="array" aca="1" ref="F6151" ca="1">IF(G6151&lt;&gt;"",INDIRECT("'"&amp;G6151&amp;"'!"&amp;H6151),"")</f>
        <v>0</v>
      </c>
      <c r="G6151" s="1533" t="s">
        <v>6776</v>
      </c>
      <c r="H6151" s="2" t="s">
        <v>5637</v>
      </c>
    </row>
    <row r="6152" spans="1:8" ht="14">
      <c r="A6152">
        <v>6147</v>
      </c>
      <c r="B6152" s="7">
        <f>'EstRev 6-11'!K152</f>
        <v>0</v>
      </c>
      <c r="C6152" s="3">
        <f t="shared" ref="C6152:C6215" si="171">A6152-B6152</f>
        <v>6147</v>
      </c>
      <c r="D6152" s="3" t="s">
        <v>63</v>
      </c>
      <c r="E6152" s="2" t="b">
        <f t="shared" ca="1" si="170"/>
        <v>1</v>
      </c>
      <c r="F6152" s="2" cm="1">
        <f t="array" aca="1" ref="F6152" ca="1">IF(G6152&lt;&gt;"",INDIRECT("'"&amp;G6152&amp;"'!"&amp;H6152),"")</f>
        <v>0</v>
      </c>
      <c r="G6152" s="1533" t="s">
        <v>6776</v>
      </c>
      <c r="H6152" s="2" t="s">
        <v>5638</v>
      </c>
    </row>
    <row r="6153" spans="1:8" ht="14">
      <c r="A6153">
        <v>6148</v>
      </c>
      <c r="B6153" s="7">
        <f>'EstRev 6-11'!G154</f>
        <v>0</v>
      </c>
      <c r="C6153" s="3">
        <f t="shared" si="171"/>
        <v>6148</v>
      </c>
      <c r="D6153" s="3" t="s">
        <v>63</v>
      </c>
      <c r="E6153" s="2" t="b">
        <f t="shared" ca="1" si="170"/>
        <v>1</v>
      </c>
      <c r="F6153" s="2" cm="1">
        <f t="array" aca="1" ref="F6153" ca="1">IF(G6153&lt;&gt;"",INDIRECT("'"&amp;G6153&amp;"'!"&amp;H6153),"")</f>
        <v>0</v>
      </c>
      <c r="G6153" s="1533" t="s">
        <v>6776</v>
      </c>
      <c r="H6153" s="2" t="s">
        <v>5639</v>
      </c>
    </row>
    <row r="6154" spans="1:8" ht="14">
      <c r="A6154">
        <v>6149</v>
      </c>
      <c r="B6154" s="7">
        <f>'EstRev 6-11'!G155</f>
        <v>0</v>
      </c>
      <c r="C6154" s="3">
        <f t="shared" si="171"/>
        <v>6149</v>
      </c>
      <c r="D6154" s="3" t="s">
        <v>63</v>
      </c>
      <c r="E6154" s="2" t="b">
        <f t="shared" ca="1" si="170"/>
        <v>1</v>
      </c>
      <c r="F6154" s="2" cm="1">
        <f t="array" aca="1" ref="F6154" ca="1">IF(G6154&lt;&gt;"",INDIRECT("'"&amp;G6154&amp;"'!"&amp;H6154),"")</f>
        <v>0</v>
      </c>
      <c r="G6154" s="1533" t="s">
        <v>6776</v>
      </c>
      <c r="H6154" s="2" t="s">
        <v>4655</v>
      </c>
    </row>
    <row r="6155" spans="1:8" ht="14">
      <c r="A6155" s="1">
        <v>6150</v>
      </c>
      <c r="D6155" s="3" t="s">
        <v>654</v>
      </c>
      <c r="E6155" s="2" t="b">
        <f t="shared" ca="1" si="170"/>
        <v>1</v>
      </c>
      <c r="F6155" s="2" t="str" cm="1">
        <f t="array" aca="1" ref="F6155" ca="1">IF(G6155&lt;&gt;"",INDIRECT("'"&amp;G6155&amp;"'!"&amp;H6155),"")</f>
        <v/>
      </c>
      <c r="G6155" s="1533"/>
    </row>
    <row r="6156" spans="1:8" ht="14">
      <c r="A6156" s="1">
        <v>6151</v>
      </c>
      <c r="D6156" s="3" t="s">
        <v>654</v>
      </c>
      <c r="E6156" s="2" t="b">
        <f t="shared" ca="1" si="170"/>
        <v>1</v>
      </c>
      <c r="F6156" s="2" t="str" cm="1">
        <f t="array" aca="1" ref="F6156" ca="1">IF(G6156&lt;&gt;"",INDIRECT("'"&amp;G6156&amp;"'!"&amp;H6156),"")</f>
        <v/>
      </c>
      <c r="G6156" s="1533"/>
    </row>
    <row r="6157" spans="1:8" ht="14">
      <c r="A6157" s="1">
        <v>6152</v>
      </c>
      <c r="D6157" s="3" t="s">
        <v>654</v>
      </c>
      <c r="E6157" s="2" t="b">
        <f t="shared" ca="1" si="170"/>
        <v>1</v>
      </c>
      <c r="F6157" s="2" t="str" cm="1">
        <f t="array" aca="1" ref="F6157" ca="1">IF(G6157&lt;&gt;"",INDIRECT("'"&amp;G6157&amp;"'!"&amp;H6157),"")</f>
        <v/>
      </c>
      <c r="G6157" s="1533"/>
    </row>
    <row r="6158" spans="1:8" ht="14">
      <c r="A6158" s="1">
        <v>6153</v>
      </c>
      <c r="D6158" s="3" t="s">
        <v>654</v>
      </c>
      <c r="E6158" s="2" t="b">
        <f t="shared" ca="1" si="170"/>
        <v>1</v>
      </c>
      <c r="F6158" s="2" t="str" cm="1">
        <f t="array" aca="1" ref="F6158" ca="1">IF(G6158&lt;&gt;"",INDIRECT("'"&amp;G6158&amp;"'!"&amp;H6158),"")</f>
        <v/>
      </c>
      <c r="G6158" s="1533"/>
    </row>
    <row r="6159" spans="1:8" ht="14">
      <c r="A6159" s="1">
        <v>6154</v>
      </c>
      <c r="D6159" s="3" t="s">
        <v>654</v>
      </c>
      <c r="E6159" s="2" t="b">
        <f t="shared" ca="1" si="170"/>
        <v>1</v>
      </c>
      <c r="F6159" s="2" t="str" cm="1">
        <f t="array" aca="1" ref="F6159" ca="1">IF(G6159&lt;&gt;"",INDIRECT("'"&amp;G6159&amp;"'!"&amp;H6159),"")</f>
        <v/>
      </c>
      <c r="G6159" s="1533"/>
    </row>
    <row r="6160" spans="1:8" ht="14">
      <c r="A6160" s="1">
        <v>6155</v>
      </c>
      <c r="D6160" s="3" t="s">
        <v>654</v>
      </c>
      <c r="E6160" s="2" t="b">
        <f t="shared" ca="1" si="170"/>
        <v>1</v>
      </c>
      <c r="F6160" s="2" t="str" cm="1">
        <f t="array" aca="1" ref="F6160" ca="1">IF(G6160&lt;&gt;"",INDIRECT("'"&amp;G6160&amp;"'!"&amp;H6160),"")</f>
        <v/>
      </c>
      <c r="G6160" s="1533"/>
    </row>
    <row r="6161" spans="1:8" ht="14">
      <c r="A6161">
        <v>6156</v>
      </c>
      <c r="B6161" s="7">
        <f>'EstRev 6-11'!C165</f>
        <v>0</v>
      </c>
      <c r="C6161" s="3">
        <f t="shared" si="171"/>
        <v>6156</v>
      </c>
      <c r="D6161" s="3" t="s">
        <v>63</v>
      </c>
      <c r="E6161" s="2" t="b">
        <f t="shared" ca="1" si="170"/>
        <v>1</v>
      </c>
      <c r="F6161" s="2" cm="1">
        <f t="array" aca="1" ref="F6161" ca="1">IF(G6161&lt;&gt;"",INDIRECT("'"&amp;G6161&amp;"'!"&amp;H6161),"")</f>
        <v>0</v>
      </c>
      <c r="G6161" s="1533" t="s">
        <v>6776</v>
      </c>
      <c r="H6161" s="2" t="s">
        <v>5640</v>
      </c>
    </row>
    <row r="6162" spans="1:8" ht="14">
      <c r="A6162">
        <v>6157</v>
      </c>
      <c r="B6162" s="7">
        <f>'EstRev 6-11'!D165</f>
        <v>0</v>
      </c>
      <c r="C6162" s="3">
        <f t="shared" si="171"/>
        <v>6157</v>
      </c>
      <c r="D6162" s="3" t="s">
        <v>63</v>
      </c>
      <c r="E6162" s="2" t="b">
        <f t="shared" ca="1" si="170"/>
        <v>1</v>
      </c>
      <c r="F6162" s="2" cm="1">
        <f t="array" aca="1" ref="F6162" ca="1">IF(G6162&lt;&gt;"",INDIRECT("'"&amp;G6162&amp;"'!"&amp;H6162),"")</f>
        <v>0</v>
      </c>
      <c r="G6162" s="1533" t="s">
        <v>6776</v>
      </c>
      <c r="H6162" s="2" t="s">
        <v>5641</v>
      </c>
    </row>
    <row r="6163" spans="1:8" ht="14">
      <c r="A6163">
        <v>6158</v>
      </c>
      <c r="B6163" s="7">
        <f>'EstRev 6-11'!E165</f>
        <v>0</v>
      </c>
      <c r="C6163" s="3">
        <f t="shared" si="171"/>
        <v>6158</v>
      </c>
      <c r="D6163" s="3" t="s">
        <v>63</v>
      </c>
      <c r="E6163" s="2" t="b">
        <f t="shared" ca="1" si="170"/>
        <v>1</v>
      </c>
      <c r="F6163" s="2" cm="1">
        <f t="array" aca="1" ref="F6163" ca="1">IF(G6163&lt;&gt;"",INDIRECT("'"&amp;G6163&amp;"'!"&amp;H6163),"")</f>
        <v>0</v>
      </c>
      <c r="G6163" s="1533" t="s">
        <v>6776</v>
      </c>
      <c r="H6163" s="2" t="s">
        <v>5642</v>
      </c>
    </row>
    <row r="6164" spans="1:8" ht="14">
      <c r="A6164">
        <v>6159</v>
      </c>
      <c r="B6164" s="7">
        <f>'EstRev 6-11'!F165</f>
        <v>0</v>
      </c>
      <c r="C6164" s="3">
        <f t="shared" si="171"/>
        <v>6159</v>
      </c>
      <c r="D6164" s="3" t="s">
        <v>63</v>
      </c>
      <c r="E6164" s="2" t="b">
        <f t="shared" ca="1" si="170"/>
        <v>1</v>
      </c>
      <c r="F6164" s="2" cm="1">
        <f t="array" aca="1" ref="F6164" ca="1">IF(G6164&lt;&gt;"",INDIRECT("'"&amp;G6164&amp;"'!"&amp;H6164),"")</f>
        <v>0</v>
      </c>
      <c r="G6164" s="1533" t="s">
        <v>6776</v>
      </c>
      <c r="H6164" s="2" t="s">
        <v>5643</v>
      </c>
    </row>
    <row r="6165" spans="1:8" ht="14">
      <c r="A6165">
        <v>6160</v>
      </c>
      <c r="B6165" s="7">
        <f>'EstRev 6-11'!G165</f>
        <v>0</v>
      </c>
      <c r="C6165" s="3">
        <f t="shared" si="171"/>
        <v>6160</v>
      </c>
      <c r="D6165" s="3" t="s">
        <v>63</v>
      </c>
      <c r="E6165" s="2" t="b">
        <f t="shared" ca="1" si="170"/>
        <v>1</v>
      </c>
      <c r="F6165" s="2" cm="1">
        <f t="array" aca="1" ref="F6165" ca="1">IF(G6165&lt;&gt;"",INDIRECT("'"&amp;G6165&amp;"'!"&amp;H6165),"")</f>
        <v>0</v>
      </c>
      <c r="G6165" s="1533" t="s">
        <v>6776</v>
      </c>
      <c r="H6165" s="2" t="s">
        <v>5644</v>
      </c>
    </row>
    <row r="6166" spans="1:8" ht="14">
      <c r="A6166">
        <v>6161</v>
      </c>
      <c r="B6166" s="7">
        <f>'EstRev 6-11'!H165</f>
        <v>0</v>
      </c>
      <c r="C6166" s="3">
        <f t="shared" si="171"/>
        <v>6161</v>
      </c>
      <c r="D6166" s="3" t="s">
        <v>63</v>
      </c>
      <c r="E6166" s="2" t="b">
        <f t="shared" ca="1" si="170"/>
        <v>1</v>
      </c>
      <c r="F6166" s="2" cm="1">
        <f t="array" aca="1" ref="F6166" ca="1">IF(G6166&lt;&gt;"",INDIRECT("'"&amp;G6166&amp;"'!"&amp;H6166),"")</f>
        <v>0</v>
      </c>
      <c r="G6166" s="1533" t="s">
        <v>6776</v>
      </c>
      <c r="H6166" s="2" t="s">
        <v>5645</v>
      </c>
    </row>
    <row r="6167" spans="1:8" ht="14">
      <c r="A6167">
        <v>6162</v>
      </c>
      <c r="B6167" s="7">
        <f>'EstRev 6-11'!K165</f>
        <v>0</v>
      </c>
      <c r="C6167" s="3">
        <f t="shared" si="171"/>
        <v>6162</v>
      </c>
      <c r="D6167" s="3" t="s">
        <v>63</v>
      </c>
      <c r="E6167" s="2" t="b">
        <f t="shared" ca="1" si="170"/>
        <v>1</v>
      </c>
      <c r="F6167" s="2" cm="1">
        <f t="array" aca="1" ref="F6167" ca="1">IF(G6167&lt;&gt;"",INDIRECT("'"&amp;G6167&amp;"'!"&amp;H6167),"")</f>
        <v>0</v>
      </c>
      <c r="G6167" s="1533" t="s">
        <v>6776</v>
      </c>
      <c r="H6167" s="2" t="s">
        <v>5646</v>
      </c>
    </row>
    <row r="6168" spans="1:8" ht="14">
      <c r="A6168">
        <v>6163</v>
      </c>
      <c r="B6168" s="7">
        <f>'EstRev 6-11'!J170</f>
        <v>0</v>
      </c>
      <c r="C6168" s="3">
        <f t="shared" si="171"/>
        <v>6163</v>
      </c>
      <c r="D6168" s="3" t="s">
        <v>63</v>
      </c>
      <c r="E6168" s="2" t="b">
        <f t="shared" ca="1" si="170"/>
        <v>1</v>
      </c>
      <c r="F6168" s="2" cm="1">
        <f t="array" aca="1" ref="F6168" ca="1">IF(G6168&lt;&gt;"",INDIRECT("'"&amp;G6168&amp;"'!"&amp;H6168),"")</f>
        <v>0</v>
      </c>
      <c r="G6168" s="1533" t="s">
        <v>6776</v>
      </c>
      <c r="H6168" s="2" t="s">
        <v>5647</v>
      </c>
    </row>
    <row r="6169" spans="1:8" ht="14">
      <c r="A6169">
        <v>6164</v>
      </c>
      <c r="B6169" s="7">
        <f>'EstRev 6-11'!J171</f>
        <v>0</v>
      </c>
      <c r="C6169" s="3">
        <f t="shared" si="171"/>
        <v>6164</v>
      </c>
      <c r="D6169" s="3" t="s">
        <v>63</v>
      </c>
      <c r="E6169" s="2" t="b">
        <f t="shared" ca="1" si="170"/>
        <v>1</v>
      </c>
      <c r="F6169" s="2" cm="1">
        <f t="array" aca="1" ref="F6169" ca="1">IF(G6169&lt;&gt;"",INDIRECT("'"&amp;G6169&amp;"'!"&amp;H6169),"")</f>
        <v>0</v>
      </c>
      <c r="G6169" s="1533" t="s">
        <v>6776</v>
      </c>
      <c r="H6169" s="2" t="s">
        <v>5648</v>
      </c>
    </row>
    <row r="6170" spans="1:8" ht="14">
      <c r="A6170">
        <v>6165</v>
      </c>
      <c r="B6170" s="7">
        <f>'EstRev 6-11'!J172</f>
        <v>0</v>
      </c>
      <c r="C6170" s="3">
        <f t="shared" si="171"/>
        <v>6165</v>
      </c>
      <c r="D6170" s="3" t="s">
        <v>63</v>
      </c>
      <c r="E6170" s="2" t="b">
        <f t="shared" ca="1" si="170"/>
        <v>1</v>
      </c>
      <c r="F6170" s="2" cm="1">
        <f t="array" aca="1" ref="F6170" ca="1">IF(G6170&lt;&gt;"",INDIRECT("'"&amp;G6170&amp;"'!"&amp;H6170),"")</f>
        <v>0</v>
      </c>
      <c r="G6170" s="1533" t="s">
        <v>6776</v>
      </c>
      <c r="H6170" s="2" t="s">
        <v>5649</v>
      </c>
    </row>
    <row r="6171" spans="1:8" ht="14">
      <c r="A6171">
        <v>6166</v>
      </c>
      <c r="B6171" s="7">
        <f>'EstRev 6-11'!J175</f>
        <v>0</v>
      </c>
      <c r="C6171" s="3">
        <f t="shared" si="171"/>
        <v>6166</v>
      </c>
      <c r="D6171" s="3" t="s">
        <v>63</v>
      </c>
      <c r="E6171" s="2" t="b">
        <f t="shared" ca="1" si="170"/>
        <v>1</v>
      </c>
      <c r="F6171" s="2" cm="1">
        <f t="array" aca="1" ref="F6171" ca="1">IF(G6171&lt;&gt;"",INDIRECT("'"&amp;G6171&amp;"'!"&amp;H6171),"")</f>
        <v>0</v>
      </c>
      <c r="G6171" s="1533" t="s">
        <v>6776</v>
      </c>
      <c r="H6171" s="2" t="s">
        <v>5650</v>
      </c>
    </row>
    <row r="6172" spans="1:8" ht="14">
      <c r="A6172">
        <v>6167</v>
      </c>
      <c r="B6172" s="7">
        <f>'EstRev 6-11'!J176</f>
        <v>0</v>
      </c>
      <c r="C6172" s="3">
        <f t="shared" si="171"/>
        <v>6167</v>
      </c>
      <c r="D6172" s="3" t="s">
        <v>63</v>
      </c>
      <c r="E6172" s="2" t="b">
        <f t="shared" ca="1" si="170"/>
        <v>1</v>
      </c>
      <c r="F6172" s="2" cm="1">
        <f t="array" aca="1" ref="F6172" ca="1">IF(G6172&lt;&gt;"",INDIRECT("'"&amp;G6172&amp;"'!"&amp;H6172),"")</f>
        <v>0</v>
      </c>
      <c r="G6172" s="1533" t="s">
        <v>6776</v>
      </c>
      <c r="H6172" s="2" t="s">
        <v>5651</v>
      </c>
    </row>
    <row r="6173" spans="1:8" ht="14">
      <c r="A6173">
        <v>6168</v>
      </c>
      <c r="B6173" s="7">
        <f>'EstRev 6-11'!J177</f>
        <v>0</v>
      </c>
      <c r="C6173" s="3">
        <f t="shared" si="171"/>
        <v>6168</v>
      </c>
      <c r="D6173" s="3" t="s">
        <v>63</v>
      </c>
      <c r="E6173" s="2" t="b">
        <f t="shared" ca="1" si="170"/>
        <v>1</v>
      </c>
      <c r="F6173" s="2" cm="1">
        <f t="array" aca="1" ref="F6173" ca="1">IF(G6173&lt;&gt;"",INDIRECT("'"&amp;G6173&amp;"'!"&amp;H6173),"")</f>
        <v>0</v>
      </c>
      <c r="G6173" s="1533" t="s">
        <v>6776</v>
      </c>
      <c r="H6173" s="2" t="s">
        <v>5652</v>
      </c>
    </row>
    <row r="6174" spans="1:8" ht="14">
      <c r="A6174">
        <v>6169</v>
      </c>
      <c r="B6174" s="7">
        <f>'EstRev 6-11'!C192</f>
        <v>0</v>
      </c>
      <c r="C6174" s="3">
        <f t="shared" si="171"/>
        <v>6169</v>
      </c>
      <c r="D6174" s="3" t="s">
        <v>63</v>
      </c>
      <c r="E6174" s="2" t="b">
        <f t="shared" ca="1" si="170"/>
        <v>1</v>
      </c>
      <c r="F6174" s="2" cm="1">
        <f t="array" aca="1" ref="F6174" ca="1">IF(G6174&lt;&gt;"",INDIRECT("'"&amp;G6174&amp;"'!"&amp;H6174),"")</f>
        <v>0</v>
      </c>
      <c r="G6174" s="1533" t="s">
        <v>6776</v>
      </c>
      <c r="H6174" s="2" t="s">
        <v>5653</v>
      </c>
    </row>
    <row r="6175" spans="1:8" ht="14">
      <c r="A6175">
        <v>6170</v>
      </c>
      <c r="B6175" s="7">
        <f>'EstRev 6-11'!G192</f>
        <v>0</v>
      </c>
      <c r="C6175" s="3">
        <f t="shared" si="171"/>
        <v>6170</v>
      </c>
      <c r="D6175" s="3" t="s">
        <v>63</v>
      </c>
      <c r="E6175" s="2" t="b">
        <f t="shared" ca="1" si="170"/>
        <v>1</v>
      </c>
      <c r="F6175" s="2" cm="1">
        <f t="array" aca="1" ref="F6175" ca="1">IF(G6175&lt;&gt;"",INDIRECT("'"&amp;G6175&amp;"'!"&amp;H6175),"")</f>
        <v>0</v>
      </c>
      <c r="G6175" s="1533" t="s">
        <v>6776</v>
      </c>
      <c r="H6175" s="2" t="s">
        <v>5654</v>
      </c>
    </row>
    <row r="6176" spans="1:8" ht="14">
      <c r="A6176">
        <v>6171</v>
      </c>
      <c r="B6176" s="7">
        <f>'EstRev 6-11'!G193</f>
        <v>0</v>
      </c>
      <c r="C6176" s="3">
        <f t="shared" si="171"/>
        <v>6171</v>
      </c>
      <c r="D6176" s="3" t="s">
        <v>63</v>
      </c>
      <c r="E6176" s="2" t="b">
        <f t="shared" ca="1" si="170"/>
        <v>1</v>
      </c>
      <c r="F6176" s="2" cm="1">
        <f t="array" aca="1" ref="F6176" ca="1">IF(G6176&lt;&gt;"",INDIRECT("'"&amp;G6176&amp;"'!"&amp;H6176),"")</f>
        <v>0</v>
      </c>
      <c r="G6176" s="1533" t="s">
        <v>6776</v>
      </c>
      <c r="H6176" s="2" t="s">
        <v>5655</v>
      </c>
    </row>
    <row r="6177" spans="1:8" ht="14">
      <c r="A6177">
        <v>6172</v>
      </c>
      <c r="B6177" s="7">
        <f>'EstRev 6-11'!G194</f>
        <v>0</v>
      </c>
      <c r="C6177" s="3">
        <f t="shared" si="171"/>
        <v>6172</v>
      </c>
      <c r="D6177" s="3" t="s">
        <v>63</v>
      </c>
      <c r="E6177" s="2" t="b">
        <f t="shared" ca="1" si="170"/>
        <v>1</v>
      </c>
      <c r="F6177" s="2" cm="1">
        <f t="array" aca="1" ref="F6177" ca="1">IF(G6177&lt;&gt;"",INDIRECT("'"&amp;G6177&amp;"'!"&amp;H6177),"")</f>
        <v>0</v>
      </c>
      <c r="G6177" s="1533" t="s">
        <v>6776</v>
      </c>
      <c r="H6177" s="2" t="s">
        <v>5656</v>
      </c>
    </row>
    <row r="6178" spans="1:8" ht="14">
      <c r="A6178">
        <v>6173</v>
      </c>
      <c r="B6178" s="7">
        <f>'EstRev 6-11'!G195</f>
        <v>0</v>
      </c>
      <c r="C6178" s="3">
        <f t="shared" si="171"/>
        <v>6173</v>
      </c>
      <c r="D6178" s="3" t="s">
        <v>63</v>
      </c>
      <c r="E6178" s="2" t="b">
        <f t="shared" ca="1" si="170"/>
        <v>1</v>
      </c>
      <c r="F6178" s="2" cm="1">
        <f t="array" aca="1" ref="F6178" ca="1">IF(G6178&lt;&gt;"",INDIRECT("'"&amp;G6178&amp;"'!"&amp;H6178),"")</f>
        <v>0</v>
      </c>
      <c r="G6178" s="1533" t="s">
        <v>6776</v>
      </c>
      <c r="H6178" s="2" t="s">
        <v>5657</v>
      </c>
    </row>
    <row r="6179" spans="1:8" ht="14">
      <c r="A6179">
        <v>6174</v>
      </c>
      <c r="B6179" s="7">
        <f>'EstRev 6-11'!G196</f>
        <v>0</v>
      </c>
      <c r="C6179" s="3">
        <f t="shared" si="171"/>
        <v>6174</v>
      </c>
      <c r="D6179" s="3" t="s">
        <v>63</v>
      </c>
      <c r="E6179" s="2" t="b">
        <f t="shared" ca="1" si="170"/>
        <v>1</v>
      </c>
      <c r="F6179" s="2" cm="1">
        <f t="array" aca="1" ref="F6179" ca="1">IF(G6179&lt;&gt;"",INDIRECT("'"&amp;G6179&amp;"'!"&amp;H6179),"")</f>
        <v>0</v>
      </c>
      <c r="G6179" s="1533" t="s">
        <v>6776</v>
      </c>
      <c r="H6179" s="2" t="s">
        <v>5658</v>
      </c>
    </row>
    <row r="6180" spans="1:8" ht="14">
      <c r="A6180">
        <v>6175</v>
      </c>
      <c r="B6180" s="7">
        <f>'EstRev 6-11'!G197</f>
        <v>0</v>
      </c>
      <c r="C6180" s="3">
        <f t="shared" si="171"/>
        <v>6175</v>
      </c>
      <c r="D6180" s="3" t="s">
        <v>63</v>
      </c>
      <c r="E6180" s="2" t="b">
        <f t="shared" ca="1" si="170"/>
        <v>1</v>
      </c>
      <c r="F6180" s="2" cm="1">
        <f t="array" aca="1" ref="F6180" ca="1">IF(G6180&lt;&gt;"",INDIRECT("'"&amp;G6180&amp;"'!"&amp;H6180),"")</f>
        <v>0</v>
      </c>
      <c r="G6180" s="1533" t="s">
        <v>6776</v>
      </c>
      <c r="H6180" s="2" t="s">
        <v>5659</v>
      </c>
    </row>
    <row r="6181" spans="1:8" ht="14">
      <c r="A6181">
        <v>6176</v>
      </c>
      <c r="B6181" s="7">
        <f>'EstRev 6-11'!G199</f>
        <v>0</v>
      </c>
      <c r="C6181" s="3">
        <f t="shared" si="171"/>
        <v>6176</v>
      </c>
      <c r="D6181" s="3" t="s">
        <v>63</v>
      </c>
      <c r="E6181" s="2" t="b">
        <f t="shared" ca="1" si="170"/>
        <v>1</v>
      </c>
      <c r="F6181" s="2" cm="1">
        <f t="array" aca="1" ref="F6181" ca="1">IF(G6181&lt;&gt;"",INDIRECT("'"&amp;G6181&amp;"'!"&amp;H6181),"")</f>
        <v>0</v>
      </c>
      <c r="G6181" s="1533" t="s">
        <v>6776</v>
      </c>
      <c r="H6181" s="2" t="s">
        <v>5660</v>
      </c>
    </row>
    <row r="6182" spans="1:8" ht="14">
      <c r="A6182">
        <v>6177</v>
      </c>
      <c r="B6182" s="7">
        <f>'EstRev 6-11'!G200</f>
        <v>0</v>
      </c>
      <c r="C6182" s="3">
        <f t="shared" si="171"/>
        <v>6177</v>
      </c>
      <c r="D6182" s="3" t="s">
        <v>63</v>
      </c>
      <c r="E6182" s="2" t="b">
        <f t="shared" ca="1" si="170"/>
        <v>1</v>
      </c>
      <c r="F6182" s="2" cm="1">
        <f t="array" aca="1" ref="F6182" ca="1">IF(G6182&lt;&gt;"",INDIRECT("'"&amp;G6182&amp;"'!"&amp;H6182),"")</f>
        <v>0</v>
      </c>
      <c r="G6182" s="1533" t="s">
        <v>6776</v>
      </c>
      <c r="H6182" s="2" t="s">
        <v>5661</v>
      </c>
    </row>
    <row r="6183" spans="1:8" ht="14">
      <c r="A6183" s="1">
        <v>6178</v>
      </c>
      <c r="D6183" s="3" t="s">
        <v>654</v>
      </c>
      <c r="E6183" s="2" t="b">
        <f t="shared" ca="1" si="170"/>
        <v>1</v>
      </c>
      <c r="F6183" s="2" t="str" cm="1">
        <f t="array" aca="1" ref="F6183" ca="1">IF(G6183&lt;&gt;"",INDIRECT("'"&amp;G6183&amp;"'!"&amp;H6183),"")</f>
        <v/>
      </c>
      <c r="G6183" s="1533"/>
    </row>
    <row r="6184" spans="1:8" ht="14">
      <c r="A6184" s="1">
        <v>6179</v>
      </c>
      <c r="D6184" s="3" t="s">
        <v>654</v>
      </c>
      <c r="E6184" s="2" t="b">
        <f t="shared" ca="1" si="170"/>
        <v>1</v>
      </c>
      <c r="F6184" s="2" t="str" cm="1">
        <f t="array" aca="1" ref="F6184" ca="1">IF(G6184&lt;&gt;"",INDIRECT("'"&amp;G6184&amp;"'!"&amp;H6184),"")</f>
        <v/>
      </c>
      <c r="G6184" s="1533"/>
    </row>
    <row r="6185" spans="1:8" ht="14">
      <c r="A6185" s="1">
        <v>6180</v>
      </c>
      <c r="D6185" s="3" t="s">
        <v>654</v>
      </c>
      <c r="E6185" s="2" t="b">
        <f t="shared" ca="1" si="170"/>
        <v>1</v>
      </c>
      <c r="F6185" s="2" t="str" cm="1">
        <f t="array" aca="1" ref="F6185" ca="1">IF(G6185&lt;&gt;"",INDIRECT("'"&amp;G6185&amp;"'!"&amp;H6185),"")</f>
        <v/>
      </c>
      <c r="G6185" s="1533"/>
    </row>
    <row r="6186" spans="1:8" ht="14">
      <c r="A6186">
        <v>6181</v>
      </c>
      <c r="B6186" s="7">
        <f>'EstRev 6-11'!J271</f>
        <v>0</v>
      </c>
      <c r="C6186" s="3">
        <f t="shared" si="171"/>
        <v>6181</v>
      </c>
      <c r="D6186" s="3" t="s">
        <v>63</v>
      </c>
      <c r="E6186" s="2" t="b">
        <f t="shared" ca="1" si="170"/>
        <v>1</v>
      </c>
      <c r="F6186" s="2" cm="1">
        <f t="array" aca="1" ref="F6186" ca="1">IF(G6186&lt;&gt;"",INDIRECT("'"&amp;G6186&amp;"'!"&amp;H6186),"")</f>
        <v>0</v>
      </c>
      <c r="G6186" s="1533" t="s">
        <v>6776</v>
      </c>
      <c r="H6186" s="2" t="s">
        <v>5662</v>
      </c>
    </row>
    <row r="6187" spans="1:8" ht="14">
      <c r="A6187">
        <v>6182</v>
      </c>
      <c r="B6187" s="7">
        <f>'EstRev 6-11'!J272</f>
        <v>0</v>
      </c>
      <c r="C6187" s="3">
        <f t="shared" si="171"/>
        <v>6182</v>
      </c>
      <c r="D6187" s="3" t="s">
        <v>63</v>
      </c>
      <c r="E6187" s="2" t="b">
        <f t="shared" ca="1" si="170"/>
        <v>1</v>
      </c>
      <c r="F6187" s="2" cm="1">
        <f t="array" aca="1" ref="F6187" ca="1">IF(G6187&lt;&gt;"",INDIRECT("'"&amp;G6187&amp;"'!"&amp;H6187),"")</f>
        <v>0</v>
      </c>
      <c r="G6187" s="1533" t="s">
        <v>6776</v>
      </c>
      <c r="H6187" s="2" t="s">
        <v>5663</v>
      </c>
    </row>
    <row r="6188" spans="1:8" ht="14">
      <c r="A6188">
        <v>6183</v>
      </c>
      <c r="B6188" s="7">
        <f>'EstExp 12-20'!I5</f>
        <v>0</v>
      </c>
      <c r="C6188" s="3">
        <f t="shared" si="171"/>
        <v>6183</v>
      </c>
      <c r="D6188" s="3" t="s">
        <v>63</v>
      </c>
      <c r="E6188" s="2" t="b">
        <f t="shared" ca="1" si="170"/>
        <v>1</v>
      </c>
      <c r="F6188" s="2" cm="1">
        <f t="array" aca="1" ref="F6188" ca="1">IF(G6188&lt;&gt;"",INDIRECT("'"&amp;G6188&amp;"'!"&amp;H6188),"")</f>
        <v>0</v>
      </c>
      <c r="G6188" s="1533" t="s">
        <v>6775</v>
      </c>
      <c r="H6188" s="2" t="s">
        <v>5021</v>
      </c>
    </row>
    <row r="6189" spans="1:8" ht="14">
      <c r="A6189">
        <v>6184</v>
      </c>
      <c r="B6189" s="7">
        <f>'EstExp 12-20'!J5</f>
        <v>0</v>
      </c>
      <c r="C6189" s="3">
        <f t="shared" si="171"/>
        <v>6184</v>
      </c>
      <c r="D6189" s="3" t="s">
        <v>63</v>
      </c>
      <c r="E6189" s="2" t="b">
        <f t="shared" ca="1" si="170"/>
        <v>1</v>
      </c>
      <c r="F6189" s="2" cm="1">
        <f t="array" aca="1" ref="F6189" ca="1">IF(G6189&lt;&gt;"",INDIRECT("'"&amp;G6189&amp;"'!"&amp;H6189),"")</f>
        <v>0</v>
      </c>
      <c r="G6189" s="1533" t="s">
        <v>6775</v>
      </c>
      <c r="H6189" s="2" t="s">
        <v>5540</v>
      </c>
    </row>
    <row r="6190" spans="1:8" ht="14">
      <c r="A6190">
        <v>6185</v>
      </c>
      <c r="B6190" s="7">
        <f>'EstExp 12-20'!C7</f>
        <v>0</v>
      </c>
      <c r="C6190" s="3">
        <f t="shared" si="171"/>
        <v>6185</v>
      </c>
      <c r="D6190" s="3" t="s">
        <v>63</v>
      </c>
      <c r="E6190" s="2" t="b">
        <f t="shared" ca="1" si="170"/>
        <v>1</v>
      </c>
      <c r="F6190" s="2" cm="1">
        <f t="array" aca="1" ref="F6190" ca="1">IF(G6190&lt;&gt;"",INDIRECT("'"&amp;G6190&amp;"'!"&amp;H6190),"")</f>
        <v>0</v>
      </c>
      <c r="G6190" s="1533" t="s">
        <v>6775</v>
      </c>
      <c r="H6190" s="2" t="s">
        <v>4234</v>
      </c>
    </row>
    <row r="6191" spans="1:8" ht="14">
      <c r="A6191">
        <v>6186</v>
      </c>
      <c r="B6191" s="7">
        <f>'EstExp 12-20'!D7</f>
        <v>0</v>
      </c>
      <c r="C6191" s="3">
        <f t="shared" si="171"/>
        <v>6186</v>
      </c>
      <c r="D6191" s="3" t="s">
        <v>63</v>
      </c>
      <c r="E6191" s="2" t="b">
        <f t="shared" ca="1" si="170"/>
        <v>1</v>
      </c>
      <c r="F6191" s="2" cm="1">
        <f t="array" aca="1" ref="F6191" ca="1">IF(G6191&lt;&gt;"",INDIRECT("'"&amp;G6191&amp;"'!"&amp;H6191),"")</f>
        <v>0</v>
      </c>
      <c r="G6191" s="1533" t="s">
        <v>6775</v>
      </c>
      <c r="H6191" s="2" t="s">
        <v>4247</v>
      </c>
    </row>
    <row r="6192" spans="1:8" ht="14">
      <c r="A6192">
        <v>6187</v>
      </c>
      <c r="B6192" s="7">
        <f>'EstExp 12-20'!E7</f>
        <v>0</v>
      </c>
      <c r="C6192" s="3">
        <f t="shared" si="171"/>
        <v>6187</v>
      </c>
      <c r="D6192" s="3" t="s">
        <v>63</v>
      </c>
      <c r="E6192" s="2" t="b">
        <f t="shared" ca="1" si="170"/>
        <v>1</v>
      </c>
      <c r="F6192" s="2" cm="1">
        <f t="array" aca="1" ref="F6192" ca="1">IF(G6192&lt;&gt;"",INDIRECT("'"&amp;G6192&amp;"'!"&amp;H6192),"")</f>
        <v>0</v>
      </c>
      <c r="G6192" s="1533" t="s">
        <v>6775</v>
      </c>
      <c r="H6192" s="2" t="s">
        <v>4901</v>
      </c>
    </row>
    <row r="6193" spans="1:8" ht="14">
      <c r="A6193">
        <v>6188</v>
      </c>
      <c r="B6193" s="7">
        <f>'EstExp 12-20'!F7</f>
        <v>0</v>
      </c>
      <c r="C6193" s="3">
        <f t="shared" si="171"/>
        <v>6188</v>
      </c>
      <c r="D6193" s="3" t="s">
        <v>63</v>
      </c>
      <c r="E6193" s="2" t="b">
        <f t="shared" ca="1" si="170"/>
        <v>1</v>
      </c>
      <c r="F6193" s="2" cm="1">
        <f t="array" aca="1" ref="F6193" ca="1">IF(G6193&lt;&gt;"",INDIRECT("'"&amp;G6193&amp;"'!"&amp;H6193),"")</f>
        <v>0</v>
      </c>
      <c r="G6193" s="1533" t="s">
        <v>6775</v>
      </c>
      <c r="H6193" s="2" t="s">
        <v>4269</v>
      </c>
    </row>
    <row r="6194" spans="1:8" ht="14">
      <c r="A6194">
        <v>6189</v>
      </c>
      <c r="B6194" s="7">
        <f>'EstExp 12-20'!G7</f>
        <v>0</v>
      </c>
      <c r="C6194" s="3">
        <f t="shared" si="171"/>
        <v>6189</v>
      </c>
      <c r="D6194" s="3" t="s">
        <v>63</v>
      </c>
      <c r="E6194" s="2" t="b">
        <f t="shared" ca="1" si="170"/>
        <v>1</v>
      </c>
      <c r="F6194" s="2" cm="1">
        <f t="array" aca="1" ref="F6194" ca="1">IF(G6194&lt;&gt;"",INDIRECT("'"&amp;G6194&amp;"'!"&amp;H6194),"")</f>
        <v>0</v>
      </c>
      <c r="G6194" s="1533" t="s">
        <v>6775</v>
      </c>
      <c r="H6194" s="2" t="s">
        <v>4897</v>
      </c>
    </row>
    <row r="6195" spans="1:8" ht="14">
      <c r="A6195">
        <v>6190</v>
      </c>
      <c r="B6195" s="7">
        <f>'EstExp 12-20'!H7</f>
        <v>0</v>
      </c>
      <c r="C6195" s="3">
        <f t="shared" si="171"/>
        <v>6190</v>
      </c>
      <c r="D6195" s="3" t="s">
        <v>63</v>
      </c>
      <c r="E6195" s="2" t="b">
        <f t="shared" ca="1" si="170"/>
        <v>1</v>
      </c>
      <c r="F6195" s="2" cm="1">
        <f t="array" aca="1" ref="F6195" ca="1">IF(G6195&lt;&gt;"",INDIRECT("'"&amp;G6195&amp;"'!"&amp;H6195),"")</f>
        <v>0</v>
      </c>
      <c r="G6195" s="1533" t="s">
        <v>6775</v>
      </c>
      <c r="H6195" s="2" t="s">
        <v>4905</v>
      </c>
    </row>
    <row r="6196" spans="1:8" ht="14">
      <c r="A6196">
        <v>6191</v>
      </c>
      <c r="B6196" s="7">
        <f>'EstExp 12-20'!I7</f>
        <v>0</v>
      </c>
      <c r="C6196" s="3">
        <f t="shared" si="171"/>
        <v>6191</v>
      </c>
      <c r="D6196" s="3" t="s">
        <v>63</v>
      </c>
      <c r="E6196" s="2" t="b">
        <f t="shared" ca="1" si="170"/>
        <v>1</v>
      </c>
      <c r="F6196" s="2" cm="1">
        <f t="array" aca="1" ref="F6196" ca="1">IF(G6196&lt;&gt;"",INDIRECT("'"&amp;G6196&amp;"'!"&amp;H6196),"")</f>
        <v>0</v>
      </c>
      <c r="G6196" s="1533" t="s">
        <v>6775</v>
      </c>
      <c r="H6196" s="2" t="s">
        <v>4299</v>
      </c>
    </row>
    <row r="6197" spans="1:8" ht="14">
      <c r="A6197">
        <v>6192</v>
      </c>
      <c r="B6197" s="7">
        <f>'EstExp 12-20'!J7</f>
        <v>0</v>
      </c>
      <c r="C6197" s="3">
        <f t="shared" si="171"/>
        <v>6192</v>
      </c>
      <c r="D6197" s="3" t="s">
        <v>63</v>
      </c>
      <c r="E6197" s="2" t="b">
        <f t="shared" ca="1" si="170"/>
        <v>1</v>
      </c>
      <c r="F6197" s="2" cm="1">
        <f t="array" aca="1" ref="F6197" ca="1">IF(G6197&lt;&gt;"",INDIRECT("'"&amp;G6197&amp;"'!"&amp;H6197),"")</f>
        <v>0</v>
      </c>
      <c r="G6197" s="1533" t="s">
        <v>6775</v>
      </c>
      <c r="H6197" s="2" t="s">
        <v>5541</v>
      </c>
    </row>
    <row r="6198" spans="1:8" ht="14">
      <c r="A6198">
        <v>6193</v>
      </c>
      <c r="B6198" s="7">
        <f>'EstExp 12-20'!K7</f>
        <v>0</v>
      </c>
      <c r="C6198" s="3">
        <f t="shared" si="171"/>
        <v>6193</v>
      </c>
      <c r="D6198" s="3" t="s">
        <v>63</v>
      </c>
      <c r="E6198" s="2" t="b">
        <f t="shared" ca="1" si="170"/>
        <v>1</v>
      </c>
      <c r="F6198" s="2" cm="1">
        <f t="array" aca="1" ref="F6198" ca="1">IF(G6198&lt;&gt;"",INDIRECT("'"&amp;G6198&amp;"'!"&amp;H6198),"")</f>
        <v>0</v>
      </c>
      <c r="G6198" s="1533" t="s">
        <v>6775</v>
      </c>
      <c r="H6198" s="2" t="s">
        <v>5074</v>
      </c>
    </row>
    <row r="6199" spans="1:8" ht="14">
      <c r="A6199">
        <v>6194</v>
      </c>
      <c r="B6199" s="7">
        <f>'EstExp 12-20'!I8</f>
        <v>0</v>
      </c>
      <c r="C6199" s="3">
        <f t="shared" si="171"/>
        <v>6194</v>
      </c>
      <c r="D6199" s="3" t="s">
        <v>63</v>
      </c>
      <c r="E6199" s="2" t="b">
        <f t="shared" ca="1" si="170"/>
        <v>1</v>
      </c>
      <c r="F6199" s="2" cm="1">
        <f t="array" aca="1" ref="F6199" ca="1">IF(G6199&lt;&gt;"",INDIRECT("'"&amp;G6199&amp;"'!"&amp;H6199),"")</f>
        <v>0</v>
      </c>
      <c r="G6199" s="1533" t="s">
        <v>6775</v>
      </c>
      <c r="H6199" s="2" t="s">
        <v>5243</v>
      </c>
    </row>
    <row r="6200" spans="1:8" ht="14">
      <c r="A6200">
        <v>6195</v>
      </c>
      <c r="B6200" s="7">
        <f>'EstExp 12-20'!J8</f>
        <v>0</v>
      </c>
      <c r="C6200" s="3">
        <f t="shared" si="171"/>
        <v>6195</v>
      </c>
      <c r="D6200" s="3" t="s">
        <v>63</v>
      </c>
      <c r="E6200" s="2" t="b">
        <f t="shared" ca="1" si="170"/>
        <v>1</v>
      </c>
      <c r="F6200" s="2" cm="1">
        <f t="array" aca="1" ref="F6200" ca="1">IF(G6200&lt;&gt;"",INDIRECT("'"&amp;G6200&amp;"'!"&amp;H6200),"")</f>
        <v>0</v>
      </c>
      <c r="G6200" s="1533" t="s">
        <v>6775</v>
      </c>
      <c r="H6200" s="2" t="s">
        <v>5542</v>
      </c>
    </row>
    <row r="6201" spans="1:8" ht="14">
      <c r="A6201">
        <v>6196</v>
      </c>
      <c r="B6201" s="7">
        <f>'EstExp 12-20'!C9</f>
        <v>0</v>
      </c>
      <c r="C6201" s="3">
        <f t="shared" si="171"/>
        <v>6196</v>
      </c>
      <c r="D6201" s="3" t="s">
        <v>63</v>
      </c>
      <c r="E6201" s="2" t="b">
        <f t="shared" ca="1" si="170"/>
        <v>1</v>
      </c>
      <c r="F6201" s="2" cm="1">
        <f t="array" aca="1" ref="F6201" ca="1">IF(G6201&lt;&gt;"",INDIRECT("'"&amp;G6201&amp;"'!"&amp;H6201),"")</f>
        <v>0</v>
      </c>
      <c r="G6201" s="1533" t="s">
        <v>6775</v>
      </c>
      <c r="H6201" s="2" t="s">
        <v>4890</v>
      </c>
    </row>
    <row r="6202" spans="1:8" ht="14">
      <c r="A6202">
        <v>6197</v>
      </c>
      <c r="B6202" s="7">
        <f>'EstExp 12-20'!D9</f>
        <v>0</v>
      </c>
      <c r="C6202" s="3">
        <f t="shared" si="171"/>
        <v>6197</v>
      </c>
      <c r="D6202" s="3" t="s">
        <v>63</v>
      </c>
      <c r="E6202" s="2" t="b">
        <f t="shared" ca="1" si="170"/>
        <v>1</v>
      </c>
      <c r="F6202" s="2" cm="1">
        <f t="array" aca="1" ref="F6202" ca="1">IF(G6202&lt;&gt;"",INDIRECT("'"&amp;G6202&amp;"'!"&amp;H6202),"")</f>
        <v>0</v>
      </c>
      <c r="G6202" s="1533" t="s">
        <v>6775</v>
      </c>
      <c r="H6202" s="2" t="s">
        <v>4892</v>
      </c>
    </row>
    <row r="6203" spans="1:8" ht="14">
      <c r="A6203">
        <v>6198</v>
      </c>
      <c r="B6203" s="7">
        <f>'EstExp 12-20'!E9</f>
        <v>2500</v>
      </c>
      <c r="C6203" s="3">
        <f t="shared" si="171"/>
        <v>3698</v>
      </c>
      <c r="D6203" s="3" t="s">
        <v>63</v>
      </c>
      <c r="E6203" s="2" t="b">
        <f t="shared" ca="1" si="170"/>
        <v>1</v>
      </c>
      <c r="F6203" s="2" cm="1">
        <f t="array" aca="1" ref="F6203" ca="1">IF(G6203&lt;&gt;"",INDIRECT("'"&amp;G6203&amp;"'!"&amp;H6203),"")</f>
        <v>2500</v>
      </c>
      <c r="G6203" s="1533" t="s">
        <v>6775</v>
      </c>
      <c r="H6203" s="2" t="s">
        <v>4902</v>
      </c>
    </row>
    <row r="6204" spans="1:8" ht="14">
      <c r="A6204">
        <v>6199</v>
      </c>
      <c r="B6204" s="7">
        <f>'EstExp 12-20'!F9</f>
        <v>49700</v>
      </c>
      <c r="C6204" s="3">
        <f t="shared" si="171"/>
        <v>-43501</v>
      </c>
      <c r="D6204" s="3" t="s">
        <v>63</v>
      </c>
      <c r="E6204" s="2" t="b">
        <f t="shared" ca="1" si="170"/>
        <v>1</v>
      </c>
      <c r="F6204" s="2" cm="1">
        <f t="array" aca="1" ref="F6204" ca="1">IF(G6204&lt;&gt;"",INDIRECT("'"&amp;G6204&amp;"'!"&amp;H6204),"")</f>
        <v>49700</v>
      </c>
      <c r="G6204" s="1533" t="s">
        <v>6775</v>
      </c>
      <c r="H6204" s="2" t="s">
        <v>4895</v>
      </c>
    </row>
    <row r="6205" spans="1:8" ht="14">
      <c r="A6205">
        <v>6200</v>
      </c>
      <c r="B6205" s="7">
        <f>'EstExp 12-20'!G9</f>
        <v>0</v>
      </c>
      <c r="C6205" s="3">
        <f t="shared" si="171"/>
        <v>6200</v>
      </c>
      <c r="D6205" s="3" t="s">
        <v>63</v>
      </c>
      <c r="E6205" s="2" t="b">
        <f t="shared" ca="1" si="170"/>
        <v>1</v>
      </c>
      <c r="F6205" s="2" cm="1">
        <f t="array" aca="1" ref="F6205" ca="1">IF(G6205&lt;&gt;"",INDIRECT("'"&amp;G6205&amp;"'!"&amp;H6205),"")</f>
        <v>0</v>
      </c>
      <c r="G6205" s="1533" t="s">
        <v>6775</v>
      </c>
      <c r="H6205" s="2" t="s">
        <v>4899</v>
      </c>
    </row>
    <row r="6206" spans="1:8" ht="14">
      <c r="A6206">
        <v>6201</v>
      </c>
      <c r="B6206" s="7">
        <f>'EstExp 12-20'!H9</f>
        <v>0</v>
      </c>
      <c r="C6206" s="3">
        <f t="shared" si="171"/>
        <v>6201</v>
      </c>
      <c r="D6206" s="3" t="s">
        <v>63</v>
      </c>
      <c r="E6206" s="2" t="b">
        <f t="shared" ca="1" si="170"/>
        <v>1</v>
      </c>
      <c r="F6206" s="2" cm="1">
        <f t="array" aca="1" ref="F6206" ca="1">IF(G6206&lt;&gt;"",INDIRECT("'"&amp;G6206&amp;"'!"&amp;H6206),"")</f>
        <v>0</v>
      </c>
      <c r="G6206" s="1533" t="s">
        <v>6775</v>
      </c>
      <c r="H6206" s="2" t="s">
        <v>4907</v>
      </c>
    </row>
    <row r="6207" spans="1:8" ht="14">
      <c r="A6207">
        <v>6202</v>
      </c>
      <c r="B6207" s="7">
        <f>'EstExp 12-20'!I9</f>
        <v>0</v>
      </c>
      <c r="C6207" s="3">
        <f t="shared" si="171"/>
        <v>6202</v>
      </c>
      <c r="D6207" s="3" t="s">
        <v>63</v>
      </c>
      <c r="E6207" s="2" t="b">
        <f t="shared" ca="1" si="170"/>
        <v>1</v>
      </c>
      <c r="F6207" s="2" cm="1">
        <f t="array" aca="1" ref="F6207" ca="1">IF(G6207&lt;&gt;"",INDIRECT("'"&amp;G6207&amp;"'!"&amp;H6207),"")</f>
        <v>0</v>
      </c>
      <c r="G6207" s="1533" t="s">
        <v>6775</v>
      </c>
      <c r="H6207" s="2" t="s">
        <v>5022</v>
      </c>
    </row>
    <row r="6208" spans="1:8" ht="14">
      <c r="A6208">
        <v>6203</v>
      </c>
      <c r="B6208" s="7">
        <f>'EstExp 12-20'!J9</f>
        <v>0</v>
      </c>
      <c r="C6208" s="3">
        <f t="shared" si="171"/>
        <v>6203</v>
      </c>
      <c r="D6208" s="3" t="s">
        <v>63</v>
      </c>
      <c r="E6208" s="2" t="b">
        <f t="shared" ca="1" si="170"/>
        <v>1</v>
      </c>
      <c r="F6208" s="2" cm="1">
        <f t="array" aca="1" ref="F6208" ca="1">IF(G6208&lt;&gt;"",INDIRECT("'"&amp;G6208&amp;"'!"&amp;H6208),"")</f>
        <v>0</v>
      </c>
      <c r="G6208" s="1533" t="s">
        <v>6775</v>
      </c>
      <c r="H6208" s="2" t="s">
        <v>5543</v>
      </c>
    </row>
    <row r="6209" spans="1:8" ht="14">
      <c r="A6209">
        <v>6204</v>
      </c>
      <c r="B6209" s="7">
        <f>'EstExp 12-20'!K9</f>
        <v>52200</v>
      </c>
      <c r="C6209" s="3">
        <f t="shared" si="171"/>
        <v>-45996</v>
      </c>
      <c r="D6209" s="3" t="s">
        <v>63</v>
      </c>
      <c r="E6209" s="2" t="b">
        <f t="shared" ca="1" si="170"/>
        <v>1</v>
      </c>
      <c r="F6209" s="2" cm="1">
        <f t="array" aca="1" ref="F6209" ca="1">IF(G6209&lt;&gt;"",INDIRECT("'"&amp;G6209&amp;"'!"&amp;H6209),"")</f>
        <v>52200</v>
      </c>
      <c r="G6209" s="1533" t="s">
        <v>6775</v>
      </c>
      <c r="H6209" s="2" t="s">
        <v>5075</v>
      </c>
    </row>
    <row r="6210" spans="1:8" ht="14">
      <c r="A6210">
        <v>6205</v>
      </c>
      <c r="B6210" s="7">
        <f>'EstExp 12-20'!I10</f>
        <v>0</v>
      </c>
      <c r="C6210" s="3">
        <f t="shared" si="171"/>
        <v>6205</v>
      </c>
      <c r="D6210" s="3" t="s">
        <v>63</v>
      </c>
      <c r="E6210" s="2" t="b">
        <f t="shared" ref="E6210:E6273" ca="1" si="172">F6210=B6210</f>
        <v>1</v>
      </c>
      <c r="F6210" s="2" cm="1">
        <f t="array" aca="1" ref="F6210" ca="1">IF(G6210&lt;&gt;"",INDIRECT("'"&amp;G6210&amp;"'!"&amp;H6210),"")</f>
        <v>0</v>
      </c>
      <c r="G6210" s="1533" t="s">
        <v>6775</v>
      </c>
      <c r="H6210" s="2" t="s">
        <v>4300</v>
      </c>
    </row>
    <row r="6211" spans="1:8" ht="14">
      <c r="A6211">
        <v>6206</v>
      </c>
      <c r="B6211" s="7">
        <f>'EstExp 12-20'!J10</f>
        <v>0</v>
      </c>
      <c r="C6211" s="3">
        <f t="shared" si="171"/>
        <v>6206</v>
      </c>
      <c r="D6211" s="3" t="s">
        <v>63</v>
      </c>
      <c r="E6211" s="2" t="b">
        <f t="shared" ca="1" si="172"/>
        <v>1</v>
      </c>
      <c r="F6211" s="2" cm="1">
        <f t="array" aca="1" ref="F6211" ca="1">IF(G6211&lt;&gt;"",INDIRECT("'"&amp;G6211&amp;"'!"&amp;H6211),"")</f>
        <v>0</v>
      </c>
      <c r="G6211" s="1533" t="s">
        <v>6775</v>
      </c>
      <c r="H6211" s="2" t="s">
        <v>5544</v>
      </c>
    </row>
    <row r="6212" spans="1:8" ht="14">
      <c r="A6212">
        <v>6207</v>
      </c>
      <c r="B6212" s="7">
        <f>'EstExp 12-20'!C11</f>
        <v>1219100</v>
      </c>
      <c r="C6212" s="3">
        <f t="shared" si="171"/>
        <v>-1212893</v>
      </c>
      <c r="D6212" s="3" t="s">
        <v>63</v>
      </c>
      <c r="E6212" s="2" t="b">
        <f t="shared" ca="1" si="172"/>
        <v>1</v>
      </c>
      <c r="F6212" s="2" cm="1">
        <f t="array" aca="1" ref="F6212" ca="1">IF(G6212&lt;&gt;"",INDIRECT("'"&amp;G6212&amp;"'!"&amp;H6212),"")</f>
        <v>1219100</v>
      </c>
      <c r="G6212" s="1533" t="s">
        <v>6775</v>
      </c>
      <c r="H6212" s="2" t="s">
        <v>4236</v>
      </c>
    </row>
    <row r="6213" spans="1:8" ht="14">
      <c r="A6213">
        <v>6208</v>
      </c>
      <c r="B6213" s="7">
        <f>'EstExp 12-20'!D11</f>
        <v>322190</v>
      </c>
      <c r="C6213" s="3">
        <f t="shared" si="171"/>
        <v>-315982</v>
      </c>
      <c r="D6213" s="3" t="s">
        <v>63</v>
      </c>
      <c r="E6213" s="2" t="b">
        <f t="shared" ca="1" si="172"/>
        <v>1</v>
      </c>
      <c r="F6213" s="2" cm="1">
        <f t="array" aca="1" ref="F6213" ca="1">IF(G6213&lt;&gt;"",INDIRECT("'"&amp;G6213&amp;"'!"&amp;H6213),"")</f>
        <v>322190</v>
      </c>
      <c r="G6213" s="1533" t="s">
        <v>6775</v>
      </c>
      <c r="H6213" s="2" t="s">
        <v>4249</v>
      </c>
    </row>
    <row r="6214" spans="1:8" ht="14">
      <c r="A6214">
        <v>6209</v>
      </c>
      <c r="B6214" s="7">
        <f>'EstExp 12-20'!E11</f>
        <v>0</v>
      </c>
      <c r="C6214" s="3">
        <f t="shared" si="171"/>
        <v>6209</v>
      </c>
      <c r="D6214" s="3" t="s">
        <v>63</v>
      </c>
      <c r="E6214" s="2" t="b">
        <f t="shared" ca="1" si="172"/>
        <v>1</v>
      </c>
      <c r="F6214" s="2" cm="1">
        <f t="array" aca="1" ref="F6214" ca="1">IF(G6214&lt;&gt;"",INDIRECT("'"&amp;G6214&amp;"'!"&amp;H6214),"")</f>
        <v>0</v>
      </c>
      <c r="G6214" s="1533" t="s">
        <v>6775</v>
      </c>
      <c r="H6214" s="2" t="s">
        <v>4260</v>
      </c>
    </row>
    <row r="6215" spans="1:8" ht="14">
      <c r="A6215">
        <v>6210</v>
      </c>
      <c r="B6215" s="7">
        <f>'EstExp 12-20'!F11</f>
        <v>0</v>
      </c>
      <c r="C6215" s="3">
        <f t="shared" si="171"/>
        <v>6210</v>
      </c>
      <c r="D6215" s="3" t="s">
        <v>63</v>
      </c>
      <c r="E6215" s="2" t="b">
        <f t="shared" ca="1" si="172"/>
        <v>1</v>
      </c>
      <c r="F6215" s="2" cm="1">
        <f t="array" aca="1" ref="F6215" ca="1">IF(G6215&lt;&gt;"",INDIRECT("'"&amp;G6215&amp;"'!"&amp;H6215),"")</f>
        <v>0</v>
      </c>
      <c r="G6215" s="1533" t="s">
        <v>6775</v>
      </c>
      <c r="H6215" s="2" t="s">
        <v>4271</v>
      </c>
    </row>
    <row r="6216" spans="1:8" ht="14">
      <c r="A6216">
        <v>6211</v>
      </c>
      <c r="B6216" s="7">
        <f>'EstExp 12-20'!G11</f>
        <v>0</v>
      </c>
      <c r="C6216" s="3">
        <f t="shared" ref="C6216:C6279" si="173">A6216-B6216</f>
        <v>6211</v>
      </c>
      <c r="D6216" s="3" t="s">
        <v>63</v>
      </c>
      <c r="E6216" s="2" t="b">
        <f t="shared" ca="1" si="172"/>
        <v>1</v>
      </c>
      <c r="F6216" s="2" cm="1">
        <f t="array" aca="1" ref="F6216" ca="1">IF(G6216&lt;&gt;"",INDIRECT("'"&amp;G6216&amp;"'!"&amp;H6216),"")</f>
        <v>0</v>
      </c>
      <c r="G6216" s="1533" t="s">
        <v>6775</v>
      </c>
      <c r="H6216" s="2" t="s">
        <v>4282</v>
      </c>
    </row>
    <row r="6217" spans="1:8" ht="14">
      <c r="A6217">
        <v>6212</v>
      </c>
      <c r="B6217" s="7">
        <f>'EstExp 12-20'!H11</f>
        <v>0</v>
      </c>
      <c r="C6217" s="3">
        <f t="shared" si="173"/>
        <v>6212</v>
      </c>
      <c r="D6217" s="3" t="s">
        <v>63</v>
      </c>
      <c r="E6217" s="2" t="b">
        <f t="shared" ca="1" si="172"/>
        <v>1</v>
      </c>
      <c r="F6217" s="2" cm="1">
        <f t="array" aca="1" ref="F6217" ca="1">IF(G6217&lt;&gt;"",INDIRECT("'"&amp;G6217&amp;"'!"&amp;H6217),"")</f>
        <v>0</v>
      </c>
      <c r="G6217" s="1533" t="s">
        <v>6775</v>
      </c>
      <c r="H6217" s="2" t="s">
        <v>4292</v>
      </c>
    </row>
    <row r="6218" spans="1:8" ht="14">
      <c r="A6218">
        <v>6213</v>
      </c>
      <c r="B6218" s="7">
        <f>'EstExp 12-20'!I11</f>
        <v>0</v>
      </c>
      <c r="C6218" s="3">
        <f t="shared" si="173"/>
        <v>6213</v>
      </c>
      <c r="D6218" s="3" t="s">
        <v>63</v>
      </c>
      <c r="E6218" s="2" t="b">
        <f t="shared" ca="1" si="172"/>
        <v>1</v>
      </c>
      <c r="F6218" s="2" cm="1">
        <f t="array" aca="1" ref="F6218" ca="1">IF(G6218&lt;&gt;"",INDIRECT("'"&amp;G6218&amp;"'!"&amp;H6218),"")</f>
        <v>0</v>
      </c>
      <c r="G6218" s="1533" t="s">
        <v>6775</v>
      </c>
      <c r="H6218" s="2" t="s">
        <v>4301</v>
      </c>
    </row>
    <row r="6219" spans="1:8" ht="14">
      <c r="A6219">
        <v>6214</v>
      </c>
      <c r="B6219" s="7">
        <f>'EstExp 12-20'!J11</f>
        <v>0</v>
      </c>
      <c r="C6219" s="3">
        <f t="shared" si="173"/>
        <v>6214</v>
      </c>
      <c r="D6219" s="3" t="s">
        <v>63</v>
      </c>
      <c r="E6219" s="2" t="b">
        <f t="shared" ca="1" si="172"/>
        <v>1</v>
      </c>
      <c r="F6219" s="2" cm="1">
        <f t="array" aca="1" ref="F6219" ca="1">IF(G6219&lt;&gt;"",INDIRECT("'"&amp;G6219&amp;"'!"&amp;H6219),"")</f>
        <v>0</v>
      </c>
      <c r="G6219" s="1533" t="s">
        <v>6775</v>
      </c>
      <c r="H6219" s="2" t="s">
        <v>5545</v>
      </c>
    </row>
    <row r="6220" spans="1:8" ht="14">
      <c r="A6220">
        <v>6215</v>
      </c>
      <c r="B6220" s="7">
        <f>'EstExp 12-20'!K11</f>
        <v>1541290</v>
      </c>
      <c r="C6220" s="3">
        <f t="shared" si="173"/>
        <v>-1535075</v>
      </c>
      <c r="D6220" s="3" t="s">
        <v>63</v>
      </c>
      <c r="E6220" s="2" t="b">
        <f t="shared" ca="1" si="172"/>
        <v>1</v>
      </c>
      <c r="F6220" s="2" cm="1">
        <f t="array" aca="1" ref="F6220" ca="1">IF(G6220&lt;&gt;"",INDIRECT("'"&amp;G6220&amp;"'!"&amp;H6220),"")</f>
        <v>1541290</v>
      </c>
      <c r="G6220" s="1533" t="s">
        <v>6775</v>
      </c>
      <c r="H6220" s="2" t="s">
        <v>4310</v>
      </c>
    </row>
    <row r="6221" spans="1:8" ht="14">
      <c r="A6221">
        <v>6216</v>
      </c>
      <c r="B6221" s="7">
        <f>'EstExp 12-20'!I12</f>
        <v>0</v>
      </c>
      <c r="C6221" s="3">
        <f t="shared" si="173"/>
        <v>6216</v>
      </c>
      <c r="D6221" s="3" t="s">
        <v>63</v>
      </c>
      <c r="E6221" s="2" t="b">
        <f t="shared" ca="1" si="172"/>
        <v>1</v>
      </c>
      <c r="F6221" s="2" cm="1">
        <f t="array" aca="1" ref="F6221" ca="1">IF(G6221&lt;&gt;"",INDIRECT("'"&amp;G6221&amp;"'!"&amp;H6221),"")</f>
        <v>0</v>
      </c>
      <c r="G6221" s="1533" t="s">
        <v>6775</v>
      </c>
      <c r="H6221" s="2" t="s">
        <v>4302</v>
      </c>
    </row>
    <row r="6222" spans="1:8" ht="14">
      <c r="A6222">
        <v>6217</v>
      </c>
      <c r="B6222" s="7">
        <f>'EstExp 12-20'!J12</f>
        <v>0</v>
      </c>
      <c r="C6222" s="3">
        <f t="shared" si="173"/>
        <v>6217</v>
      </c>
      <c r="D6222" s="3" t="s">
        <v>63</v>
      </c>
      <c r="E6222" s="2" t="b">
        <f t="shared" ca="1" si="172"/>
        <v>1</v>
      </c>
      <c r="F6222" s="2" cm="1">
        <f t="array" aca="1" ref="F6222" ca="1">IF(G6222&lt;&gt;"",INDIRECT("'"&amp;G6222&amp;"'!"&amp;H6222),"")</f>
        <v>0</v>
      </c>
      <c r="G6222" s="1533" t="s">
        <v>6775</v>
      </c>
      <c r="H6222" s="2" t="s">
        <v>5566</v>
      </c>
    </row>
    <row r="6223" spans="1:8" ht="14">
      <c r="A6223">
        <v>6218</v>
      </c>
      <c r="B6223" s="7">
        <f>'EstExp 12-20'!I13</f>
        <v>0</v>
      </c>
      <c r="C6223" s="3">
        <f t="shared" si="173"/>
        <v>6218</v>
      </c>
      <c r="D6223" s="3" t="s">
        <v>63</v>
      </c>
      <c r="E6223" s="2" t="b">
        <f t="shared" ca="1" si="172"/>
        <v>1</v>
      </c>
      <c r="F6223" s="2" cm="1">
        <f t="array" aca="1" ref="F6223" ca="1">IF(G6223&lt;&gt;"",INDIRECT("'"&amp;G6223&amp;"'!"&amp;H6223),"")</f>
        <v>0</v>
      </c>
      <c r="G6223" s="1533" t="s">
        <v>6775</v>
      </c>
      <c r="H6223" s="2" t="s">
        <v>4303</v>
      </c>
    </row>
    <row r="6224" spans="1:8" ht="14">
      <c r="A6224">
        <v>6219</v>
      </c>
      <c r="B6224" s="7">
        <f>'EstExp 12-20'!J13</f>
        <v>0</v>
      </c>
      <c r="C6224" s="3">
        <f t="shared" si="173"/>
        <v>6219</v>
      </c>
      <c r="D6224" s="3" t="s">
        <v>63</v>
      </c>
      <c r="E6224" s="2" t="b">
        <f t="shared" ca="1" si="172"/>
        <v>1</v>
      </c>
      <c r="F6224" s="2" cm="1">
        <f t="array" aca="1" ref="F6224" ca="1">IF(G6224&lt;&gt;"",INDIRECT("'"&amp;G6224&amp;"'!"&amp;H6224),"")</f>
        <v>0</v>
      </c>
      <c r="G6224" s="1533" t="s">
        <v>6775</v>
      </c>
      <c r="H6224" s="2" t="s">
        <v>5567</v>
      </c>
    </row>
    <row r="6225" spans="1:8" ht="14">
      <c r="A6225">
        <v>6220</v>
      </c>
      <c r="B6225" s="7">
        <f>'EstExp 12-20'!I14</f>
        <v>1000</v>
      </c>
      <c r="C6225" s="3">
        <f t="shared" si="173"/>
        <v>5220</v>
      </c>
      <c r="D6225" s="3" t="s">
        <v>63</v>
      </c>
      <c r="E6225" s="2" t="b">
        <f t="shared" ca="1" si="172"/>
        <v>1</v>
      </c>
      <c r="F6225" s="2" cm="1">
        <f t="array" aca="1" ref="F6225" ca="1">IF(G6225&lt;&gt;"",INDIRECT("'"&amp;G6225&amp;"'!"&amp;H6225),"")</f>
        <v>1000</v>
      </c>
      <c r="G6225" s="1533" t="s">
        <v>6775</v>
      </c>
      <c r="H6225" s="2" t="s">
        <v>5518</v>
      </c>
    </row>
    <row r="6226" spans="1:8" ht="14">
      <c r="A6226">
        <v>6221</v>
      </c>
      <c r="B6226" s="7">
        <f>'EstExp 12-20'!J14</f>
        <v>0</v>
      </c>
      <c r="C6226" s="3">
        <f t="shared" si="173"/>
        <v>6221</v>
      </c>
      <c r="D6226" s="3" t="s">
        <v>63</v>
      </c>
      <c r="E6226" s="2" t="b">
        <f t="shared" ca="1" si="172"/>
        <v>1</v>
      </c>
      <c r="F6226" s="2" cm="1">
        <f t="array" aca="1" ref="F6226" ca="1">IF(G6226&lt;&gt;"",INDIRECT("'"&amp;G6226&amp;"'!"&amp;H6226),"")</f>
        <v>0</v>
      </c>
      <c r="G6226" s="1533" t="s">
        <v>6775</v>
      </c>
      <c r="H6226" s="2" t="s">
        <v>5536</v>
      </c>
    </row>
    <row r="6227" spans="1:8" ht="14">
      <c r="A6227">
        <v>6222</v>
      </c>
      <c r="B6227" s="7">
        <f>'EstExp 12-20'!I15</f>
        <v>0</v>
      </c>
      <c r="C6227" s="3">
        <f t="shared" si="173"/>
        <v>6222</v>
      </c>
      <c r="D6227" s="3" t="s">
        <v>63</v>
      </c>
      <c r="E6227" s="2" t="b">
        <f t="shared" ca="1" si="172"/>
        <v>1</v>
      </c>
      <c r="F6227" s="2" cm="1">
        <f t="array" aca="1" ref="F6227" ca="1">IF(G6227&lt;&gt;"",INDIRECT("'"&amp;G6227&amp;"'!"&amp;H6227),"")</f>
        <v>0</v>
      </c>
      <c r="G6227" s="1533" t="s">
        <v>6775</v>
      </c>
      <c r="H6227" s="2" t="s">
        <v>4304</v>
      </c>
    </row>
    <row r="6228" spans="1:8" ht="14">
      <c r="A6228">
        <v>6223</v>
      </c>
      <c r="B6228" s="7">
        <f>'EstExp 12-20'!J15</f>
        <v>0</v>
      </c>
      <c r="C6228" s="3">
        <f t="shared" si="173"/>
        <v>6223</v>
      </c>
      <c r="D6228" s="3" t="s">
        <v>63</v>
      </c>
      <c r="E6228" s="2" t="b">
        <f t="shared" ca="1" si="172"/>
        <v>1</v>
      </c>
      <c r="F6228" s="2" cm="1">
        <f t="array" aca="1" ref="F6228" ca="1">IF(G6228&lt;&gt;"",INDIRECT("'"&amp;G6228&amp;"'!"&amp;H6228),"")</f>
        <v>0</v>
      </c>
      <c r="G6228" s="1533" t="s">
        <v>6775</v>
      </c>
      <c r="H6228" s="2" t="s">
        <v>5570</v>
      </c>
    </row>
    <row r="6229" spans="1:8" ht="14">
      <c r="A6229">
        <v>6224</v>
      </c>
      <c r="B6229" s="7">
        <f>'EstExp 12-20'!I16</f>
        <v>0</v>
      </c>
      <c r="C6229" s="3">
        <f t="shared" si="173"/>
        <v>6224</v>
      </c>
      <c r="D6229" s="3" t="s">
        <v>63</v>
      </c>
      <c r="E6229" s="2" t="b">
        <f t="shared" ca="1" si="172"/>
        <v>1</v>
      </c>
      <c r="F6229" s="2" cm="1">
        <f t="array" aca="1" ref="F6229" ca="1">IF(G6229&lt;&gt;"",INDIRECT("'"&amp;G6229&amp;"'!"&amp;H6229),"")</f>
        <v>0</v>
      </c>
      <c r="G6229" s="1533" t="s">
        <v>6775</v>
      </c>
      <c r="H6229" s="2" t="s">
        <v>5519</v>
      </c>
    </row>
    <row r="6230" spans="1:8" ht="14">
      <c r="A6230">
        <v>6225</v>
      </c>
      <c r="B6230" s="7">
        <f>'EstExp 12-20'!J16</f>
        <v>0</v>
      </c>
      <c r="C6230" s="3">
        <f t="shared" si="173"/>
        <v>6225</v>
      </c>
      <c r="D6230" s="3" t="s">
        <v>63</v>
      </c>
      <c r="E6230" s="2" t="b">
        <f t="shared" ca="1" si="172"/>
        <v>1</v>
      </c>
      <c r="F6230" s="2" cm="1">
        <f t="array" aca="1" ref="F6230" ca="1">IF(G6230&lt;&gt;"",INDIRECT("'"&amp;G6230&amp;"'!"&amp;H6230),"")</f>
        <v>0</v>
      </c>
      <c r="G6230" s="1533" t="s">
        <v>6775</v>
      </c>
      <c r="H6230" s="2" t="s">
        <v>5568</v>
      </c>
    </row>
    <row r="6231" spans="1:8" ht="14">
      <c r="A6231">
        <v>6226</v>
      </c>
      <c r="B6231" s="7">
        <f>'EstExp 12-20'!C17</f>
        <v>0</v>
      </c>
      <c r="C6231" s="3">
        <f t="shared" si="173"/>
        <v>6226</v>
      </c>
      <c r="D6231" s="3" t="s">
        <v>63</v>
      </c>
      <c r="E6231" s="2" t="b">
        <f t="shared" ca="1" si="172"/>
        <v>1</v>
      </c>
      <c r="F6231" s="2" cm="1">
        <f t="array" aca="1" ref="F6231" ca="1">IF(G6231&lt;&gt;"",INDIRECT("'"&amp;G6231&amp;"'!"&amp;H6231),"")</f>
        <v>0</v>
      </c>
      <c r="G6231" s="1533" t="s">
        <v>6775</v>
      </c>
      <c r="H6231" s="2" t="s">
        <v>4241</v>
      </c>
    </row>
    <row r="6232" spans="1:8" ht="14">
      <c r="A6232">
        <v>6227</v>
      </c>
      <c r="B6232" s="7">
        <f>'EstExp 12-20'!D17</f>
        <v>0</v>
      </c>
      <c r="C6232" s="3">
        <f t="shared" si="173"/>
        <v>6227</v>
      </c>
      <c r="D6232" s="3" t="s">
        <v>63</v>
      </c>
      <c r="E6232" s="2" t="b">
        <f t="shared" ca="1" si="172"/>
        <v>1</v>
      </c>
      <c r="F6232" s="2" cm="1">
        <f t="array" aca="1" ref="F6232" ca="1">IF(G6232&lt;&gt;"",INDIRECT("'"&amp;G6232&amp;"'!"&amp;H6232),"")</f>
        <v>0</v>
      </c>
      <c r="G6232" s="1533" t="s">
        <v>6775</v>
      </c>
      <c r="H6232" s="2" t="s">
        <v>4254</v>
      </c>
    </row>
    <row r="6233" spans="1:8" ht="14">
      <c r="A6233">
        <v>6228</v>
      </c>
      <c r="B6233" s="7">
        <f>'EstExp 12-20'!E17</f>
        <v>0</v>
      </c>
      <c r="C6233" s="3">
        <f t="shared" si="173"/>
        <v>6228</v>
      </c>
      <c r="D6233" s="3" t="s">
        <v>63</v>
      </c>
      <c r="E6233" s="2" t="b">
        <f t="shared" ca="1" si="172"/>
        <v>1</v>
      </c>
      <c r="F6233" s="2" cm="1">
        <f t="array" aca="1" ref="F6233" ca="1">IF(G6233&lt;&gt;"",INDIRECT("'"&amp;G6233&amp;"'!"&amp;H6233),"")</f>
        <v>0</v>
      </c>
      <c r="G6233" s="1533" t="s">
        <v>6775</v>
      </c>
      <c r="H6233" s="2" t="s">
        <v>4903</v>
      </c>
    </row>
    <row r="6234" spans="1:8" ht="14">
      <c r="A6234">
        <v>6229</v>
      </c>
      <c r="B6234" s="7">
        <f>'EstExp 12-20'!F17</f>
        <v>0</v>
      </c>
      <c r="C6234" s="3">
        <f t="shared" si="173"/>
        <v>6229</v>
      </c>
      <c r="D6234" s="3" t="s">
        <v>63</v>
      </c>
      <c r="E6234" s="2" t="b">
        <f t="shared" ca="1" si="172"/>
        <v>1</v>
      </c>
      <c r="F6234" s="2" cm="1">
        <f t="array" aca="1" ref="F6234" ca="1">IF(G6234&lt;&gt;"",INDIRECT("'"&amp;G6234&amp;"'!"&amp;H6234),"")</f>
        <v>0</v>
      </c>
      <c r="G6234" s="1533" t="s">
        <v>6775</v>
      </c>
      <c r="H6234" s="2" t="s">
        <v>4276</v>
      </c>
    </row>
    <row r="6235" spans="1:8" ht="14">
      <c r="A6235">
        <v>6230</v>
      </c>
      <c r="B6235" s="7">
        <f>'EstExp 12-20'!G17</f>
        <v>0</v>
      </c>
      <c r="C6235" s="3">
        <f t="shared" si="173"/>
        <v>6230</v>
      </c>
      <c r="D6235" s="3" t="s">
        <v>63</v>
      </c>
      <c r="E6235" s="2" t="b">
        <f t="shared" ca="1" si="172"/>
        <v>1</v>
      </c>
      <c r="F6235" s="2" cm="1">
        <f t="array" aca="1" ref="F6235" ca="1">IF(G6235&lt;&gt;"",INDIRECT("'"&amp;G6235&amp;"'!"&amp;H6235),"")</f>
        <v>0</v>
      </c>
      <c r="G6235" s="1533" t="s">
        <v>6775</v>
      </c>
      <c r="H6235" s="2" t="s">
        <v>4286</v>
      </c>
    </row>
    <row r="6236" spans="1:8" ht="14">
      <c r="A6236">
        <v>6231</v>
      </c>
      <c r="B6236" s="7">
        <f>'EstExp 12-20'!H17</f>
        <v>0</v>
      </c>
      <c r="C6236" s="3">
        <f t="shared" si="173"/>
        <v>6231</v>
      </c>
      <c r="D6236" s="3" t="s">
        <v>63</v>
      </c>
      <c r="E6236" s="2" t="b">
        <f t="shared" ca="1" si="172"/>
        <v>1</v>
      </c>
      <c r="F6236" s="2" cm="1">
        <f t="array" aca="1" ref="F6236" ca="1">IF(G6236&lt;&gt;"",INDIRECT("'"&amp;G6236&amp;"'!"&amp;H6236),"")</f>
        <v>0</v>
      </c>
      <c r="G6236" s="1533" t="s">
        <v>6775</v>
      </c>
      <c r="H6236" s="2" t="s">
        <v>5508</v>
      </c>
    </row>
    <row r="6237" spans="1:8" ht="14">
      <c r="A6237">
        <v>6232</v>
      </c>
      <c r="B6237" s="7">
        <f>'EstExp 12-20'!I17</f>
        <v>0</v>
      </c>
      <c r="C6237" s="3">
        <f t="shared" si="173"/>
        <v>6232</v>
      </c>
      <c r="D6237" s="3" t="s">
        <v>63</v>
      </c>
      <c r="E6237" s="2" t="b">
        <f t="shared" ca="1" si="172"/>
        <v>1</v>
      </c>
      <c r="F6237" s="2" cm="1">
        <f t="array" aca="1" ref="F6237" ca="1">IF(G6237&lt;&gt;"",INDIRECT("'"&amp;G6237&amp;"'!"&amp;H6237),"")</f>
        <v>0</v>
      </c>
      <c r="G6237" s="1533" t="s">
        <v>6775</v>
      </c>
      <c r="H6237" s="2" t="s">
        <v>5520</v>
      </c>
    </row>
    <row r="6238" spans="1:8" ht="14">
      <c r="A6238">
        <v>6233</v>
      </c>
      <c r="B6238" s="7">
        <f>'EstExp 12-20'!J17</f>
        <v>0</v>
      </c>
      <c r="C6238" s="3">
        <f t="shared" si="173"/>
        <v>6233</v>
      </c>
      <c r="D6238" s="3" t="s">
        <v>63</v>
      </c>
      <c r="E6238" s="2" t="b">
        <f t="shared" ca="1" si="172"/>
        <v>1</v>
      </c>
      <c r="F6238" s="2" cm="1">
        <f t="array" aca="1" ref="F6238" ca="1">IF(G6238&lt;&gt;"",INDIRECT("'"&amp;G6238&amp;"'!"&amp;H6238),"")</f>
        <v>0</v>
      </c>
      <c r="G6238" s="1533" t="s">
        <v>6775</v>
      </c>
      <c r="H6238" s="2" t="s">
        <v>5569</v>
      </c>
    </row>
    <row r="6239" spans="1:8" ht="14">
      <c r="A6239">
        <v>6234</v>
      </c>
      <c r="B6239" s="7">
        <f>'EstExp 12-20'!K17</f>
        <v>0</v>
      </c>
      <c r="C6239" s="3">
        <f t="shared" si="173"/>
        <v>6234</v>
      </c>
      <c r="D6239" s="3" t="s">
        <v>63</v>
      </c>
      <c r="E6239" s="2" t="b">
        <f t="shared" ca="1" si="172"/>
        <v>1</v>
      </c>
      <c r="F6239" s="2" cm="1">
        <f t="array" aca="1" ref="F6239" ca="1">IF(G6239&lt;&gt;"",INDIRECT("'"&amp;G6239&amp;"'!"&amp;H6239),"")</f>
        <v>0</v>
      </c>
      <c r="G6239" s="1533" t="s">
        <v>6775</v>
      </c>
      <c r="H6239" s="2" t="s">
        <v>4314</v>
      </c>
    </row>
    <row r="6240" spans="1:8" ht="14">
      <c r="A6240">
        <v>6235</v>
      </c>
      <c r="B6240" s="7">
        <f>'EstExp 12-20'!I18</f>
        <v>0</v>
      </c>
      <c r="C6240" s="3">
        <f t="shared" si="173"/>
        <v>6235</v>
      </c>
      <c r="D6240" s="3" t="s">
        <v>63</v>
      </c>
      <c r="E6240" s="2" t="b">
        <f t="shared" ca="1" si="172"/>
        <v>1</v>
      </c>
      <c r="F6240" s="2" cm="1">
        <f t="array" aca="1" ref="F6240" ca="1">IF(G6240&lt;&gt;"",INDIRECT("'"&amp;G6240&amp;"'!"&amp;H6240),"")</f>
        <v>0</v>
      </c>
      <c r="G6240" s="1533" t="s">
        <v>6775</v>
      </c>
      <c r="H6240" s="2" t="s">
        <v>5521</v>
      </c>
    </row>
    <row r="6241" spans="1:8" ht="14">
      <c r="A6241">
        <v>6236</v>
      </c>
      <c r="B6241" s="7">
        <f>'EstExp 12-20'!I19</f>
        <v>0</v>
      </c>
      <c r="C6241" s="3">
        <f t="shared" si="173"/>
        <v>6236</v>
      </c>
      <c r="D6241" s="3" t="s">
        <v>63</v>
      </c>
      <c r="E6241" s="2" t="b">
        <f t="shared" ca="1" si="172"/>
        <v>1</v>
      </c>
      <c r="F6241" s="2" cm="1">
        <f t="array" aca="1" ref="F6241" ca="1">IF(G6241&lt;&gt;"",INDIRECT("'"&amp;G6241&amp;"'!"&amp;H6241),"")</f>
        <v>0</v>
      </c>
      <c r="G6241" s="1533" t="s">
        <v>6775</v>
      </c>
      <c r="H6241" s="2" t="s">
        <v>4305</v>
      </c>
    </row>
    <row r="6242" spans="1:8" ht="14">
      <c r="A6242">
        <v>6237</v>
      </c>
      <c r="B6242" s="7">
        <f>'EstExp 12-20'!J19</f>
        <v>0</v>
      </c>
      <c r="C6242" s="3">
        <f t="shared" si="173"/>
        <v>6237</v>
      </c>
      <c r="D6242" s="3" t="s">
        <v>63</v>
      </c>
      <c r="E6242" s="2" t="b">
        <f t="shared" ca="1" si="172"/>
        <v>1</v>
      </c>
      <c r="F6242" s="2" cm="1">
        <f t="array" aca="1" ref="F6242" ca="1">IF(G6242&lt;&gt;"",INDIRECT("'"&amp;G6242&amp;"'!"&amp;H6242),"")</f>
        <v>0</v>
      </c>
      <c r="G6242" s="1533" t="s">
        <v>6775</v>
      </c>
      <c r="H6242" s="2" t="s">
        <v>5546</v>
      </c>
    </row>
    <row r="6243" spans="1:8" ht="14">
      <c r="A6243">
        <v>6238</v>
      </c>
      <c r="B6243" s="7">
        <f>'EstExp 12-20'!H20</f>
        <v>0</v>
      </c>
      <c r="C6243" s="3">
        <f t="shared" si="173"/>
        <v>6238</v>
      </c>
      <c r="D6243" s="3" t="s">
        <v>63</v>
      </c>
      <c r="E6243" s="2" t="b">
        <f t="shared" ca="1" si="172"/>
        <v>1</v>
      </c>
      <c r="F6243" s="2" cm="1">
        <f t="array" aca="1" ref="F6243" ca="1">IF(G6243&lt;&gt;"",INDIRECT("'"&amp;G6243&amp;"'!"&amp;H6243),"")</f>
        <v>0</v>
      </c>
      <c r="G6243" s="1533" t="s">
        <v>6775</v>
      </c>
      <c r="H6243" s="2" t="s">
        <v>4296</v>
      </c>
    </row>
    <row r="6244" spans="1:8" ht="14">
      <c r="A6244">
        <v>6239</v>
      </c>
      <c r="B6244" s="7">
        <f>'EstExp 12-20'!K20</f>
        <v>0</v>
      </c>
      <c r="C6244" s="3">
        <f t="shared" si="173"/>
        <v>6239</v>
      </c>
      <c r="D6244" s="3" t="s">
        <v>63</v>
      </c>
      <c r="E6244" s="2" t="b">
        <f t="shared" ca="1" si="172"/>
        <v>1</v>
      </c>
      <c r="F6244" s="2" cm="1">
        <f t="array" aca="1" ref="F6244" ca="1">IF(G6244&lt;&gt;"",INDIRECT("'"&amp;G6244&amp;"'!"&amp;H6244),"")</f>
        <v>0</v>
      </c>
      <c r="G6244" s="1533" t="s">
        <v>6775</v>
      </c>
      <c r="H6244" s="2" t="s">
        <v>4316</v>
      </c>
    </row>
    <row r="6245" spans="1:8" ht="14">
      <c r="A6245">
        <v>6240</v>
      </c>
      <c r="B6245" s="7">
        <f>'EstExp 12-20'!H21</f>
        <v>0</v>
      </c>
      <c r="C6245" s="3">
        <f t="shared" si="173"/>
        <v>6240</v>
      </c>
      <c r="D6245" s="3" t="s">
        <v>63</v>
      </c>
      <c r="E6245" s="2" t="b">
        <f t="shared" ca="1" si="172"/>
        <v>1</v>
      </c>
      <c r="F6245" s="2" cm="1">
        <f t="array" aca="1" ref="F6245" ca="1">IF(G6245&lt;&gt;"",INDIRECT("'"&amp;G6245&amp;"'!"&amp;H6245),"")</f>
        <v>0</v>
      </c>
      <c r="G6245" s="1533" t="s">
        <v>6775</v>
      </c>
      <c r="H6245" s="2" t="s">
        <v>4297</v>
      </c>
    </row>
    <row r="6246" spans="1:8" ht="14">
      <c r="A6246">
        <v>6241</v>
      </c>
      <c r="B6246" s="7">
        <f>'EstExp 12-20'!K21</f>
        <v>0</v>
      </c>
      <c r="C6246" s="3">
        <f t="shared" si="173"/>
        <v>6241</v>
      </c>
      <c r="D6246" s="3" t="s">
        <v>63</v>
      </c>
      <c r="E6246" s="2" t="b">
        <f t="shared" ca="1" si="172"/>
        <v>1</v>
      </c>
      <c r="F6246" s="2" cm="1">
        <f t="array" aca="1" ref="F6246" ca="1">IF(G6246&lt;&gt;"",INDIRECT("'"&amp;G6246&amp;"'!"&amp;H6246),"")</f>
        <v>0</v>
      </c>
      <c r="G6246" s="1533" t="s">
        <v>6775</v>
      </c>
      <c r="H6246" s="2" t="s">
        <v>4317</v>
      </c>
    </row>
    <row r="6247" spans="1:8" ht="14">
      <c r="A6247">
        <v>6242</v>
      </c>
      <c r="B6247" s="7">
        <f>'EstExp 12-20'!H22</f>
        <v>1600000</v>
      </c>
      <c r="C6247" s="3">
        <f t="shared" si="173"/>
        <v>-1593758</v>
      </c>
      <c r="D6247" s="3" t="s">
        <v>63</v>
      </c>
      <c r="E6247" s="2" t="b">
        <f t="shared" ca="1" si="172"/>
        <v>1</v>
      </c>
      <c r="F6247" s="2" cm="1">
        <f t="array" aca="1" ref="F6247" ca="1">IF(G6247&lt;&gt;"",INDIRECT("'"&amp;G6247&amp;"'!"&amp;H6247),"")</f>
        <v>1600000</v>
      </c>
      <c r="G6247" s="1533" t="s">
        <v>6775</v>
      </c>
      <c r="H6247" s="2" t="s">
        <v>4908</v>
      </c>
    </row>
    <row r="6248" spans="1:8" ht="14">
      <c r="A6248">
        <v>6243</v>
      </c>
      <c r="B6248" s="7">
        <f>'EstExp 12-20'!K22</f>
        <v>1600000</v>
      </c>
      <c r="C6248" s="3">
        <f t="shared" si="173"/>
        <v>-1593757</v>
      </c>
      <c r="D6248" s="3" t="s">
        <v>63</v>
      </c>
      <c r="E6248" s="2" t="b">
        <f t="shared" ca="1" si="172"/>
        <v>1</v>
      </c>
      <c r="F6248" s="2" cm="1">
        <f t="array" aca="1" ref="F6248" ca="1">IF(G6248&lt;&gt;"",INDIRECT("'"&amp;G6248&amp;"'!"&amp;H6248),"")</f>
        <v>1600000</v>
      </c>
      <c r="G6248" s="1533" t="s">
        <v>6775</v>
      </c>
      <c r="H6248" s="2" t="s">
        <v>5076</v>
      </c>
    </row>
    <row r="6249" spans="1:8" ht="14">
      <c r="A6249">
        <v>6244</v>
      </c>
      <c r="B6249" s="7">
        <f>'EstExp 12-20'!H23</f>
        <v>0</v>
      </c>
      <c r="C6249" s="3">
        <f t="shared" si="173"/>
        <v>6244</v>
      </c>
      <c r="D6249" s="3" t="s">
        <v>63</v>
      </c>
      <c r="E6249" s="2" t="b">
        <f t="shared" ca="1" si="172"/>
        <v>1</v>
      </c>
      <c r="F6249" s="2" cm="1">
        <f t="array" aca="1" ref="F6249" ca="1">IF(G6249&lt;&gt;"",INDIRECT("'"&amp;G6249&amp;"'!"&amp;H6249),"")</f>
        <v>0</v>
      </c>
      <c r="G6249" s="1533" t="s">
        <v>6775</v>
      </c>
      <c r="H6249" s="2" t="s">
        <v>5664</v>
      </c>
    </row>
    <row r="6250" spans="1:8" ht="14">
      <c r="A6250">
        <v>6245</v>
      </c>
      <c r="B6250" s="7">
        <f>'EstExp 12-20'!K23</f>
        <v>0</v>
      </c>
      <c r="C6250" s="3">
        <f t="shared" si="173"/>
        <v>6245</v>
      </c>
      <c r="D6250" s="3" t="s">
        <v>63</v>
      </c>
      <c r="E6250" s="2" t="b">
        <f t="shared" ca="1" si="172"/>
        <v>1</v>
      </c>
      <c r="F6250" s="2" cm="1">
        <f t="array" aca="1" ref="F6250" ca="1">IF(G6250&lt;&gt;"",INDIRECT("'"&amp;G6250&amp;"'!"&amp;H6250),"")</f>
        <v>0</v>
      </c>
      <c r="G6250" s="1533" t="s">
        <v>6775</v>
      </c>
      <c r="H6250" s="2" t="s">
        <v>5665</v>
      </c>
    </row>
    <row r="6251" spans="1:8" ht="14">
      <c r="A6251">
        <v>6246</v>
      </c>
      <c r="B6251" s="7">
        <f>'EstExp 12-20'!H24</f>
        <v>0</v>
      </c>
      <c r="C6251" s="3">
        <f t="shared" si="173"/>
        <v>6246</v>
      </c>
      <c r="D6251" s="3" t="s">
        <v>63</v>
      </c>
      <c r="E6251" s="2" t="b">
        <f t="shared" ca="1" si="172"/>
        <v>1</v>
      </c>
      <c r="F6251" s="2" cm="1">
        <f t="array" aca="1" ref="F6251" ca="1">IF(G6251&lt;&gt;"",INDIRECT("'"&amp;G6251&amp;"'!"&amp;H6251),"")</f>
        <v>0</v>
      </c>
      <c r="G6251" s="1533" t="s">
        <v>6775</v>
      </c>
      <c r="H6251" s="2" t="s">
        <v>5666</v>
      </c>
    </row>
    <row r="6252" spans="1:8" ht="14">
      <c r="A6252">
        <v>6247</v>
      </c>
      <c r="B6252" s="7">
        <f>'EstExp 12-20'!K24</f>
        <v>0</v>
      </c>
      <c r="C6252" s="3">
        <f t="shared" si="173"/>
        <v>6247</v>
      </c>
      <c r="D6252" s="3" t="s">
        <v>63</v>
      </c>
      <c r="E6252" s="2" t="b">
        <f t="shared" ca="1" si="172"/>
        <v>1</v>
      </c>
      <c r="F6252" s="2" cm="1">
        <f t="array" aca="1" ref="F6252" ca="1">IF(G6252&lt;&gt;"",INDIRECT("'"&amp;G6252&amp;"'!"&amp;H6252),"")</f>
        <v>0</v>
      </c>
      <c r="G6252" s="1533" t="s">
        <v>6775</v>
      </c>
      <c r="H6252" s="2" t="s">
        <v>5667</v>
      </c>
    </row>
    <row r="6253" spans="1:8" ht="14">
      <c r="A6253">
        <v>6248</v>
      </c>
      <c r="B6253" s="7">
        <f>'EstExp 12-20'!H25</f>
        <v>0</v>
      </c>
      <c r="C6253" s="3">
        <f t="shared" si="173"/>
        <v>6248</v>
      </c>
      <c r="D6253" s="3" t="s">
        <v>63</v>
      </c>
      <c r="E6253" s="2" t="b">
        <f t="shared" ca="1" si="172"/>
        <v>1</v>
      </c>
      <c r="F6253" s="2" cm="1">
        <f t="array" aca="1" ref="F6253" ca="1">IF(G6253&lt;&gt;"",INDIRECT("'"&amp;G6253&amp;"'!"&amp;H6253),"")</f>
        <v>0</v>
      </c>
      <c r="G6253" s="1533" t="s">
        <v>6775</v>
      </c>
      <c r="H6253" s="2" t="s">
        <v>5668</v>
      </c>
    </row>
    <row r="6254" spans="1:8" ht="14">
      <c r="A6254">
        <v>6249</v>
      </c>
      <c r="B6254" s="7">
        <f>'EstExp 12-20'!K25</f>
        <v>0</v>
      </c>
      <c r="C6254" s="3">
        <f t="shared" si="173"/>
        <v>6249</v>
      </c>
      <c r="D6254" s="3" t="s">
        <v>63</v>
      </c>
      <c r="E6254" s="2" t="b">
        <f t="shared" ca="1" si="172"/>
        <v>1</v>
      </c>
      <c r="F6254" s="2" cm="1">
        <f t="array" aca="1" ref="F6254" ca="1">IF(G6254&lt;&gt;"",INDIRECT("'"&amp;G6254&amp;"'!"&amp;H6254),"")</f>
        <v>0</v>
      </c>
      <c r="G6254" s="1533" t="s">
        <v>6775</v>
      </c>
      <c r="H6254" s="2" t="s">
        <v>5669</v>
      </c>
    </row>
    <row r="6255" spans="1:8" ht="14">
      <c r="A6255">
        <v>6250</v>
      </c>
      <c r="B6255" s="7">
        <f>'EstExp 12-20'!H26</f>
        <v>0</v>
      </c>
      <c r="C6255" s="3">
        <f t="shared" si="173"/>
        <v>6250</v>
      </c>
      <c r="D6255" s="3" t="s">
        <v>63</v>
      </c>
      <c r="E6255" s="2" t="b">
        <f t="shared" ca="1" si="172"/>
        <v>1</v>
      </c>
      <c r="F6255" s="2" cm="1">
        <f t="array" aca="1" ref="F6255" ca="1">IF(G6255&lt;&gt;"",INDIRECT("'"&amp;G6255&amp;"'!"&amp;H6255),"")</f>
        <v>0</v>
      </c>
      <c r="G6255" s="1533" t="s">
        <v>6775</v>
      </c>
      <c r="H6255" s="2" t="s">
        <v>5670</v>
      </c>
    </row>
    <row r="6256" spans="1:8" ht="14">
      <c r="A6256">
        <v>6251</v>
      </c>
      <c r="B6256" s="7">
        <f>'EstExp 12-20'!K26</f>
        <v>0</v>
      </c>
      <c r="C6256" s="3">
        <f t="shared" si="173"/>
        <v>6251</v>
      </c>
      <c r="D6256" s="3" t="s">
        <v>63</v>
      </c>
      <c r="E6256" s="2" t="b">
        <f t="shared" ca="1" si="172"/>
        <v>1</v>
      </c>
      <c r="F6256" s="2" cm="1">
        <f t="array" aca="1" ref="F6256" ca="1">IF(G6256&lt;&gt;"",INDIRECT("'"&amp;G6256&amp;"'!"&amp;H6256),"")</f>
        <v>0</v>
      </c>
      <c r="G6256" s="1533" t="s">
        <v>6775</v>
      </c>
      <c r="H6256" s="2" t="s">
        <v>5671</v>
      </c>
    </row>
    <row r="6257" spans="1:8" ht="14">
      <c r="A6257">
        <v>6252</v>
      </c>
      <c r="B6257" s="7">
        <f>'EstExp 12-20'!H27</f>
        <v>0</v>
      </c>
      <c r="C6257" s="3">
        <f t="shared" si="173"/>
        <v>6252</v>
      </c>
      <c r="D6257" s="3" t="s">
        <v>63</v>
      </c>
      <c r="E6257" s="2" t="b">
        <f t="shared" ca="1" si="172"/>
        <v>1</v>
      </c>
      <c r="F6257" s="2" cm="1">
        <f t="array" aca="1" ref="F6257" ca="1">IF(G6257&lt;&gt;"",INDIRECT("'"&amp;G6257&amp;"'!"&amp;H6257),"")</f>
        <v>0</v>
      </c>
      <c r="G6257" s="1533" t="s">
        <v>6775</v>
      </c>
      <c r="H6257" s="2" t="s">
        <v>5672</v>
      </c>
    </row>
    <row r="6258" spans="1:8" ht="14">
      <c r="A6258">
        <v>6253</v>
      </c>
      <c r="B6258" s="7">
        <f>'EstExp 12-20'!K27</f>
        <v>0</v>
      </c>
      <c r="C6258" s="3">
        <f t="shared" si="173"/>
        <v>6253</v>
      </c>
      <c r="D6258" s="3" t="s">
        <v>63</v>
      </c>
      <c r="E6258" s="2" t="b">
        <f t="shared" ca="1" si="172"/>
        <v>1</v>
      </c>
      <c r="F6258" s="2" cm="1">
        <f t="array" aca="1" ref="F6258" ca="1">IF(G6258&lt;&gt;"",INDIRECT("'"&amp;G6258&amp;"'!"&amp;H6258),"")</f>
        <v>0</v>
      </c>
      <c r="G6258" s="1533" t="s">
        <v>6775</v>
      </c>
      <c r="H6258" s="2" t="s">
        <v>5673</v>
      </c>
    </row>
    <row r="6259" spans="1:8" ht="14">
      <c r="A6259">
        <v>6254</v>
      </c>
      <c r="B6259" s="7">
        <f>'EstExp 12-20'!H28</f>
        <v>0</v>
      </c>
      <c r="C6259" s="3">
        <f t="shared" si="173"/>
        <v>6254</v>
      </c>
      <c r="D6259" s="3" t="s">
        <v>63</v>
      </c>
      <c r="E6259" s="2" t="b">
        <f t="shared" ca="1" si="172"/>
        <v>1</v>
      </c>
      <c r="F6259" s="2" cm="1">
        <f t="array" aca="1" ref="F6259" ca="1">IF(G6259&lt;&gt;"",INDIRECT("'"&amp;G6259&amp;"'!"&amp;H6259),"")</f>
        <v>0</v>
      </c>
      <c r="G6259" s="1533" t="s">
        <v>6775</v>
      </c>
      <c r="H6259" s="2" t="s">
        <v>5072</v>
      </c>
    </row>
    <row r="6260" spans="1:8" ht="14">
      <c r="A6260">
        <v>6255</v>
      </c>
      <c r="B6260" s="7">
        <f>'EstExp 12-20'!K28</f>
        <v>0</v>
      </c>
      <c r="C6260" s="3">
        <f t="shared" si="173"/>
        <v>6255</v>
      </c>
      <c r="D6260" s="3" t="s">
        <v>63</v>
      </c>
      <c r="E6260" s="2" t="b">
        <f t="shared" ca="1" si="172"/>
        <v>1</v>
      </c>
      <c r="F6260" s="2" cm="1">
        <f t="array" aca="1" ref="F6260" ca="1">IF(G6260&lt;&gt;"",INDIRECT("'"&amp;G6260&amp;"'!"&amp;H6260),"")</f>
        <v>0</v>
      </c>
      <c r="G6260" s="1533" t="s">
        <v>6775</v>
      </c>
      <c r="H6260" s="2" t="s">
        <v>5077</v>
      </c>
    </row>
    <row r="6261" spans="1:8" ht="14">
      <c r="A6261">
        <v>6256</v>
      </c>
      <c r="B6261" s="7">
        <f>'EstExp 12-20'!H29</f>
        <v>0</v>
      </c>
      <c r="C6261" s="3">
        <f t="shared" si="173"/>
        <v>6256</v>
      </c>
      <c r="D6261" s="3" t="s">
        <v>63</v>
      </c>
      <c r="E6261" s="2" t="b">
        <f t="shared" ca="1" si="172"/>
        <v>1</v>
      </c>
      <c r="F6261" s="2" cm="1">
        <f t="array" aca="1" ref="F6261" ca="1">IF(G6261&lt;&gt;"",INDIRECT("'"&amp;G6261&amp;"'!"&amp;H6261),"")</f>
        <v>0</v>
      </c>
      <c r="G6261" s="1533" t="s">
        <v>6775</v>
      </c>
      <c r="H6261" s="2" t="s">
        <v>5674</v>
      </c>
    </row>
    <row r="6262" spans="1:8" ht="14">
      <c r="A6262">
        <v>6257</v>
      </c>
      <c r="B6262" s="7">
        <f>'EstExp 12-20'!K29</f>
        <v>0</v>
      </c>
      <c r="C6262" s="3">
        <f t="shared" si="173"/>
        <v>6257</v>
      </c>
      <c r="D6262" s="3" t="s">
        <v>63</v>
      </c>
      <c r="E6262" s="2" t="b">
        <f t="shared" ca="1" si="172"/>
        <v>1</v>
      </c>
      <c r="F6262" s="2" cm="1">
        <f t="array" aca="1" ref="F6262" ca="1">IF(G6262&lt;&gt;"",INDIRECT("'"&amp;G6262&amp;"'!"&amp;H6262),"")</f>
        <v>0</v>
      </c>
      <c r="G6262" s="1533" t="s">
        <v>6775</v>
      </c>
      <c r="H6262" s="2" t="s">
        <v>5675</v>
      </c>
    </row>
    <row r="6263" spans="1:8" ht="14">
      <c r="A6263">
        <v>6258</v>
      </c>
      <c r="B6263" s="7">
        <f>'EstExp 12-20'!H30</f>
        <v>0</v>
      </c>
      <c r="C6263" s="3">
        <f t="shared" si="173"/>
        <v>6258</v>
      </c>
      <c r="D6263" s="3" t="s">
        <v>63</v>
      </c>
      <c r="E6263" s="2" t="b">
        <f t="shared" ca="1" si="172"/>
        <v>1</v>
      </c>
      <c r="F6263" s="2" cm="1">
        <f t="array" aca="1" ref="F6263" ca="1">IF(G6263&lt;&gt;"",INDIRECT("'"&amp;G6263&amp;"'!"&amp;H6263),"")</f>
        <v>0</v>
      </c>
      <c r="G6263" s="1533" t="s">
        <v>6775</v>
      </c>
      <c r="H6263" s="2" t="s">
        <v>4924</v>
      </c>
    </row>
    <row r="6264" spans="1:8" ht="14">
      <c r="A6264">
        <v>6259</v>
      </c>
      <c r="B6264" s="7">
        <f>'EstExp 12-20'!K30</f>
        <v>0</v>
      </c>
      <c r="C6264" s="3">
        <f t="shared" si="173"/>
        <v>6259</v>
      </c>
      <c r="D6264" s="3" t="s">
        <v>63</v>
      </c>
      <c r="E6264" s="2" t="b">
        <f t="shared" ca="1" si="172"/>
        <v>1</v>
      </c>
      <c r="F6264" s="2" cm="1">
        <f t="array" aca="1" ref="F6264" ca="1">IF(G6264&lt;&gt;"",INDIRECT("'"&amp;G6264&amp;"'!"&amp;H6264),"")</f>
        <v>0</v>
      </c>
      <c r="G6264" s="1533" t="s">
        <v>6775</v>
      </c>
      <c r="H6264" s="2" t="s">
        <v>5078</v>
      </c>
    </row>
    <row r="6265" spans="1:8" ht="14">
      <c r="A6265">
        <v>6260</v>
      </c>
      <c r="B6265" s="7">
        <f>'EstExp 12-20'!H31</f>
        <v>0</v>
      </c>
      <c r="C6265" s="3">
        <f t="shared" si="173"/>
        <v>6260</v>
      </c>
      <c r="D6265" s="3" t="s">
        <v>63</v>
      </c>
      <c r="E6265" s="2" t="b">
        <f t="shared" ca="1" si="172"/>
        <v>1</v>
      </c>
      <c r="F6265" s="2" cm="1">
        <f t="array" aca="1" ref="F6265" ca="1">IF(G6265&lt;&gt;"",INDIRECT("'"&amp;G6265&amp;"'!"&amp;H6265),"")</f>
        <v>0</v>
      </c>
      <c r="G6265" s="1533" t="s">
        <v>6775</v>
      </c>
      <c r="H6265" s="2" t="s">
        <v>5676</v>
      </c>
    </row>
    <row r="6266" spans="1:8" ht="14">
      <c r="A6266">
        <v>6261</v>
      </c>
      <c r="B6266" s="7">
        <f>'EstExp 12-20'!K31</f>
        <v>0</v>
      </c>
      <c r="C6266" s="3">
        <f t="shared" si="173"/>
        <v>6261</v>
      </c>
      <c r="D6266" s="3" t="s">
        <v>63</v>
      </c>
      <c r="E6266" s="2" t="b">
        <f t="shared" ca="1" si="172"/>
        <v>1</v>
      </c>
      <c r="F6266" s="2" cm="1">
        <f t="array" aca="1" ref="F6266" ca="1">IF(G6266&lt;&gt;"",INDIRECT("'"&amp;G6266&amp;"'!"&amp;H6266),"")</f>
        <v>0</v>
      </c>
      <c r="G6266" s="1533" t="s">
        <v>6775</v>
      </c>
      <c r="H6266" s="2" t="s">
        <v>5677</v>
      </c>
    </row>
    <row r="6267" spans="1:8" ht="14">
      <c r="A6267">
        <v>6262</v>
      </c>
      <c r="B6267" s="7">
        <f>'EstExp 12-20'!H32</f>
        <v>0</v>
      </c>
      <c r="C6267" s="3">
        <f t="shared" si="173"/>
        <v>6262</v>
      </c>
      <c r="D6267" s="3" t="s">
        <v>63</v>
      </c>
      <c r="E6267" s="2" t="b">
        <f t="shared" ca="1" si="172"/>
        <v>1</v>
      </c>
      <c r="F6267" s="2" cm="1">
        <f t="array" aca="1" ref="F6267" ca="1">IF(G6267&lt;&gt;"",INDIRECT("'"&amp;G6267&amp;"'!"&amp;H6267),"")</f>
        <v>0</v>
      </c>
      <c r="G6267" s="1533" t="s">
        <v>6775</v>
      </c>
      <c r="H6267" s="2" t="s">
        <v>5678</v>
      </c>
    </row>
    <row r="6268" spans="1:8" ht="14">
      <c r="A6268">
        <v>6263</v>
      </c>
      <c r="B6268" s="7">
        <f>'EstExp 12-20'!K32</f>
        <v>0</v>
      </c>
      <c r="C6268" s="3">
        <f t="shared" si="173"/>
        <v>6263</v>
      </c>
      <c r="D6268" s="3" t="s">
        <v>63</v>
      </c>
      <c r="E6268" s="2" t="b">
        <f t="shared" ca="1" si="172"/>
        <v>1</v>
      </c>
      <c r="F6268" s="2" cm="1">
        <f t="array" aca="1" ref="F6268" ca="1">IF(G6268&lt;&gt;"",INDIRECT("'"&amp;G6268&amp;"'!"&amp;H6268),"")</f>
        <v>0</v>
      </c>
      <c r="G6268" s="1533" t="s">
        <v>6775</v>
      </c>
      <c r="H6268" s="2" t="s">
        <v>5679</v>
      </c>
    </row>
    <row r="6269" spans="1:8" ht="14">
      <c r="A6269">
        <v>6264</v>
      </c>
      <c r="B6269" s="7">
        <f>'EstExp 12-20'!I34</f>
        <v>1000</v>
      </c>
      <c r="C6269" s="3">
        <f t="shared" si="173"/>
        <v>5264</v>
      </c>
      <c r="D6269" s="3" t="s">
        <v>63</v>
      </c>
      <c r="E6269" s="2" t="b">
        <f t="shared" ca="1" si="172"/>
        <v>1</v>
      </c>
      <c r="F6269" s="2" cm="1">
        <f t="array" aca="1" ref="F6269" ca="1">IF(G6269&lt;&gt;"",INDIRECT("'"&amp;G6269&amp;"'!"&amp;H6269),"")</f>
        <v>1000</v>
      </c>
      <c r="G6269" s="1533" t="s">
        <v>6775</v>
      </c>
      <c r="H6269" s="2" t="s">
        <v>5680</v>
      </c>
    </row>
    <row r="6270" spans="1:8" ht="14">
      <c r="A6270">
        <v>6265</v>
      </c>
      <c r="B6270" s="7">
        <f>'EstExp 12-20'!J34</f>
        <v>0</v>
      </c>
      <c r="C6270" s="3">
        <f t="shared" si="173"/>
        <v>6265</v>
      </c>
      <c r="D6270" s="3" t="s">
        <v>63</v>
      </c>
      <c r="E6270" s="2" t="b">
        <f t="shared" ca="1" si="172"/>
        <v>1</v>
      </c>
      <c r="F6270" s="2" cm="1">
        <f t="array" aca="1" ref="F6270" ca="1">IF(G6270&lt;&gt;"",INDIRECT("'"&amp;G6270&amp;"'!"&amp;H6270),"")</f>
        <v>0</v>
      </c>
      <c r="G6270" s="1533" t="s">
        <v>6775</v>
      </c>
      <c r="H6270" s="2" t="s">
        <v>5681</v>
      </c>
    </row>
    <row r="6271" spans="1:8" ht="14">
      <c r="A6271">
        <v>6266</v>
      </c>
      <c r="B6271" s="7">
        <f>'EstExp 12-20'!I38</f>
        <v>0</v>
      </c>
      <c r="C6271" s="3">
        <f t="shared" si="173"/>
        <v>6266</v>
      </c>
      <c r="D6271" s="3" t="s">
        <v>63</v>
      </c>
      <c r="E6271" s="2" t="b">
        <f t="shared" ca="1" si="172"/>
        <v>1</v>
      </c>
      <c r="F6271" s="2" cm="1">
        <f t="array" aca="1" ref="F6271" ca="1">IF(G6271&lt;&gt;"",INDIRECT("'"&amp;G6271&amp;"'!"&amp;H6271),"")</f>
        <v>0</v>
      </c>
      <c r="G6271" s="1533" t="s">
        <v>6775</v>
      </c>
      <c r="H6271" s="2" t="s">
        <v>5682</v>
      </c>
    </row>
    <row r="6272" spans="1:8" ht="14">
      <c r="A6272">
        <v>6267</v>
      </c>
      <c r="B6272" s="7">
        <f>'EstExp 12-20'!J38</f>
        <v>0</v>
      </c>
      <c r="C6272" s="3">
        <f t="shared" si="173"/>
        <v>6267</v>
      </c>
      <c r="D6272" s="3" t="s">
        <v>63</v>
      </c>
      <c r="E6272" s="2" t="b">
        <f t="shared" ca="1" si="172"/>
        <v>1</v>
      </c>
      <c r="F6272" s="2" cm="1">
        <f t="array" aca="1" ref="F6272" ca="1">IF(G6272&lt;&gt;"",INDIRECT("'"&amp;G6272&amp;"'!"&amp;H6272),"")</f>
        <v>0</v>
      </c>
      <c r="G6272" s="1533" t="s">
        <v>6775</v>
      </c>
      <c r="H6272" s="2" t="s">
        <v>5555</v>
      </c>
    </row>
    <row r="6273" spans="1:8" ht="14">
      <c r="A6273">
        <v>6268</v>
      </c>
      <c r="B6273" s="7">
        <f>'EstExp 12-20'!I39</f>
        <v>0</v>
      </c>
      <c r="C6273" s="3">
        <f t="shared" si="173"/>
        <v>6268</v>
      </c>
      <c r="D6273" s="3" t="s">
        <v>63</v>
      </c>
      <c r="E6273" s="2" t="b">
        <f t="shared" ca="1" si="172"/>
        <v>1</v>
      </c>
      <c r="F6273" s="2" cm="1">
        <f t="array" aca="1" ref="F6273" ca="1">IF(G6273&lt;&gt;"",INDIRECT("'"&amp;G6273&amp;"'!"&amp;H6273),"")</f>
        <v>0</v>
      </c>
      <c r="G6273" s="1533" t="s">
        <v>6775</v>
      </c>
      <c r="H6273" s="2" t="s">
        <v>5683</v>
      </c>
    </row>
    <row r="6274" spans="1:8" ht="14">
      <c r="A6274">
        <v>6269</v>
      </c>
      <c r="B6274" s="7">
        <f>'EstExp 12-20'!J39</f>
        <v>0</v>
      </c>
      <c r="C6274" s="3">
        <f t="shared" si="173"/>
        <v>6269</v>
      </c>
      <c r="D6274" s="3" t="s">
        <v>63</v>
      </c>
      <c r="E6274" s="2" t="b">
        <f t="shared" ref="E6274:E6337" ca="1" si="174">F6274=B6274</f>
        <v>1</v>
      </c>
      <c r="F6274" s="2" cm="1">
        <f t="array" aca="1" ref="F6274" ca="1">IF(G6274&lt;&gt;"",INDIRECT("'"&amp;G6274&amp;"'!"&amp;H6274),"")</f>
        <v>0</v>
      </c>
      <c r="G6274" s="1533" t="s">
        <v>6775</v>
      </c>
      <c r="H6274" s="2" t="s">
        <v>5684</v>
      </c>
    </row>
    <row r="6275" spans="1:8" ht="14">
      <c r="A6275">
        <v>6270</v>
      </c>
      <c r="B6275" s="7">
        <f>'EstExp 12-20'!I40</f>
        <v>0</v>
      </c>
      <c r="C6275" s="3">
        <f t="shared" si="173"/>
        <v>6270</v>
      </c>
      <c r="D6275" s="3" t="s">
        <v>63</v>
      </c>
      <c r="E6275" s="2" t="b">
        <f t="shared" ca="1" si="174"/>
        <v>1</v>
      </c>
      <c r="F6275" s="2" cm="1">
        <f t="array" aca="1" ref="F6275" ca="1">IF(G6275&lt;&gt;"",INDIRECT("'"&amp;G6275&amp;"'!"&amp;H6275),"")</f>
        <v>0</v>
      </c>
      <c r="G6275" s="1533" t="s">
        <v>6775</v>
      </c>
      <c r="H6275" s="2" t="s">
        <v>5685</v>
      </c>
    </row>
    <row r="6276" spans="1:8" ht="14">
      <c r="A6276">
        <v>6271</v>
      </c>
      <c r="B6276" s="7">
        <f>'EstExp 12-20'!J40</f>
        <v>0</v>
      </c>
      <c r="C6276" s="3">
        <f t="shared" si="173"/>
        <v>6271</v>
      </c>
      <c r="D6276" s="3" t="s">
        <v>63</v>
      </c>
      <c r="E6276" s="2" t="b">
        <f t="shared" ca="1" si="174"/>
        <v>1</v>
      </c>
      <c r="F6276" s="2" cm="1">
        <f t="array" aca="1" ref="F6276" ca="1">IF(G6276&lt;&gt;"",INDIRECT("'"&amp;G6276&amp;"'!"&amp;H6276),"")</f>
        <v>0</v>
      </c>
      <c r="G6276" s="1533" t="s">
        <v>6775</v>
      </c>
      <c r="H6276" s="2" t="s">
        <v>5686</v>
      </c>
    </row>
    <row r="6277" spans="1:8" ht="14">
      <c r="A6277">
        <v>6272</v>
      </c>
      <c r="B6277" s="7">
        <f>'EstExp 12-20'!I41</f>
        <v>0</v>
      </c>
      <c r="C6277" s="3">
        <f t="shared" si="173"/>
        <v>6272</v>
      </c>
      <c r="D6277" s="3" t="s">
        <v>63</v>
      </c>
      <c r="E6277" s="2" t="b">
        <f t="shared" ca="1" si="174"/>
        <v>1</v>
      </c>
      <c r="F6277" s="2" cm="1">
        <f t="array" aca="1" ref="F6277" ca="1">IF(G6277&lt;&gt;"",INDIRECT("'"&amp;G6277&amp;"'!"&amp;H6277),"")</f>
        <v>0</v>
      </c>
      <c r="G6277" s="1533" t="s">
        <v>6775</v>
      </c>
      <c r="H6277" s="2" t="s">
        <v>5687</v>
      </c>
    </row>
    <row r="6278" spans="1:8" ht="14">
      <c r="A6278">
        <v>6273</v>
      </c>
      <c r="B6278" s="7">
        <f>'EstExp 12-20'!J41</f>
        <v>0</v>
      </c>
      <c r="C6278" s="3">
        <f t="shared" si="173"/>
        <v>6273</v>
      </c>
      <c r="D6278" s="3" t="s">
        <v>63</v>
      </c>
      <c r="E6278" s="2" t="b">
        <f t="shared" ca="1" si="174"/>
        <v>1</v>
      </c>
      <c r="F6278" s="2" cm="1">
        <f t="array" aca="1" ref="F6278" ca="1">IF(G6278&lt;&gt;"",INDIRECT("'"&amp;G6278&amp;"'!"&amp;H6278),"")</f>
        <v>0</v>
      </c>
      <c r="G6278" s="1533" t="s">
        <v>6775</v>
      </c>
      <c r="H6278" s="2" t="s">
        <v>5688</v>
      </c>
    </row>
    <row r="6279" spans="1:8" ht="14">
      <c r="A6279">
        <v>6274</v>
      </c>
      <c r="B6279" s="7">
        <f>'EstExp 12-20'!I42</f>
        <v>0</v>
      </c>
      <c r="C6279" s="3">
        <f t="shared" si="173"/>
        <v>6274</v>
      </c>
      <c r="D6279" s="3" t="s">
        <v>63</v>
      </c>
      <c r="E6279" s="2" t="b">
        <f t="shared" ca="1" si="174"/>
        <v>1</v>
      </c>
      <c r="F6279" s="2" cm="1">
        <f t="array" aca="1" ref="F6279" ca="1">IF(G6279&lt;&gt;"",INDIRECT("'"&amp;G6279&amp;"'!"&amp;H6279),"")</f>
        <v>0</v>
      </c>
      <c r="G6279" s="1533" t="s">
        <v>6775</v>
      </c>
      <c r="H6279" s="2" t="s">
        <v>5689</v>
      </c>
    </row>
    <row r="6280" spans="1:8" ht="14">
      <c r="A6280">
        <v>6275</v>
      </c>
      <c r="B6280" s="7">
        <f>'EstExp 12-20'!J42</f>
        <v>0</v>
      </c>
      <c r="C6280" s="3">
        <f t="shared" ref="C6280:C6343" si="175">A6280-B6280</f>
        <v>6275</v>
      </c>
      <c r="D6280" s="3" t="s">
        <v>63</v>
      </c>
      <c r="E6280" s="2" t="b">
        <f t="shared" ca="1" si="174"/>
        <v>1</v>
      </c>
      <c r="F6280" s="2" cm="1">
        <f t="array" aca="1" ref="F6280" ca="1">IF(G6280&lt;&gt;"",INDIRECT("'"&amp;G6280&amp;"'!"&amp;H6280),"")</f>
        <v>0</v>
      </c>
      <c r="G6280" s="1533" t="s">
        <v>6775</v>
      </c>
      <c r="H6280" s="2" t="s">
        <v>5690</v>
      </c>
    </row>
    <row r="6281" spans="1:8" ht="14">
      <c r="A6281">
        <v>6276</v>
      </c>
      <c r="B6281" s="7">
        <f>'EstExp 12-20'!I43</f>
        <v>0</v>
      </c>
      <c r="C6281" s="3">
        <f t="shared" si="175"/>
        <v>6276</v>
      </c>
      <c r="D6281" s="3" t="s">
        <v>63</v>
      </c>
      <c r="E6281" s="2" t="b">
        <f t="shared" ca="1" si="174"/>
        <v>1</v>
      </c>
      <c r="F6281" s="2" cm="1">
        <f t="array" aca="1" ref="F6281" ca="1">IF(G6281&lt;&gt;"",INDIRECT("'"&amp;G6281&amp;"'!"&amp;H6281),"")</f>
        <v>0</v>
      </c>
      <c r="G6281" s="1533" t="s">
        <v>6775</v>
      </c>
      <c r="H6281" s="2" t="s">
        <v>5691</v>
      </c>
    </row>
    <row r="6282" spans="1:8" ht="14">
      <c r="A6282">
        <v>6277</v>
      </c>
      <c r="B6282" s="7">
        <f>'EstExp 12-20'!J43</f>
        <v>0</v>
      </c>
      <c r="C6282" s="3">
        <f t="shared" si="175"/>
        <v>6277</v>
      </c>
      <c r="D6282" s="3" t="s">
        <v>63</v>
      </c>
      <c r="E6282" s="2" t="b">
        <f t="shared" ca="1" si="174"/>
        <v>1</v>
      </c>
      <c r="F6282" s="2" cm="1">
        <f t="array" aca="1" ref="F6282" ca="1">IF(G6282&lt;&gt;"",INDIRECT("'"&amp;G6282&amp;"'!"&amp;H6282),"")</f>
        <v>0</v>
      </c>
      <c r="G6282" s="1533" t="s">
        <v>6775</v>
      </c>
      <c r="H6282" s="2" t="s">
        <v>5692</v>
      </c>
    </row>
    <row r="6283" spans="1:8" ht="14">
      <c r="A6283">
        <v>6278</v>
      </c>
      <c r="B6283" s="7">
        <f>'EstExp 12-20'!I44</f>
        <v>0</v>
      </c>
      <c r="C6283" s="3">
        <f t="shared" si="175"/>
        <v>6278</v>
      </c>
      <c r="D6283" s="3" t="s">
        <v>63</v>
      </c>
      <c r="E6283" s="2" t="b">
        <f t="shared" ca="1" si="174"/>
        <v>1</v>
      </c>
      <c r="F6283" s="2" cm="1">
        <f t="array" aca="1" ref="F6283" ca="1">IF(G6283&lt;&gt;"",INDIRECT("'"&amp;G6283&amp;"'!"&amp;H6283),"")</f>
        <v>0</v>
      </c>
      <c r="G6283" s="1533" t="s">
        <v>6775</v>
      </c>
      <c r="H6283" s="2" t="s">
        <v>5693</v>
      </c>
    </row>
    <row r="6284" spans="1:8" ht="14">
      <c r="A6284">
        <v>6279</v>
      </c>
      <c r="B6284" s="7">
        <f>'EstExp 12-20'!J44</f>
        <v>0</v>
      </c>
      <c r="C6284" s="3">
        <f t="shared" si="175"/>
        <v>6279</v>
      </c>
      <c r="D6284" s="3" t="s">
        <v>63</v>
      </c>
      <c r="E6284" s="2" t="b">
        <f t="shared" ca="1" si="174"/>
        <v>1</v>
      </c>
      <c r="F6284" s="2" cm="1">
        <f t="array" aca="1" ref="F6284" ca="1">IF(G6284&lt;&gt;"",INDIRECT("'"&amp;G6284&amp;"'!"&amp;H6284),"")</f>
        <v>0</v>
      </c>
      <c r="G6284" s="1533" t="s">
        <v>6775</v>
      </c>
      <c r="H6284" s="2" t="s">
        <v>5694</v>
      </c>
    </row>
    <row r="6285" spans="1:8" ht="14">
      <c r="A6285">
        <v>6280</v>
      </c>
      <c r="B6285" s="7">
        <f>'EstExp 12-20'!I46</f>
        <v>0</v>
      </c>
      <c r="C6285" s="3">
        <f t="shared" si="175"/>
        <v>6280</v>
      </c>
      <c r="D6285" s="3" t="s">
        <v>63</v>
      </c>
      <c r="E6285" s="2" t="b">
        <f t="shared" ca="1" si="174"/>
        <v>1</v>
      </c>
      <c r="F6285" s="2" cm="1">
        <f t="array" aca="1" ref="F6285" ca="1">IF(G6285&lt;&gt;"",INDIRECT("'"&amp;G6285&amp;"'!"&amp;H6285),"")</f>
        <v>0</v>
      </c>
      <c r="G6285" s="1533" t="s">
        <v>6775</v>
      </c>
      <c r="H6285" s="2" t="s">
        <v>5046</v>
      </c>
    </row>
    <row r="6286" spans="1:8" ht="14">
      <c r="A6286">
        <v>6281</v>
      </c>
      <c r="B6286" s="7">
        <f>'EstExp 12-20'!J46</f>
        <v>0</v>
      </c>
      <c r="C6286" s="3">
        <f t="shared" si="175"/>
        <v>6281</v>
      </c>
      <c r="D6286" s="3" t="s">
        <v>63</v>
      </c>
      <c r="E6286" s="2" t="b">
        <f t="shared" ca="1" si="174"/>
        <v>1</v>
      </c>
      <c r="F6286" s="2" cm="1">
        <f t="array" aca="1" ref="F6286" ca="1">IF(G6286&lt;&gt;"",INDIRECT("'"&amp;G6286&amp;"'!"&amp;H6286),"")</f>
        <v>0</v>
      </c>
      <c r="G6286" s="1533" t="s">
        <v>6775</v>
      </c>
      <c r="H6286" s="2" t="s">
        <v>5556</v>
      </c>
    </row>
    <row r="6287" spans="1:8" ht="14">
      <c r="A6287">
        <v>6282</v>
      </c>
      <c r="B6287" s="7">
        <f>'EstExp 12-20'!I47</f>
        <v>0</v>
      </c>
      <c r="C6287" s="3">
        <f t="shared" si="175"/>
        <v>6282</v>
      </c>
      <c r="D6287" s="3" t="s">
        <v>63</v>
      </c>
      <c r="E6287" s="2" t="b">
        <f t="shared" ca="1" si="174"/>
        <v>1</v>
      </c>
      <c r="F6287" s="2" cm="1">
        <f t="array" aca="1" ref="F6287" ca="1">IF(G6287&lt;&gt;"",INDIRECT("'"&amp;G6287&amp;"'!"&amp;H6287),"")</f>
        <v>0</v>
      </c>
      <c r="G6287" s="1533" t="s">
        <v>6775</v>
      </c>
      <c r="H6287" s="2" t="s">
        <v>5695</v>
      </c>
    </row>
    <row r="6288" spans="1:8" ht="14">
      <c r="A6288">
        <v>6283</v>
      </c>
      <c r="B6288" s="7">
        <f>'EstExp 12-20'!J47</f>
        <v>0</v>
      </c>
      <c r="C6288" s="3">
        <f t="shared" si="175"/>
        <v>6283</v>
      </c>
      <c r="D6288" s="3" t="s">
        <v>63</v>
      </c>
      <c r="E6288" s="2" t="b">
        <f t="shared" ca="1" si="174"/>
        <v>1</v>
      </c>
      <c r="F6288" s="2" cm="1">
        <f t="array" aca="1" ref="F6288" ca="1">IF(G6288&lt;&gt;"",INDIRECT("'"&amp;G6288&amp;"'!"&amp;H6288),"")</f>
        <v>0</v>
      </c>
      <c r="G6288" s="1533" t="s">
        <v>6775</v>
      </c>
      <c r="H6288" s="2" t="s">
        <v>5696</v>
      </c>
    </row>
    <row r="6289" spans="1:8" ht="14">
      <c r="A6289">
        <v>6284</v>
      </c>
      <c r="B6289" s="7">
        <f>'EstExp 12-20'!I48</f>
        <v>0</v>
      </c>
      <c r="C6289" s="3">
        <f t="shared" si="175"/>
        <v>6284</v>
      </c>
      <c r="D6289" s="3" t="s">
        <v>63</v>
      </c>
      <c r="E6289" s="2" t="b">
        <f t="shared" ca="1" si="174"/>
        <v>1</v>
      </c>
      <c r="F6289" s="2" cm="1">
        <f t="array" aca="1" ref="F6289" ca="1">IF(G6289&lt;&gt;"",INDIRECT("'"&amp;G6289&amp;"'!"&amp;H6289),"")</f>
        <v>0</v>
      </c>
      <c r="G6289" s="1533" t="s">
        <v>6775</v>
      </c>
      <c r="H6289" s="2" t="s">
        <v>5697</v>
      </c>
    </row>
    <row r="6290" spans="1:8" ht="14">
      <c r="A6290">
        <v>6285</v>
      </c>
      <c r="B6290" s="7">
        <f>'EstExp 12-20'!J48</f>
        <v>0</v>
      </c>
      <c r="C6290" s="3">
        <f t="shared" si="175"/>
        <v>6285</v>
      </c>
      <c r="D6290" s="3" t="s">
        <v>63</v>
      </c>
      <c r="E6290" s="2" t="b">
        <f t="shared" ca="1" si="174"/>
        <v>1</v>
      </c>
      <c r="F6290" s="2" cm="1">
        <f t="array" aca="1" ref="F6290" ca="1">IF(G6290&lt;&gt;"",INDIRECT("'"&amp;G6290&amp;"'!"&amp;H6290),"")</f>
        <v>0</v>
      </c>
      <c r="G6290" s="1533" t="s">
        <v>6775</v>
      </c>
      <c r="H6290" s="2" t="s">
        <v>5698</v>
      </c>
    </row>
    <row r="6291" spans="1:8" ht="14">
      <c r="A6291">
        <v>6286</v>
      </c>
      <c r="B6291" s="7">
        <f>'EstExp 12-20'!I49</f>
        <v>0</v>
      </c>
      <c r="C6291" s="3">
        <f t="shared" si="175"/>
        <v>6286</v>
      </c>
      <c r="D6291" s="3" t="s">
        <v>63</v>
      </c>
      <c r="E6291" s="2" t="b">
        <f t="shared" ca="1" si="174"/>
        <v>1</v>
      </c>
      <c r="F6291" s="2" cm="1">
        <f t="array" aca="1" ref="F6291" ca="1">IF(G6291&lt;&gt;"",INDIRECT("'"&amp;G6291&amp;"'!"&amp;H6291),"")</f>
        <v>0</v>
      </c>
      <c r="G6291" s="1533" t="s">
        <v>6775</v>
      </c>
      <c r="H6291" s="2" t="s">
        <v>5699</v>
      </c>
    </row>
    <row r="6292" spans="1:8" ht="14">
      <c r="A6292">
        <v>6287</v>
      </c>
      <c r="B6292" s="7">
        <f>'EstExp 12-20'!J49</f>
        <v>0</v>
      </c>
      <c r="C6292" s="3">
        <f t="shared" si="175"/>
        <v>6287</v>
      </c>
      <c r="D6292" s="3" t="s">
        <v>63</v>
      </c>
      <c r="E6292" s="2" t="b">
        <f t="shared" ca="1" si="174"/>
        <v>1</v>
      </c>
      <c r="F6292" s="2" cm="1">
        <f t="array" aca="1" ref="F6292" ca="1">IF(G6292&lt;&gt;"",INDIRECT("'"&amp;G6292&amp;"'!"&amp;H6292),"")</f>
        <v>0</v>
      </c>
      <c r="G6292" s="1533" t="s">
        <v>6775</v>
      </c>
      <c r="H6292" s="2" t="s">
        <v>5700</v>
      </c>
    </row>
    <row r="6293" spans="1:8" ht="14">
      <c r="A6293">
        <v>6288</v>
      </c>
      <c r="B6293" s="7">
        <f>'EstExp 12-20'!I51</f>
        <v>0</v>
      </c>
      <c r="C6293" s="3">
        <f t="shared" si="175"/>
        <v>6288</v>
      </c>
      <c r="D6293" s="3" t="s">
        <v>63</v>
      </c>
      <c r="E6293" s="2" t="b">
        <f t="shared" ca="1" si="174"/>
        <v>1</v>
      </c>
      <c r="F6293" s="2" cm="1">
        <f t="array" aca="1" ref="F6293" ca="1">IF(G6293&lt;&gt;"",INDIRECT("'"&amp;G6293&amp;"'!"&amp;H6293),"")</f>
        <v>0</v>
      </c>
      <c r="G6293" s="1533" t="s">
        <v>6775</v>
      </c>
      <c r="H6293" s="2" t="s">
        <v>4889</v>
      </c>
    </row>
    <row r="6294" spans="1:8" ht="14">
      <c r="A6294">
        <v>6289</v>
      </c>
      <c r="B6294" s="7">
        <f>'EstExp 12-20'!J51</f>
        <v>0</v>
      </c>
      <c r="C6294" s="3">
        <f t="shared" si="175"/>
        <v>6289</v>
      </c>
      <c r="D6294" s="3" t="s">
        <v>63</v>
      </c>
      <c r="E6294" s="2" t="b">
        <f t="shared" ca="1" si="174"/>
        <v>1</v>
      </c>
      <c r="F6294" s="2" cm="1">
        <f t="array" aca="1" ref="F6294" ca="1">IF(G6294&lt;&gt;"",INDIRECT("'"&amp;G6294&amp;"'!"&amp;H6294),"")</f>
        <v>0</v>
      </c>
      <c r="G6294" s="1533" t="s">
        <v>6775</v>
      </c>
      <c r="H6294" s="2" t="s">
        <v>5701</v>
      </c>
    </row>
    <row r="6295" spans="1:8" ht="14">
      <c r="A6295">
        <v>6290</v>
      </c>
      <c r="B6295" s="7">
        <f>'EstExp 12-20'!I52</f>
        <v>0</v>
      </c>
      <c r="C6295" s="3">
        <f t="shared" si="175"/>
        <v>6290</v>
      </c>
      <c r="D6295" s="3" t="s">
        <v>63</v>
      </c>
      <c r="E6295" s="2" t="b">
        <f t="shared" ca="1" si="174"/>
        <v>1</v>
      </c>
      <c r="F6295" s="2" cm="1">
        <f t="array" aca="1" ref="F6295" ca="1">IF(G6295&lt;&gt;"",INDIRECT("'"&amp;G6295&amp;"'!"&amp;H6295),"")</f>
        <v>0</v>
      </c>
      <c r="G6295" s="1533" t="s">
        <v>6775</v>
      </c>
      <c r="H6295" s="2" t="s">
        <v>5702</v>
      </c>
    </row>
    <row r="6296" spans="1:8" ht="14">
      <c r="A6296">
        <v>6291</v>
      </c>
      <c r="B6296" s="7">
        <f>'EstExp 12-20'!J52</f>
        <v>0</v>
      </c>
      <c r="C6296" s="3">
        <f t="shared" si="175"/>
        <v>6291</v>
      </c>
      <c r="D6296" s="3" t="s">
        <v>63</v>
      </c>
      <c r="E6296" s="2" t="b">
        <f t="shared" ca="1" si="174"/>
        <v>1</v>
      </c>
      <c r="F6296" s="2" cm="1">
        <f t="array" aca="1" ref="F6296" ca="1">IF(G6296&lt;&gt;"",INDIRECT("'"&amp;G6296&amp;"'!"&amp;H6296),"")</f>
        <v>0</v>
      </c>
      <c r="G6296" s="1533" t="s">
        <v>6775</v>
      </c>
      <c r="H6296" s="2" t="s">
        <v>5703</v>
      </c>
    </row>
    <row r="6297" spans="1:8" ht="14">
      <c r="A6297">
        <v>6292</v>
      </c>
      <c r="B6297" s="7">
        <f>'EstExp 12-20'!I53</f>
        <v>0</v>
      </c>
      <c r="C6297" s="3">
        <f t="shared" si="175"/>
        <v>6292</v>
      </c>
      <c r="D6297" s="3" t="s">
        <v>63</v>
      </c>
      <c r="E6297" s="2" t="b">
        <f t="shared" ca="1" si="174"/>
        <v>1</v>
      </c>
      <c r="F6297" s="2" cm="1">
        <f t="array" aca="1" ref="F6297" ca="1">IF(G6297&lt;&gt;"",INDIRECT("'"&amp;G6297&amp;"'!"&amp;H6297),"")</f>
        <v>0</v>
      </c>
      <c r="G6297" s="1533" t="s">
        <v>6775</v>
      </c>
      <c r="H6297" s="2" t="s">
        <v>5704</v>
      </c>
    </row>
    <row r="6298" spans="1:8" ht="14">
      <c r="A6298">
        <v>6293</v>
      </c>
      <c r="B6298" s="7">
        <f>'EstExp 12-20'!J53</f>
        <v>0</v>
      </c>
      <c r="C6298" s="3">
        <f t="shared" si="175"/>
        <v>6293</v>
      </c>
      <c r="D6298" s="3" t="s">
        <v>63</v>
      </c>
      <c r="E6298" s="2" t="b">
        <f t="shared" ca="1" si="174"/>
        <v>1</v>
      </c>
      <c r="F6298" s="2" cm="1">
        <f t="array" aca="1" ref="F6298" ca="1">IF(G6298&lt;&gt;"",INDIRECT("'"&amp;G6298&amp;"'!"&amp;H6298),"")</f>
        <v>0</v>
      </c>
      <c r="G6298" s="1533" t="s">
        <v>6775</v>
      </c>
      <c r="H6298" s="2" t="s">
        <v>5538</v>
      </c>
    </row>
    <row r="6299" spans="1:8" ht="14">
      <c r="A6299">
        <v>6294</v>
      </c>
      <c r="B6299" s="7">
        <f>'EstExp 12-20'!I55</f>
        <v>0</v>
      </c>
      <c r="C6299" s="3">
        <f t="shared" si="175"/>
        <v>6294</v>
      </c>
      <c r="D6299" s="3" t="s">
        <v>63</v>
      </c>
      <c r="E6299" s="2" t="b">
        <f t="shared" ca="1" si="174"/>
        <v>1</v>
      </c>
      <c r="F6299" s="2" cm="1">
        <f t="array" aca="1" ref="F6299" ca="1">IF(G6299&lt;&gt;"",INDIRECT("'"&amp;G6299&amp;"'!"&amp;H6299),"")</f>
        <v>0</v>
      </c>
      <c r="G6299" s="1533" t="s">
        <v>6775</v>
      </c>
      <c r="H6299" s="2" t="s">
        <v>5705</v>
      </c>
    </row>
    <row r="6300" spans="1:8" ht="14">
      <c r="A6300">
        <v>6295</v>
      </c>
      <c r="B6300" s="7">
        <f>'EstExp 12-20'!J55</f>
        <v>0</v>
      </c>
      <c r="C6300" s="3">
        <f t="shared" si="175"/>
        <v>6295</v>
      </c>
      <c r="D6300" s="3" t="s">
        <v>63</v>
      </c>
      <c r="E6300" s="2" t="b">
        <f t="shared" ca="1" si="174"/>
        <v>1</v>
      </c>
      <c r="F6300" s="2" cm="1">
        <f t="array" aca="1" ref="F6300" ca="1">IF(G6300&lt;&gt;"",INDIRECT("'"&amp;G6300&amp;"'!"&amp;H6300),"")</f>
        <v>0</v>
      </c>
      <c r="G6300" s="1533" t="s">
        <v>6775</v>
      </c>
      <c r="H6300" s="2" t="s">
        <v>5706</v>
      </c>
    </row>
    <row r="6301" spans="1:8" ht="14">
      <c r="A6301">
        <v>6296</v>
      </c>
      <c r="B6301" s="7">
        <f>'EstExp 12-20'!I57</f>
        <v>0</v>
      </c>
      <c r="C6301" s="3">
        <f t="shared" si="175"/>
        <v>6296</v>
      </c>
      <c r="D6301" s="3" t="s">
        <v>63</v>
      </c>
      <c r="E6301" s="2" t="b">
        <f t="shared" ca="1" si="174"/>
        <v>1</v>
      </c>
      <c r="F6301" s="2" cm="1">
        <f t="array" aca="1" ref="F6301" ca="1">IF(G6301&lt;&gt;"",INDIRECT("'"&amp;G6301&amp;"'!"&amp;H6301),"")</f>
        <v>0</v>
      </c>
      <c r="G6301" s="1533" t="s">
        <v>6775</v>
      </c>
      <c r="H6301" s="2" t="s">
        <v>5707</v>
      </c>
    </row>
    <row r="6302" spans="1:8" ht="14">
      <c r="A6302">
        <v>6297</v>
      </c>
      <c r="B6302" s="7">
        <f>'EstExp 12-20'!J57</f>
        <v>0</v>
      </c>
      <c r="C6302" s="3">
        <f t="shared" si="175"/>
        <v>6297</v>
      </c>
      <c r="D6302" s="3" t="s">
        <v>63</v>
      </c>
      <c r="E6302" s="2" t="b">
        <f t="shared" ca="1" si="174"/>
        <v>1</v>
      </c>
      <c r="F6302" s="2" cm="1">
        <f t="array" aca="1" ref="F6302" ca="1">IF(G6302&lt;&gt;"",INDIRECT("'"&amp;G6302&amp;"'!"&amp;H6302),"")</f>
        <v>0</v>
      </c>
      <c r="G6302" s="1533" t="s">
        <v>6775</v>
      </c>
      <c r="H6302" s="2" t="s">
        <v>5708</v>
      </c>
    </row>
    <row r="6303" spans="1:8" ht="14">
      <c r="A6303">
        <v>6298</v>
      </c>
      <c r="B6303" s="7">
        <f>'EstExp 12-20'!I58</f>
        <v>0</v>
      </c>
      <c r="C6303" s="3">
        <f t="shared" si="175"/>
        <v>6298</v>
      </c>
      <c r="D6303" s="3" t="s">
        <v>63</v>
      </c>
      <c r="E6303" s="2" t="b">
        <f t="shared" ca="1" si="174"/>
        <v>1</v>
      </c>
      <c r="F6303" s="2" cm="1">
        <f t="array" aca="1" ref="F6303" ca="1">IF(G6303&lt;&gt;"",INDIRECT("'"&amp;G6303&amp;"'!"&amp;H6303),"")</f>
        <v>0</v>
      </c>
      <c r="G6303" s="1533" t="s">
        <v>6775</v>
      </c>
      <c r="H6303" s="2" t="s">
        <v>5709</v>
      </c>
    </row>
    <row r="6304" spans="1:8" ht="14">
      <c r="A6304">
        <v>6299</v>
      </c>
      <c r="B6304" s="7">
        <f>'EstExp 12-20'!J58</f>
        <v>0</v>
      </c>
      <c r="C6304" s="3">
        <f t="shared" si="175"/>
        <v>6299</v>
      </c>
      <c r="D6304" s="3" t="s">
        <v>63</v>
      </c>
      <c r="E6304" s="2" t="b">
        <f t="shared" ca="1" si="174"/>
        <v>1</v>
      </c>
      <c r="F6304" s="2" cm="1">
        <f t="array" aca="1" ref="F6304" ca="1">IF(G6304&lt;&gt;"",INDIRECT("'"&amp;G6304&amp;"'!"&amp;H6304),"")</f>
        <v>0</v>
      </c>
      <c r="G6304" s="1533" t="s">
        <v>6775</v>
      </c>
      <c r="H6304" s="2" t="s">
        <v>5710</v>
      </c>
    </row>
    <row r="6305" spans="1:8" ht="14">
      <c r="A6305">
        <v>6300</v>
      </c>
      <c r="B6305" s="7">
        <f>'EstExp 12-20'!I59</f>
        <v>0</v>
      </c>
      <c r="C6305" s="3">
        <f t="shared" si="175"/>
        <v>6300</v>
      </c>
      <c r="D6305" s="3" t="s">
        <v>63</v>
      </c>
      <c r="E6305" s="2" t="b">
        <f t="shared" ca="1" si="174"/>
        <v>1</v>
      </c>
      <c r="F6305" s="2" cm="1">
        <f t="array" aca="1" ref="F6305" ca="1">IF(G6305&lt;&gt;"",INDIRECT("'"&amp;G6305&amp;"'!"&amp;H6305),"")</f>
        <v>0</v>
      </c>
      <c r="G6305" s="1533" t="s">
        <v>6775</v>
      </c>
      <c r="H6305" s="2" t="s">
        <v>5711</v>
      </c>
    </row>
    <row r="6306" spans="1:8" ht="14">
      <c r="A6306">
        <v>6301</v>
      </c>
      <c r="B6306" s="7">
        <f>'EstExp 12-20'!J59</f>
        <v>0</v>
      </c>
      <c r="C6306" s="3">
        <f t="shared" si="175"/>
        <v>6301</v>
      </c>
      <c r="D6306" s="3" t="s">
        <v>63</v>
      </c>
      <c r="E6306" s="2" t="b">
        <f t="shared" ca="1" si="174"/>
        <v>1</v>
      </c>
      <c r="F6306" s="2" cm="1">
        <f t="array" aca="1" ref="F6306" ca="1">IF(G6306&lt;&gt;"",INDIRECT("'"&amp;G6306&amp;"'!"&amp;H6306),"")</f>
        <v>0</v>
      </c>
      <c r="G6306" s="1533" t="s">
        <v>6775</v>
      </c>
      <c r="H6306" s="2" t="s">
        <v>5712</v>
      </c>
    </row>
    <row r="6307" spans="1:8" ht="14">
      <c r="A6307">
        <v>6302</v>
      </c>
      <c r="B6307" s="7">
        <f>'EstExp 12-20'!I61</f>
        <v>0</v>
      </c>
      <c r="C6307" s="3">
        <f t="shared" si="175"/>
        <v>6302</v>
      </c>
      <c r="D6307" s="3" t="s">
        <v>63</v>
      </c>
      <c r="E6307" s="2" t="b">
        <f t="shared" ca="1" si="174"/>
        <v>1</v>
      </c>
      <c r="F6307" s="2" cm="1">
        <f t="array" aca="1" ref="F6307" ca="1">IF(G6307&lt;&gt;"",INDIRECT("'"&amp;G6307&amp;"'!"&amp;H6307),"")</f>
        <v>0</v>
      </c>
      <c r="G6307" s="1533" t="s">
        <v>6775</v>
      </c>
      <c r="H6307" s="2" t="s">
        <v>5713</v>
      </c>
    </row>
    <row r="6308" spans="1:8" ht="14">
      <c r="A6308">
        <v>6303</v>
      </c>
      <c r="B6308" s="7">
        <f>'EstExp 12-20'!J61</f>
        <v>0</v>
      </c>
      <c r="C6308" s="3">
        <f t="shared" si="175"/>
        <v>6303</v>
      </c>
      <c r="D6308" s="3" t="s">
        <v>63</v>
      </c>
      <c r="E6308" s="2" t="b">
        <f t="shared" ca="1" si="174"/>
        <v>1</v>
      </c>
      <c r="F6308" s="2" cm="1">
        <f t="array" aca="1" ref="F6308" ca="1">IF(G6308&lt;&gt;"",INDIRECT("'"&amp;G6308&amp;"'!"&amp;H6308),"")</f>
        <v>0</v>
      </c>
      <c r="G6308" s="1533" t="s">
        <v>6775</v>
      </c>
      <c r="H6308" s="2" t="s">
        <v>5714</v>
      </c>
    </row>
    <row r="6309" spans="1:8" ht="14">
      <c r="A6309">
        <v>6304</v>
      </c>
      <c r="B6309" s="7">
        <f>'EstExp 12-20'!I62</f>
        <v>0</v>
      </c>
      <c r="C6309" s="3">
        <f t="shared" si="175"/>
        <v>6304</v>
      </c>
      <c r="D6309" s="3" t="s">
        <v>63</v>
      </c>
      <c r="E6309" s="2" t="b">
        <f t="shared" ca="1" si="174"/>
        <v>1</v>
      </c>
      <c r="F6309" s="2" cm="1">
        <f t="array" aca="1" ref="F6309" ca="1">IF(G6309&lt;&gt;"",INDIRECT("'"&amp;G6309&amp;"'!"&amp;H6309),"")</f>
        <v>0</v>
      </c>
      <c r="G6309" s="1533" t="s">
        <v>6775</v>
      </c>
      <c r="H6309" s="2" t="s">
        <v>5715</v>
      </c>
    </row>
    <row r="6310" spans="1:8" ht="14">
      <c r="A6310">
        <v>6305</v>
      </c>
      <c r="B6310" s="7">
        <f>'EstExp 12-20'!J62</f>
        <v>0</v>
      </c>
      <c r="C6310" s="3">
        <f t="shared" si="175"/>
        <v>6305</v>
      </c>
      <c r="D6310" s="3" t="s">
        <v>63</v>
      </c>
      <c r="E6310" s="2" t="b">
        <f t="shared" ca="1" si="174"/>
        <v>1</v>
      </c>
      <c r="F6310" s="2" cm="1">
        <f t="array" aca="1" ref="F6310" ca="1">IF(G6310&lt;&gt;"",INDIRECT("'"&amp;G6310&amp;"'!"&amp;H6310),"")</f>
        <v>0</v>
      </c>
      <c r="G6310" s="1533" t="s">
        <v>6775</v>
      </c>
      <c r="H6310" s="2" t="s">
        <v>5716</v>
      </c>
    </row>
    <row r="6311" spans="1:8" ht="14">
      <c r="A6311">
        <v>6306</v>
      </c>
      <c r="B6311" s="7">
        <f>'EstExp 12-20'!I63</f>
        <v>0</v>
      </c>
      <c r="C6311" s="3">
        <f t="shared" si="175"/>
        <v>6306</v>
      </c>
      <c r="D6311" s="3" t="s">
        <v>63</v>
      </c>
      <c r="E6311" s="2" t="b">
        <f t="shared" ca="1" si="174"/>
        <v>1</v>
      </c>
      <c r="F6311" s="2" cm="1">
        <f t="array" aca="1" ref="F6311" ca="1">IF(G6311&lt;&gt;"",INDIRECT("'"&amp;G6311&amp;"'!"&amp;H6311),"")</f>
        <v>0</v>
      </c>
      <c r="G6311" s="1533" t="s">
        <v>6775</v>
      </c>
      <c r="H6311" s="2" t="s">
        <v>5717</v>
      </c>
    </row>
    <row r="6312" spans="1:8" ht="14">
      <c r="A6312">
        <v>6307</v>
      </c>
      <c r="B6312" s="7">
        <f>'EstExp 12-20'!J63</f>
        <v>0</v>
      </c>
      <c r="C6312" s="3">
        <f t="shared" si="175"/>
        <v>6307</v>
      </c>
      <c r="D6312" s="3" t="s">
        <v>63</v>
      </c>
      <c r="E6312" s="2" t="b">
        <f t="shared" ca="1" si="174"/>
        <v>1</v>
      </c>
      <c r="F6312" s="2" cm="1">
        <f t="array" aca="1" ref="F6312" ca="1">IF(G6312&lt;&gt;"",INDIRECT("'"&amp;G6312&amp;"'!"&amp;H6312),"")</f>
        <v>0</v>
      </c>
      <c r="G6312" s="1533" t="s">
        <v>6775</v>
      </c>
      <c r="H6312" s="2" t="s">
        <v>5718</v>
      </c>
    </row>
    <row r="6313" spans="1:8" ht="14">
      <c r="A6313">
        <v>6308</v>
      </c>
      <c r="B6313" s="7">
        <f>'EstExp 12-20'!I64</f>
        <v>2750</v>
      </c>
      <c r="C6313" s="3">
        <f t="shared" si="175"/>
        <v>3558</v>
      </c>
      <c r="D6313" s="3" t="s">
        <v>63</v>
      </c>
      <c r="E6313" s="2" t="b">
        <f t="shared" ca="1" si="174"/>
        <v>1</v>
      </c>
      <c r="F6313" s="2" cm="1">
        <f t="array" aca="1" ref="F6313" ca="1">IF(G6313&lt;&gt;"",INDIRECT("'"&amp;G6313&amp;"'!"&amp;H6313),"")</f>
        <v>2750</v>
      </c>
      <c r="G6313" s="1533" t="s">
        <v>6775</v>
      </c>
      <c r="H6313" s="2" t="s">
        <v>5719</v>
      </c>
    </row>
    <row r="6314" spans="1:8" ht="14">
      <c r="A6314">
        <v>6309</v>
      </c>
      <c r="B6314" s="7">
        <f>'EstExp 12-20'!J64</f>
        <v>0</v>
      </c>
      <c r="C6314" s="3">
        <f t="shared" si="175"/>
        <v>6309</v>
      </c>
      <c r="D6314" s="3" t="s">
        <v>63</v>
      </c>
      <c r="E6314" s="2" t="b">
        <f t="shared" ca="1" si="174"/>
        <v>1</v>
      </c>
      <c r="F6314" s="2" cm="1">
        <f t="array" aca="1" ref="F6314" ca="1">IF(G6314&lt;&gt;"",INDIRECT("'"&amp;G6314&amp;"'!"&amp;H6314),"")</f>
        <v>0</v>
      </c>
      <c r="G6314" s="1533" t="s">
        <v>6775</v>
      </c>
      <c r="H6314" s="2" t="s">
        <v>5720</v>
      </c>
    </row>
    <row r="6315" spans="1:8" ht="14">
      <c r="A6315">
        <v>6310</v>
      </c>
      <c r="B6315" s="7">
        <f>'EstExp 12-20'!I65</f>
        <v>0</v>
      </c>
      <c r="C6315" s="3">
        <f t="shared" si="175"/>
        <v>6310</v>
      </c>
      <c r="D6315" s="3" t="s">
        <v>63</v>
      </c>
      <c r="E6315" s="2" t="b">
        <f t="shared" ca="1" si="174"/>
        <v>1</v>
      </c>
      <c r="F6315" s="2" cm="1">
        <f t="array" aca="1" ref="F6315" ca="1">IF(G6315&lt;&gt;"",INDIRECT("'"&amp;G6315&amp;"'!"&amp;H6315),"")</f>
        <v>0</v>
      </c>
      <c r="G6315" s="1533" t="s">
        <v>6775</v>
      </c>
      <c r="H6315" s="2" t="s">
        <v>5522</v>
      </c>
    </row>
    <row r="6316" spans="1:8" ht="14">
      <c r="A6316">
        <v>6311</v>
      </c>
      <c r="B6316" s="7">
        <f>'EstExp 12-20'!J65</f>
        <v>0</v>
      </c>
      <c r="C6316" s="3">
        <f t="shared" si="175"/>
        <v>6311</v>
      </c>
      <c r="D6316" s="3" t="s">
        <v>63</v>
      </c>
      <c r="E6316" s="2" t="b">
        <f t="shared" ca="1" si="174"/>
        <v>1</v>
      </c>
      <c r="F6316" s="2" cm="1">
        <f t="array" aca="1" ref="F6316" ca="1">IF(G6316&lt;&gt;"",INDIRECT("'"&amp;G6316&amp;"'!"&amp;H6316),"")</f>
        <v>0</v>
      </c>
      <c r="G6316" s="1533" t="s">
        <v>6775</v>
      </c>
      <c r="H6316" s="2" t="s">
        <v>5576</v>
      </c>
    </row>
    <row r="6317" spans="1:8" ht="14">
      <c r="A6317">
        <v>6312</v>
      </c>
      <c r="B6317" s="7">
        <f>'EstExp 12-20'!I66</f>
        <v>0</v>
      </c>
      <c r="C6317" s="3">
        <f t="shared" si="175"/>
        <v>6312</v>
      </c>
      <c r="D6317" s="3" t="s">
        <v>63</v>
      </c>
      <c r="E6317" s="2" t="b">
        <f t="shared" ca="1" si="174"/>
        <v>1</v>
      </c>
      <c r="F6317" s="2" cm="1">
        <f t="array" aca="1" ref="F6317" ca="1">IF(G6317&lt;&gt;"",INDIRECT("'"&amp;G6317&amp;"'!"&amp;H6317),"")</f>
        <v>0</v>
      </c>
      <c r="G6317" s="1533" t="s">
        <v>6775</v>
      </c>
      <c r="H6317" s="2" t="s">
        <v>5523</v>
      </c>
    </row>
    <row r="6318" spans="1:8" ht="14">
      <c r="A6318">
        <v>6313</v>
      </c>
      <c r="B6318" s="7">
        <f>'EstExp 12-20'!J66</f>
        <v>0</v>
      </c>
      <c r="C6318" s="3">
        <f t="shared" si="175"/>
        <v>6313</v>
      </c>
      <c r="D6318" s="3" t="s">
        <v>63</v>
      </c>
      <c r="E6318" s="2" t="b">
        <f t="shared" ca="1" si="174"/>
        <v>1</v>
      </c>
      <c r="F6318" s="2" cm="1">
        <f t="array" aca="1" ref="F6318" ca="1">IF(G6318&lt;&gt;"",INDIRECT("'"&amp;G6318&amp;"'!"&amp;H6318),"")</f>
        <v>0</v>
      </c>
      <c r="G6318" s="1533" t="s">
        <v>6775</v>
      </c>
      <c r="H6318" s="2" t="s">
        <v>5577</v>
      </c>
    </row>
    <row r="6319" spans="1:8" ht="14">
      <c r="A6319">
        <v>6314</v>
      </c>
      <c r="B6319" s="7">
        <f>'EstExp 12-20'!I67</f>
        <v>2750</v>
      </c>
      <c r="C6319" s="3">
        <f t="shared" si="175"/>
        <v>3564</v>
      </c>
      <c r="D6319" s="3" t="s">
        <v>63</v>
      </c>
      <c r="E6319" s="2" t="b">
        <f t="shared" ca="1" si="174"/>
        <v>1</v>
      </c>
      <c r="F6319" s="2" cm="1">
        <f t="array" aca="1" ref="F6319" ca="1">IF(G6319&lt;&gt;"",INDIRECT("'"&amp;G6319&amp;"'!"&amp;H6319),"")</f>
        <v>2750</v>
      </c>
      <c r="G6319" s="1533" t="s">
        <v>6775</v>
      </c>
      <c r="H6319" s="2" t="s">
        <v>5524</v>
      </c>
    </row>
    <row r="6320" spans="1:8" ht="14">
      <c r="A6320">
        <v>6315</v>
      </c>
      <c r="B6320" s="7">
        <f>'EstExp 12-20'!J67</f>
        <v>0</v>
      </c>
      <c r="C6320" s="3">
        <f t="shared" si="175"/>
        <v>6315</v>
      </c>
      <c r="D6320" s="3" t="s">
        <v>63</v>
      </c>
      <c r="E6320" s="2" t="b">
        <f t="shared" ca="1" si="174"/>
        <v>1</v>
      </c>
      <c r="F6320" s="2" cm="1">
        <f t="array" aca="1" ref="F6320" ca="1">IF(G6320&lt;&gt;"",INDIRECT("'"&amp;G6320&amp;"'!"&amp;H6320),"")</f>
        <v>0</v>
      </c>
      <c r="G6320" s="1533" t="s">
        <v>6775</v>
      </c>
      <c r="H6320" s="2" t="s">
        <v>5578</v>
      </c>
    </row>
    <row r="6321" spans="1:8" ht="14">
      <c r="A6321">
        <v>6316</v>
      </c>
      <c r="B6321" s="7">
        <f>'EstExp 12-20'!I69</f>
        <v>0</v>
      </c>
      <c r="C6321" s="3">
        <f t="shared" si="175"/>
        <v>6316</v>
      </c>
      <c r="D6321" s="3" t="s">
        <v>63</v>
      </c>
      <c r="E6321" s="2" t="b">
        <f t="shared" ca="1" si="174"/>
        <v>1</v>
      </c>
      <c r="F6321" s="2" cm="1">
        <f t="array" aca="1" ref="F6321" ca="1">IF(G6321&lt;&gt;"",INDIRECT("'"&amp;G6321&amp;"'!"&amp;H6321),"")</f>
        <v>0</v>
      </c>
      <c r="G6321" s="1533" t="s">
        <v>6775</v>
      </c>
      <c r="H6321" s="2" t="s">
        <v>5721</v>
      </c>
    </row>
    <row r="6322" spans="1:8" ht="14">
      <c r="A6322">
        <v>6317</v>
      </c>
      <c r="B6322" s="7">
        <f>'EstExp 12-20'!J69</f>
        <v>0</v>
      </c>
      <c r="C6322" s="3">
        <f t="shared" si="175"/>
        <v>6317</v>
      </c>
      <c r="D6322" s="3" t="s">
        <v>63</v>
      </c>
      <c r="E6322" s="2" t="b">
        <f t="shared" ca="1" si="174"/>
        <v>1</v>
      </c>
      <c r="F6322" s="2" cm="1">
        <f t="array" aca="1" ref="F6322" ca="1">IF(G6322&lt;&gt;"",INDIRECT("'"&amp;G6322&amp;"'!"&amp;H6322),"")</f>
        <v>0</v>
      </c>
      <c r="G6322" s="1533" t="s">
        <v>6775</v>
      </c>
      <c r="H6322" s="2" t="s">
        <v>5722</v>
      </c>
    </row>
    <row r="6323" spans="1:8" ht="14">
      <c r="A6323">
        <v>6318</v>
      </c>
      <c r="B6323" s="7">
        <f>'EstExp 12-20'!I70</f>
        <v>0</v>
      </c>
      <c r="C6323" s="3">
        <f t="shared" si="175"/>
        <v>6318</v>
      </c>
      <c r="D6323" s="3" t="s">
        <v>63</v>
      </c>
      <c r="E6323" s="2" t="b">
        <f t="shared" ca="1" si="174"/>
        <v>1</v>
      </c>
      <c r="F6323" s="2" cm="1">
        <f t="array" aca="1" ref="F6323" ca="1">IF(G6323&lt;&gt;"",INDIRECT("'"&amp;G6323&amp;"'!"&amp;H6323),"")</f>
        <v>0</v>
      </c>
      <c r="G6323" s="1533" t="s">
        <v>6775</v>
      </c>
      <c r="H6323" s="2" t="s">
        <v>5723</v>
      </c>
    </row>
    <row r="6324" spans="1:8" ht="14">
      <c r="A6324">
        <v>6319</v>
      </c>
      <c r="B6324" s="7">
        <f>'EstExp 12-20'!J70</f>
        <v>0</v>
      </c>
      <c r="C6324" s="3">
        <f t="shared" si="175"/>
        <v>6319</v>
      </c>
      <c r="D6324" s="3" t="s">
        <v>63</v>
      </c>
      <c r="E6324" s="2" t="b">
        <f t="shared" ca="1" si="174"/>
        <v>1</v>
      </c>
      <c r="F6324" s="2" cm="1">
        <f t="array" aca="1" ref="F6324" ca="1">IF(G6324&lt;&gt;"",INDIRECT("'"&amp;G6324&amp;"'!"&amp;H6324),"")</f>
        <v>0</v>
      </c>
      <c r="G6324" s="1533" t="s">
        <v>6775</v>
      </c>
      <c r="H6324" s="2" t="s">
        <v>5724</v>
      </c>
    </row>
    <row r="6325" spans="1:8" ht="14">
      <c r="A6325">
        <v>6320</v>
      </c>
      <c r="B6325" s="7">
        <f>'EstExp 12-20'!I71</f>
        <v>0</v>
      </c>
      <c r="C6325" s="3">
        <f t="shared" si="175"/>
        <v>6320</v>
      </c>
      <c r="D6325" s="3" t="s">
        <v>63</v>
      </c>
      <c r="E6325" s="2" t="b">
        <f t="shared" ca="1" si="174"/>
        <v>1</v>
      </c>
      <c r="F6325" s="2" cm="1">
        <f t="array" aca="1" ref="F6325" ca="1">IF(G6325&lt;&gt;"",INDIRECT("'"&amp;G6325&amp;"'!"&amp;H6325),"")</f>
        <v>0</v>
      </c>
      <c r="G6325" s="1533" t="s">
        <v>6775</v>
      </c>
      <c r="H6325" s="2" t="s">
        <v>5725</v>
      </c>
    </row>
    <row r="6326" spans="1:8" ht="14">
      <c r="A6326">
        <v>6321</v>
      </c>
      <c r="B6326" s="7">
        <f>'EstExp 12-20'!J71</f>
        <v>0</v>
      </c>
      <c r="C6326" s="3">
        <f t="shared" si="175"/>
        <v>6321</v>
      </c>
      <c r="D6326" s="3" t="s">
        <v>63</v>
      </c>
      <c r="E6326" s="2" t="b">
        <f t="shared" ca="1" si="174"/>
        <v>1</v>
      </c>
      <c r="F6326" s="2" cm="1">
        <f t="array" aca="1" ref="F6326" ca="1">IF(G6326&lt;&gt;"",INDIRECT("'"&amp;G6326&amp;"'!"&amp;H6326),"")</f>
        <v>0</v>
      </c>
      <c r="G6326" s="1533" t="s">
        <v>6775</v>
      </c>
      <c r="H6326" s="2" t="s">
        <v>5726</v>
      </c>
    </row>
    <row r="6327" spans="1:8" ht="14">
      <c r="A6327">
        <v>6322</v>
      </c>
      <c r="B6327" s="7">
        <f>'EstExp 12-20'!I72</f>
        <v>0</v>
      </c>
      <c r="C6327" s="3">
        <f t="shared" si="175"/>
        <v>6322</v>
      </c>
      <c r="D6327" s="3" t="s">
        <v>63</v>
      </c>
      <c r="E6327" s="2" t="b">
        <f t="shared" ca="1" si="174"/>
        <v>1</v>
      </c>
      <c r="F6327" s="2" cm="1">
        <f t="array" aca="1" ref="F6327" ca="1">IF(G6327&lt;&gt;"",INDIRECT("'"&amp;G6327&amp;"'!"&amp;H6327),"")</f>
        <v>0</v>
      </c>
      <c r="G6327" s="1533" t="s">
        <v>6775</v>
      </c>
      <c r="H6327" s="2" t="s">
        <v>5727</v>
      </c>
    </row>
    <row r="6328" spans="1:8" ht="14">
      <c r="A6328">
        <v>6323</v>
      </c>
      <c r="B6328" s="7">
        <f>'EstExp 12-20'!J72</f>
        <v>0</v>
      </c>
      <c r="C6328" s="3">
        <f t="shared" si="175"/>
        <v>6323</v>
      </c>
      <c r="D6328" s="3" t="s">
        <v>63</v>
      </c>
      <c r="E6328" s="2" t="b">
        <f t="shared" ca="1" si="174"/>
        <v>1</v>
      </c>
      <c r="F6328" s="2" cm="1">
        <f t="array" aca="1" ref="F6328" ca="1">IF(G6328&lt;&gt;"",INDIRECT("'"&amp;G6328&amp;"'!"&amp;H6328),"")</f>
        <v>0</v>
      </c>
      <c r="G6328" s="1533" t="s">
        <v>6775</v>
      </c>
      <c r="H6328" s="2" t="s">
        <v>5728</v>
      </c>
    </row>
    <row r="6329" spans="1:8" ht="14">
      <c r="A6329">
        <v>6324</v>
      </c>
      <c r="B6329" s="7">
        <f>'EstExp 12-20'!I73</f>
        <v>230000</v>
      </c>
      <c r="C6329" s="3">
        <f t="shared" si="175"/>
        <v>-223676</v>
      </c>
      <c r="D6329" s="3" t="s">
        <v>63</v>
      </c>
      <c r="E6329" s="2" t="b">
        <f t="shared" ca="1" si="174"/>
        <v>1</v>
      </c>
      <c r="F6329" s="2" cm="1">
        <f t="array" aca="1" ref="F6329" ca="1">IF(G6329&lt;&gt;"",INDIRECT("'"&amp;G6329&amp;"'!"&amp;H6329),"")</f>
        <v>230000</v>
      </c>
      <c r="G6329" s="1533" t="s">
        <v>6775</v>
      </c>
      <c r="H6329" s="2" t="s">
        <v>5729</v>
      </c>
    </row>
    <row r="6330" spans="1:8" ht="14">
      <c r="A6330">
        <v>6325</v>
      </c>
      <c r="B6330" s="7">
        <f>'EstExp 12-20'!J73</f>
        <v>0</v>
      </c>
      <c r="C6330" s="3">
        <f t="shared" si="175"/>
        <v>6325</v>
      </c>
      <c r="D6330" s="3" t="s">
        <v>63</v>
      </c>
      <c r="E6330" s="2" t="b">
        <f t="shared" ca="1" si="174"/>
        <v>1</v>
      </c>
      <c r="F6330" s="2" cm="1">
        <f t="array" aca="1" ref="F6330" ca="1">IF(G6330&lt;&gt;"",INDIRECT("'"&amp;G6330&amp;"'!"&amp;H6330),"")</f>
        <v>0</v>
      </c>
      <c r="G6330" s="1533" t="s">
        <v>6775</v>
      </c>
      <c r="H6330" s="2" t="s">
        <v>5730</v>
      </c>
    </row>
    <row r="6331" spans="1:8" ht="14">
      <c r="A6331">
        <v>6326</v>
      </c>
      <c r="B6331" s="7">
        <f>'EstExp 12-20'!I74</f>
        <v>230000</v>
      </c>
      <c r="C6331" s="3">
        <f t="shared" si="175"/>
        <v>-223674</v>
      </c>
      <c r="D6331" s="3" t="s">
        <v>63</v>
      </c>
      <c r="E6331" s="2" t="b">
        <f t="shared" ca="1" si="174"/>
        <v>1</v>
      </c>
      <c r="F6331" s="2" cm="1">
        <f t="array" aca="1" ref="F6331" ca="1">IF(G6331&lt;&gt;"",INDIRECT("'"&amp;G6331&amp;"'!"&amp;H6331),"")</f>
        <v>230000</v>
      </c>
      <c r="G6331" s="1533" t="s">
        <v>6775</v>
      </c>
      <c r="H6331" s="2" t="s">
        <v>5731</v>
      </c>
    </row>
    <row r="6332" spans="1:8" ht="14">
      <c r="A6332">
        <v>6327</v>
      </c>
      <c r="B6332" s="7">
        <f>'EstExp 12-20'!J74</f>
        <v>0</v>
      </c>
      <c r="C6332" s="3">
        <f t="shared" si="175"/>
        <v>6327</v>
      </c>
      <c r="D6332" s="3" t="s">
        <v>63</v>
      </c>
      <c r="E6332" s="2" t="b">
        <f t="shared" ca="1" si="174"/>
        <v>1</v>
      </c>
      <c r="F6332" s="2" cm="1">
        <f t="array" aca="1" ref="F6332" ca="1">IF(G6332&lt;&gt;"",INDIRECT("'"&amp;G6332&amp;"'!"&amp;H6332),"")</f>
        <v>0</v>
      </c>
      <c r="G6332" s="1533" t="s">
        <v>6775</v>
      </c>
      <c r="H6332" s="2" t="s">
        <v>5732</v>
      </c>
    </row>
    <row r="6333" spans="1:8" ht="14">
      <c r="A6333">
        <v>6328</v>
      </c>
      <c r="B6333" s="7">
        <f>'EstExp 12-20'!I75</f>
        <v>0</v>
      </c>
      <c r="C6333" s="3">
        <f t="shared" si="175"/>
        <v>6328</v>
      </c>
      <c r="D6333" s="3" t="s">
        <v>63</v>
      </c>
      <c r="E6333" s="2" t="b">
        <f t="shared" ca="1" si="174"/>
        <v>1</v>
      </c>
      <c r="F6333" s="2" cm="1">
        <f t="array" aca="1" ref="F6333" ca="1">IF(G6333&lt;&gt;"",INDIRECT("'"&amp;G6333&amp;"'!"&amp;H6333),"")</f>
        <v>0</v>
      </c>
      <c r="G6333" s="1533" t="s">
        <v>6775</v>
      </c>
      <c r="H6333" s="2" t="s">
        <v>5733</v>
      </c>
    </row>
    <row r="6334" spans="1:8" ht="14">
      <c r="A6334">
        <v>6329</v>
      </c>
      <c r="B6334" s="7">
        <f>'EstExp 12-20'!J75</f>
        <v>0</v>
      </c>
      <c r="C6334" s="3">
        <f t="shared" si="175"/>
        <v>6329</v>
      </c>
      <c r="D6334" s="3" t="s">
        <v>63</v>
      </c>
      <c r="E6334" s="2" t="b">
        <f t="shared" ca="1" si="174"/>
        <v>1</v>
      </c>
      <c r="F6334" s="2" cm="1">
        <f t="array" aca="1" ref="F6334" ca="1">IF(G6334&lt;&gt;"",INDIRECT("'"&amp;G6334&amp;"'!"&amp;H6334),"")</f>
        <v>0</v>
      </c>
      <c r="G6334" s="1533" t="s">
        <v>6775</v>
      </c>
      <c r="H6334" s="2" t="s">
        <v>5734</v>
      </c>
    </row>
    <row r="6335" spans="1:8" ht="14">
      <c r="A6335">
        <v>6330</v>
      </c>
      <c r="B6335" s="7">
        <f>'EstExp 12-20'!I76</f>
        <v>232750</v>
      </c>
      <c r="C6335" s="3">
        <f t="shared" si="175"/>
        <v>-226420</v>
      </c>
      <c r="D6335" s="3" t="s">
        <v>63</v>
      </c>
      <c r="E6335" s="2" t="b">
        <f t="shared" ca="1" si="174"/>
        <v>1</v>
      </c>
      <c r="F6335" s="2" cm="1">
        <f t="array" aca="1" ref="F6335" ca="1">IF(G6335&lt;&gt;"",INDIRECT("'"&amp;G6335&amp;"'!"&amp;H6335),"")</f>
        <v>232750</v>
      </c>
      <c r="G6335" s="1533" t="s">
        <v>6775</v>
      </c>
      <c r="H6335" s="2" t="s">
        <v>5735</v>
      </c>
    </row>
    <row r="6336" spans="1:8" ht="14">
      <c r="A6336">
        <v>6331</v>
      </c>
      <c r="B6336" s="7">
        <f>'EstExp 12-20'!J76</f>
        <v>0</v>
      </c>
      <c r="C6336" s="3">
        <f t="shared" si="175"/>
        <v>6331</v>
      </c>
      <c r="D6336" s="3" t="s">
        <v>63</v>
      </c>
      <c r="E6336" s="2" t="b">
        <f t="shared" ca="1" si="174"/>
        <v>1</v>
      </c>
      <c r="F6336" s="2" cm="1">
        <f t="array" aca="1" ref="F6336" ca="1">IF(G6336&lt;&gt;"",INDIRECT("'"&amp;G6336&amp;"'!"&amp;H6336),"")</f>
        <v>0</v>
      </c>
      <c r="G6336" s="1533" t="s">
        <v>6775</v>
      </c>
      <c r="H6336" s="2" t="s">
        <v>5736</v>
      </c>
    </row>
    <row r="6337" spans="1:8" ht="14">
      <c r="A6337">
        <v>6332</v>
      </c>
      <c r="B6337" s="7">
        <f>'EstExp 12-20'!I77</f>
        <v>0</v>
      </c>
      <c r="C6337" s="3">
        <f t="shared" si="175"/>
        <v>6332</v>
      </c>
      <c r="D6337" s="3" t="s">
        <v>63</v>
      </c>
      <c r="E6337" s="2" t="b">
        <f t="shared" ca="1" si="174"/>
        <v>1</v>
      </c>
      <c r="F6337" s="2" cm="1">
        <f t="array" aca="1" ref="F6337" ca="1">IF(G6337&lt;&gt;"",INDIRECT("'"&amp;G6337&amp;"'!"&amp;H6337),"")</f>
        <v>0</v>
      </c>
      <c r="G6337" s="1533" t="s">
        <v>6775</v>
      </c>
      <c r="H6337" s="2" t="s">
        <v>5737</v>
      </c>
    </row>
    <row r="6338" spans="1:8" ht="14">
      <c r="A6338">
        <v>6333</v>
      </c>
      <c r="B6338" s="7">
        <f>'EstExp 12-20'!J77</f>
        <v>0</v>
      </c>
      <c r="C6338" s="3">
        <f t="shared" si="175"/>
        <v>6333</v>
      </c>
      <c r="D6338" s="3" t="s">
        <v>63</v>
      </c>
      <c r="E6338" s="2" t="b">
        <f t="shared" ref="E6338:E6401" ca="1" si="176">F6338=B6338</f>
        <v>1</v>
      </c>
      <c r="F6338" s="2" cm="1">
        <f t="array" aca="1" ref="F6338" ca="1">IF(G6338&lt;&gt;"",INDIRECT("'"&amp;G6338&amp;"'!"&amp;H6338),"")</f>
        <v>0</v>
      </c>
      <c r="G6338" s="1533" t="s">
        <v>6775</v>
      </c>
      <c r="H6338" s="2" t="s">
        <v>5738</v>
      </c>
    </row>
    <row r="6339" spans="1:8" ht="14">
      <c r="A6339">
        <v>6334</v>
      </c>
      <c r="B6339" s="7">
        <f>'EstExp 12-20'!H87</f>
        <v>0</v>
      </c>
      <c r="C6339" s="3">
        <f t="shared" si="175"/>
        <v>6334</v>
      </c>
      <c r="D6339" s="3" t="s">
        <v>63</v>
      </c>
      <c r="E6339" s="2" t="b">
        <f t="shared" ca="1" si="176"/>
        <v>1</v>
      </c>
      <c r="F6339" s="2" cm="1">
        <f t="array" aca="1" ref="F6339" ca="1">IF(G6339&lt;&gt;"",INDIRECT("'"&amp;G6339&amp;"'!"&amp;H6339),"")</f>
        <v>0</v>
      </c>
      <c r="G6339" s="1533" t="s">
        <v>6775</v>
      </c>
      <c r="H6339" s="2" t="s">
        <v>5739</v>
      </c>
    </row>
    <row r="6340" spans="1:8" ht="14">
      <c r="A6340">
        <v>6335</v>
      </c>
      <c r="B6340" s="7">
        <f>'EstExp 12-20'!K87</f>
        <v>0</v>
      </c>
      <c r="C6340" s="3">
        <f t="shared" si="175"/>
        <v>6335</v>
      </c>
      <c r="D6340" s="3" t="s">
        <v>63</v>
      </c>
      <c r="E6340" s="2" t="b">
        <f t="shared" ca="1" si="176"/>
        <v>1</v>
      </c>
      <c r="F6340" s="2" cm="1">
        <f t="array" aca="1" ref="F6340" ca="1">IF(G6340&lt;&gt;"",INDIRECT("'"&amp;G6340&amp;"'!"&amp;H6340),"")</f>
        <v>0</v>
      </c>
      <c r="G6340" s="1533" t="s">
        <v>6775</v>
      </c>
      <c r="H6340" s="2" t="s">
        <v>5740</v>
      </c>
    </row>
    <row r="6341" spans="1:8" ht="14">
      <c r="A6341">
        <v>6336</v>
      </c>
      <c r="B6341" s="7">
        <f>'EstExp 12-20'!H88</f>
        <v>4100000</v>
      </c>
      <c r="C6341" s="3">
        <f t="shared" si="175"/>
        <v>-4093664</v>
      </c>
      <c r="D6341" s="3" t="s">
        <v>63</v>
      </c>
      <c r="E6341" s="2" t="b">
        <f t="shared" ca="1" si="176"/>
        <v>1</v>
      </c>
      <c r="F6341" s="2" cm="1">
        <f t="array" aca="1" ref="F6341" ca="1">IF(G6341&lt;&gt;"",INDIRECT("'"&amp;G6341&amp;"'!"&amp;H6341),"")</f>
        <v>4100000</v>
      </c>
      <c r="G6341" s="1533" t="s">
        <v>6775</v>
      </c>
      <c r="H6341" s="2" t="s">
        <v>5741</v>
      </c>
    </row>
    <row r="6342" spans="1:8" ht="14">
      <c r="A6342">
        <v>6337</v>
      </c>
      <c r="B6342" s="7">
        <f>'EstExp 12-20'!K88</f>
        <v>4100000</v>
      </c>
      <c r="C6342" s="3">
        <f t="shared" si="175"/>
        <v>-4093663</v>
      </c>
      <c r="D6342" s="3" t="s">
        <v>63</v>
      </c>
      <c r="E6342" s="2" t="b">
        <f t="shared" ca="1" si="176"/>
        <v>1</v>
      </c>
      <c r="F6342" s="2" cm="1">
        <f t="array" aca="1" ref="F6342" ca="1">IF(G6342&lt;&gt;"",INDIRECT("'"&amp;G6342&amp;"'!"&amp;H6342),"")</f>
        <v>4100000</v>
      </c>
      <c r="G6342" s="1533" t="s">
        <v>6775</v>
      </c>
      <c r="H6342" s="2" t="s">
        <v>5742</v>
      </c>
    </row>
    <row r="6343" spans="1:8" ht="14">
      <c r="A6343">
        <v>6338</v>
      </c>
      <c r="B6343" s="7">
        <f>'EstExp 12-20'!H89</f>
        <v>0</v>
      </c>
      <c r="C6343" s="3">
        <f t="shared" si="175"/>
        <v>6338</v>
      </c>
      <c r="D6343" s="3" t="s">
        <v>63</v>
      </c>
      <c r="E6343" s="2" t="b">
        <f t="shared" ca="1" si="176"/>
        <v>1</v>
      </c>
      <c r="F6343" s="2" cm="1">
        <f t="array" aca="1" ref="F6343" ca="1">IF(G6343&lt;&gt;"",INDIRECT("'"&amp;G6343&amp;"'!"&amp;H6343),"")</f>
        <v>0</v>
      </c>
      <c r="G6343" s="1533" t="s">
        <v>6775</v>
      </c>
      <c r="H6343" s="2" t="s">
        <v>5743</v>
      </c>
    </row>
    <row r="6344" spans="1:8" ht="14">
      <c r="A6344">
        <v>6339</v>
      </c>
      <c r="B6344" s="7">
        <f>'EstExp 12-20'!K89</f>
        <v>0</v>
      </c>
      <c r="C6344" s="3">
        <f t="shared" ref="C6344:C6407" si="177">A6344-B6344</f>
        <v>6339</v>
      </c>
      <c r="D6344" s="3" t="s">
        <v>63</v>
      </c>
      <c r="E6344" s="2" t="b">
        <f t="shared" ca="1" si="176"/>
        <v>1</v>
      </c>
      <c r="F6344" s="2" cm="1">
        <f t="array" aca="1" ref="F6344" ca="1">IF(G6344&lt;&gt;"",INDIRECT("'"&amp;G6344&amp;"'!"&amp;H6344),"")</f>
        <v>0</v>
      </c>
      <c r="G6344" s="1533" t="s">
        <v>6775</v>
      </c>
      <c r="H6344" s="2" t="s">
        <v>5744</v>
      </c>
    </row>
    <row r="6345" spans="1:8" ht="14">
      <c r="A6345">
        <v>6340</v>
      </c>
      <c r="B6345" s="7">
        <f>'EstExp 12-20'!H90</f>
        <v>0</v>
      </c>
      <c r="C6345" s="3">
        <f t="shared" si="177"/>
        <v>6340</v>
      </c>
      <c r="D6345" s="3" t="s">
        <v>63</v>
      </c>
      <c r="E6345" s="2" t="b">
        <f t="shared" ca="1" si="176"/>
        <v>1</v>
      </c>
      <c r="F6345" s="2" cm="1">
        <f t="array" aca="1" ref="F6345" ca="1">IF(G6345&lt;&gt;"",INDIRECT("'"&amp;G6345&amp;"'!"&amp;H6345),"")</f>
        <v>0</v>
      </c>
      <c r="G6345" s="1533" t="s">
        <v>6775</v>
      </c>
      <c r="H6345" s="2" t="s">
        <v>5745</v>
      </c>
    </row>
    <row r="6346" spans="1:8" ht="14">
      <c r="A6346">
        <v>6341</v>
      </c>
      <c r="B6346" s="7">
        <f>'EstExp 12-20'!K90</f>
        <v>0</v>
      </c>
      <c r="C6346" s="3">
        <f t="shared" si="177"/>
        <v>6341</v>
      </c>
      <c r="D6346" s="3" t="s">
        <v>63</v>
      </c>
      <c r="E6346" s="2" t="b">
        <f t="shared" ca="1" si="176"/>
        <v>1</v>
      </c>
      <c r="F6346" s="2" cm="1">
        <f t="array" aca="1" ref="F6346" ca="1">IF(G6346&lt;&gt;"",INDIRECT("'"&amp;G6346&amp;"'!"&amp;H6346),"")</f>
        <v>0</v>
      </c>
      <c r="G6346" s="1533" t="s">
        <v>6775</v>
      </c>
      <c r="H6346" s="2" t="s">
        <v>5746</v>
      </c>
    </row>
    <row r="6347" spans="1:8" ht="14">
      <c r="A6347">
        <v>6342</v>
      </c>
      <c r="B6347" s="7">
        <f>'EstExp 12-20'!H91</f>
        <v>0</v>
      </c>
      <c r="C6347" s="3">
        <f t="shared" si="177"/>
        <v>6342</v>
      </c>
      <c r="D6347" s="3" t="s">
        <v>63</v>
      </c>
      <c r="E6347" s="2" t="b">
        <f t="shared" ca="1" si="176"/>
        <v>1</v>
      </c>
      <c r="F6347" s="2" cm="1">
        <f t="array" aca="1" ref="F6347" ca="1">IF(G6347&lt;&gt;"",INDIRECT("'"&amp;G6347&amp;"'!"&amp;H6347),"")</f>
        <v>0</v>
      </c>
      <c r="G6347" s="1533" t="s">
        <v>6775</v>
      </c>
      <c r="H6347" s="2" t="s">
        <v>5747</v>
      </c>
    </row>
    <row r="6348" spans="1:8" ht="14">
      <c r="A6348">
        <v>6343</v>
      </c>
      <c r="B6348" s="7">
        <f>'EstExp 12-20'!K91</f>
        <v>0</v>
      </c>
      <c r="C6348" s="3">
        <f t="shared" si="177"/>
        <v>6343</v>
      </c>
      <c r="D6348" s="3" t="s">
        <v>63</v>
      </c>
      <c r="E6348" s="2" t="b">
        <f t="shared" ca="1" si="176"/>
        <v>1</v>
      </c>
      <c r="F6348" s="2" cm="1">
        <f t="array" aca="1" ref="F6348" ca="1">IF(G6348&lt;&gt;"",INDIRECT("'"&amp;G6348&amp;"'!"&amp;H6348),"")</f>
        <v>0</v>
      </c>
      <c r="G6348" s="1533" t="s">
        <v>6775</v>
      </c>
      <c r="H6348" s="2" t="s">
        <v>5748</v>
      </c>
    </row>
    <row r="6349" spans="1:8" ht="14">
      <c r="A6349">
        <v>6344</v>
      </c>
      <c r="B6349" s="7">
        <f>'EstExp 12-20'!H92</f>
        <v>0</v>
      </c>
      <c r="C6349" s="3">
        <f t="shared" si="177"/>
        <v>6344</v>
      </c>
      <c r="D6349" s="3" t="s">
        <v>63</v>
      </c>
      <c r="E6349" s="2" t="b">
        <f t="shared" ca="1" si="176"/>
        <v>1</v>
      </c>
      <c r="F6349" s="2" cm="1">
        <f t="array" aca="1" ref="F6349" ca="1">IF(G6349&lt;&gt;"",INDIRECT("'"&amp;G6349&amp;"'!"&amp;H6349),"")</f>
        <v>0</v>
      </c>
      <c r="G6349" s="1533" t="s">
        <v>6775</v>
      </c>
      <c r="H6349" s="2" t="s">
        <v>5749</v>
      </c>
    </row>
    <row r="6350" spans="1:8" ht="14">
      <c r="A6350">
        <v>6345</v>
      </c>
      <c r="B6350" s="7">
        <f>'EstExp 12-20'!K92</f>
        <v>0</v>
      </c>
      <c r="C6350" s="3">
        <f t="shared" si="177"/>
        <v>6345</v>
      </c>
      <c r="D6350" s="3" t="s">
        <v>63</v>
      </c>
      <c r="E6350" s="2" t="b">
        <f t="shared" ca="1" si="176"/>
        <v>1</v>
      </c>
      <c r="F6350" s="2" cm="1">
        <f t="array" aca="1" ref="F6350" ca="1">IF(G6350&lt;&gt;"",INDIRECT("'"&amp;G6350&amp;"'!"&amp;H6350),"")</f>
        <v>0</v>
      </c>
      <c r="G6350" s="1533" t="s">
        <v>6775</v>
      </c>
      <c r="H6350" s="2" t="s">
        <v>5750</v>
      </c>
    </row>
    <row r="6351" spans="1:8" ht="14">
      <c r="A6351">
        <v>6346</v>
      </c>
      <c r="B6351" s="7">
        <f>'EstExp 12-20'!H93</f>
        <v>0</v>
      </c>
      <c r="C6351" s="3">
        <f t="shared" si="177"/>
        <v>6346</v>
      </c>
      <c r="D6351" s="3" t="s">
        <v>63</v>
      </c>
      <c r="E6351" s="2" t="b">
        <f t="shared" ca="1" si="176"/>
        <v>1</v>
      </c>
      <c r="F6351" s="2" cm="1">
        <f t="array" aca="1" ref="F6351" ca="1">IF(G6351&lt;&gt;"",INDIRECT("'"&amp;G6351&amp;"'!"&amp;H6351),"")</f>
        <v>0</v>
      </c>
      <c r="G6351" s="1533" t="s">
        <v>6775</v>
      </c>
      <c r="H6351" s="2" t="s">
        <v>5751</v>
      </c>
    </row>
    <row r="6352" spans="1:8" ht="14">
      <c r="A6352">
        <v>6347</v>
      </c>
      <c r="B6352" s="7">
        <f>'EstExp 12-20'!K93</f>
        <v>0</v>
      </c>
      <c r="C6352" s="3">
        <f t="shared" si="177"/>
        <v>6347</v>
      </c>
      <c r="D6352" s="3" t="s">
        <v>63</v>
      </c>
      <c r="E6352" s="2" t="b">
        <f t="shared" ca="1" si="176"/>
        <v>1</v>
      </c>
      <c r="F6352" s="2" cm="1">
        <f t="array" aca="1" ref="F6352" ca="1">IF(G6352&lt;&gt;"",INDIRECT("'"&amp;G6352&amp;"'!"&amp;H6352),"")</f>
        <v>0</v>
      </c>
      <c r="G6352" s="1533" t="s">
        <v>6775</v>
      </c>
      <c r="H6352" s="2" t="s">
        <v>5752</v>
      </c>
    </row>
    <row r="6353" spans="1:8" ht="14">
      <c r="A6353">
        <v>6348</v>
      </c>
      <c r="B6353" s="7">
        <f>'EstExp 12-20'!H95</f>
        <v>0</v>
      </c>
      <c r="C6353" s="3">
        <f t="shared" si="177"/>
        <v>6348</v>
      </c>
      <c r="D6353" s="3" t="s">
        <v>63</v>
      </c>
      <c r="E6353" s="2" t="b">
        <f t="shared" ca="1" si="176"/>
        <v>1</v>
      </c>
      <c r="F6353" s="2" cm="1">
        <f t="array" aca="1" ref="F6353" ca="1">IF(G6353&lt;&gt;"",INDIRECT("'"&amp;G6353&amp;"'!"&amp;H6353),"")</f>
        <v>0</v>
      </c>
      <c r="G6353" s="1533" t="s">
        <v>6775</v>
      </c>
      <c r="H6353" s="2" t="s">
        <v>5753</v>
      </c>
    </row>
    <row r="6354" spans="1:8" ht="14">
      <c r="A6354">
        <v>6349</v>
      </c>
      <c r="B6354" s="7">
        <f>'EstExp 12-20'!K95</f>
        <v>0</v>
      </c>
      <c r="C6354" s="3">
        <f t="shared" si="177"/>
        <v>6349</v>
      </c>
      <c r="D6354" s="3" t="s">
        <v>63</v>
      </c>
      <c r="E6354" s="2" t="b">
        <f t="shared" ca="1" si="176"/>
        <v>1</v>
      </c>
      <c r="F6354" s="2" cm="1">
        <f t="array" aca="1" ref="F6354" ca="1">IF(G6354&lt;&gt;"",INDIRECT("'"&amp;G6354&amp;"'!"&amp;H6354),"")</f>
        <v>0</v>
      </c>
      <c r="G6354" s="1533" t="s">
        <v>6775</v>
      </c>
      <c r="H6354" s="2" t="s">
        <v>5754</v>
      </c>
    </row>
    <row r="6355" spans="1:8" ht="14">
      <c r="A6355">
        <v>6350</v>
      </c>
      <c r="B6355" s="7">
        <f>'EstExp 12-20'!H96</f>
        <v>0</v>
      </c>
      <c r="C6355" s="3">
        <f t="shared" si="177"/>
        <v>6350</v>
      </c>
      <c r="D6355" s="3" t="s">
        <v>63</v>
      </c>
      <c r="E6355" s="2" t="b">
        <f t="shared" ca="1" si="176"/>
        <v>1</v>
      </c>
      <c r="F6355" s="2" cm="1">
        <f t="array" aca="1" ref="F6355" ca="1">IF(G6355&lt;&gt;"",INDIRECT("'"&amp;G6355&amp;"'!"&amp;H6355),"")</f>
        <v>0</v>
      </c>
      <c r="G6355" s="1533" t="s">
        <v>6775</v>
      </c>
      <c r="H6355" s="2" t="s">
        <v>5755</v>
      </c>
    </row>
    <row r="6356" spans="1:8" ht="14">
      <c r="A6356">
        <v>6351</v>
      </c>
      <c r="B6356" s="7">
        <f>'EstExp 12-20'!K96</f>
        <v>0</v>
      </c>
      <c r="C6356" s="3">
        <f t="shared" si="177"/>
        <v>6351</v>
      </c>
      <c r="D6356" s="3" t="s">
        <v>63</v>
      </c>
      <c r="E6356" s="2" t="b">
        <f t="shared" ca="1" si="176"/>
        <v>1</v>
      </c>
      <c r="F6356" s="2" cm="1">
        <f t="array" aca="1" ref="F6356" ca="1">IF(G6356&lt;&gt;"",INDIRECT("'"&amp;G6356&amp;"'!"&amp;H6356),"")</f>
        <v>0</v>
      </c>
      <c r="G6356" s="1533" t="s">
        <v>6775</v>
      </c>
      <c r="H6356" s="2" t="s">
        <v>5756</v>
      </c>
    </row>
    <row r="6357" spans="1:8" ht="14">
      <c r="A6357">
        <v>6352</v>
      </c>
      <c r="B6357" s="7">
        <f>'EstExp 12-20'!H97</f>
        <v>0</v>
      </c>
      <c r="C6357" s="3">
        <f t="shared" si="177"/>
        <v>6352</v>
      </c>
      <c r="D6357" s="3" t="s">
        <v>63</v>
      </c>
      <c r="E6357" s="2" t="b">
        <f t="shared" ca="1" si="176"/>
        <v>1</v>
      </c>
      <c r="F6357" s="2" cm="1">
        <f t="array" aca="1" ref="F6357" ca="1">IF(G6357&lt;&gt;"",INDIRECT("'"&amp;G6357&amp;"'!"&amp;H6357),"")</f>
        <v>0</v>
      </c>
      <c r="G6357" s="1533" t="s">
        <v>6775</v>
      </c>
      <c r="H6357" s="2" t="s">
        <v>5757</v>
      </c>
    </row>
    <row r="6358" spans="1:8" ht="14">
      <c r="A6358">
        <v>6353</v>
      </c>
      <c r="B6358" s="7">
        <f>'EstExp 12-20'!K97</f>
        <v>0</v>
      </c>
      <c r="C6358" s="3">
        <f t="shared" si="177"/>
        <v>6353</v>
      </c>
      <c r="D6358" s="3" t="s">
        <v>63</v>
      </c>
      <c r="E6358" s="2" t="b">
        <f t="shared" ca="1" si="176"/>
        <v>1</v>
      </c>
      <c r="F6358" s="2" cm="1">
        <f t="array" aca="1" ref="F6358" ca="1">IF(G6358&lt;&gt;"",INDIRECT("'"&amp;G6358&amp;"'!"&amp;H6358),"")</f>
        <v>0</v>
      </c>
      <c r="G6358" s="1533" t="s">
        <v>6775</v>
      </c>
      <c r="H6358" s="2" t="s">
        <v>5758</v>
      </c>
    </row>
    <row r="6359" spans="1:8" ht="14">
      <c r="A6359">
        <v>6354</v>
      </c>
      <c r="B6359" s="7">
        <f>'EstExp 12-20'!H98</f>
        <v>0</v>
      </c>
      <c r="C6359" s="3">
        <f t="shared" si="177"/>
        <v>6354</v>
      </c>
      <c r="D6359" s="3" t="s">
        <v>63</v>
      </c>
      <c r="E6359" s="2" t="b">
        <f t="shared" ca="1" si="176"/>
        <v>1</v>
      </c>
      <c r="F6359" s="2" cm="1">
        <f t="array" aca="1" ref="F6359" ca="1">IF(G6359&lt;&gt;"",INDIRECT("'"&amp;G6359&amp;"'!"&amp;H6359),"")</f>
        <v>0</v>
      </c>
      <c r="G6359" s="1533" t="s">
        <v>6775</v>
      </c>
      <c r="H6359" s="2" t="s">
        <v>5509</v>
      </c>
    </row>
    <row r="6360" spans="1:8" ht="14">
      <c r="A6360">
        <v>6355</v>
      </c>
      <c r="B6360" s="7">
        <f>'EstExp 12-20'!K98</f>
        <v>0</v>
      </c>
      <c r="C6360" s="3">
        <f t="shared" si="177"/>
        <v>6355</v>
      </c>
      <c r="D6360" s="3" t="s">
        <v>63</v>
      </c>
      <c r="E6360" s="2" t="b">
        <f t="shared" ca="1" si="176"/>
        <v>1</v>
      </c>
      <c r="F6360" s="2" cm="1">
        <f t="array" aca="1" ref="F6360" ca="1">IF(G6360&lt;&gt;"",INDIRECT("'"&amp;G6360&amp;"'!"&amp;H6360),"")</f>
        <v>0</v>
      </c>
      <c r="G6360" s="1533" t="s">
        <v>6775</v>
      </c>
      <c r="H6360" s="2" t="s">
        <v>5529</v>
      </c>
    </row>
    <row r="6361" spans="1:8" ht="14">
      <c r="A6361">
        <v>6356</v>
      </c>
      <c r="B6361" s="7">
        <f>'EstExp 12-20'!H99</f>
        <v>0</v>
      </c>
      <c r="C6361" s="3">
        <f t="shared" si="177"/>
        <v>6356</v>
      </c>
      <c r="D6361" s="3" t="s">
        <v>63</v>
      </c>
      <c r="E6361" s="2" t="b">
        <f t="shared" ca="1" si="176"/>
        <v>1</v>
      </c>
      <c r="F6361" s="2" cm="1">
        <f t="array" aca="1" ref="F6361" ca="1">IF(G6361&lt;&gt;"",INDIRECT("'"&amp;G6361&amp;"'!"&amp;H6361),"")</f>
        <v>0</v>
      </c>
      <c r="G6361" s="1533" t="s">
        <v>6775</v>
      </c>
      <c r="H6361" s="2" t="s">
        <v>5584</v>
      </c>
    </row>
    <row r="6362" spans="1:8" ht="14">
      <c r="A6362">
        <v>6357</v>
      </c>
      <c r="B6362" s="7">
        <f>'EstExp 12-20'!K99</f>
        <v>0</v>
      </c>
      <c r="C6362" s="3">
        <f t="shared" si="177"/>
        <v>6357</v>
      </c>
      <c r="D6362" s="3" t="s">
        <v>63</v>
      </c>
      <c r="E6362" s="2" t="b">
        <f t="shared" ca="1" si="176"/>
        <v>1</v>
      </c>
      <c r="F6362" s="2" cm="1">
        <f t="array" aca="1" ref="F6362" ca="1">IF(G6362&lt;&gt;"",INDIRECT("'"&amp;G6362&amp;"'!"&amp;H6362),"")</f>
        <v>0</v>
      </c>
      <c r="G6362" s="1533" t="s">
        <v>6775</v>
      </c>
      <c r="H6362" s="2" t="s">
        <v>5587</v>
      </c>
    </row>
    <row r="6363" spans="1:8" ht="14">
      <c r="A6363">
        <v>6358</v>
      </c>
      <c r="B6363" s="7">
        <f>'EstExp 12-20'!H100</f>
        <v>0</v>
      </c>
      <c r="C6363" s="3">
        <f t="shared" si="177"/>
        <v>6358</v>
      </c>
      <c r="D6363" s="3" t="s">
        <v>63</v>
      </c>
      <c r="E6363" s="2" t="b">
        <f t="shared" ca="1" si="176"/>
        <v>1</v>
      </c>
      <c r="F6363" s="2" cm="1">
        <f t="array" aca="1" ref="F6363" ca="1">IF(G6363&lt;&gt;"",INDIRECT("'"&amp;G6363&amp;"'!"&amp;H6363),"")</f>
        <v>0</v>
      </c>
      <c r="G6363" s="1533" t="s">
        <v>6775</v>
      </c>
      <c r="H6363" s="2" t="s">
        <v>5759</v>
      </c>
    </row>
    <row r="6364" spans="1:8" ht="14">
      <c r="A6364">
        <v>6359</v>
      </c>
      <c r="B6364" s="7">
        <f>'EstExp 12-20'!K100</f>
        <v>0</v>
      </c>
      <c r="C6364" s="3">
        <f t="shared" si="177"/>
        <v>6359</v>
      </c>
      <c r="D6364" s="3" t="s">
        <v>63</v>
      </c>
      <c r="E6364" s="2" t="b">
        <f t="shared" ca="1" si="176"/>
        <v>1</v>
      </c>
      <c r="F6364" s="2" cm="1">
        <f t="array" aca="1" ref="F6364" ca="1">IF(G6364&lt;&gt;"",INDIRECT("'"&amp;G6364&amp;"'!"&amp;H6364),"")</f>
        <v>0</v>
      </c>
      <c r="G6364" s="1533" t="s">
        <v>6775</v>
      </c>
      <c r="H6364" s="2" t="s">
        <v>5760</v>
      </c>
    </row>
    <row r="6365" spans="1:8" ht="14">
      <c r="A6365">
        <v>6360</v>
      </c>
      <c r="B6365" s="7">
        <f>'EstExp 12-20'!E101</f>
        <v>0</v>
      </c>
      <c r="C6365" s="3">
        <f t="shared" si="177"/>
        <v>6360</v>
      </c>
      <c r="D6365" s="3" t="s">
        <v>63</v>
      </c>
      <c r="E6365" s="2" t="b">
        <f t="shared" ca="1" si="176"/>
        <v>1</v>
      </c>
      <c r="F6365" s="2" cm="1">
        <f t="array" aca="1" ref="F6365" ca="1">IF(G6365&lt;&gt;"",INDIRECT("'"&amp;G6365&amp;"'!"&amp;H6365),"")</f>
        <v>0</v>
      </c>
      <c r="G6365" s="1533" t="s">
        <v>6775</v>
      </c>
      <c r="H6365" s="2" t="s">
        <v>5417</v>
      </c>
    </row>
    <row r="6366" spans="1:8" ht="14">
      <c r="A6366">
        <v>6361</v>
      </c>
      <c r="B6366" s="7">
        <f>'EstExp 12-20'!H101</f>
        <v>0</v>
      </c>
      <c r="C6366" s="3">
        <f t="shared" si="177"/>
        <v>6361</v>
      </c>
      <c r="D6366" s="3" t="s">
        <v>63</v>
      </c>
      <c r="E6366" s="2" t="b">
        <f t="shared" ca="1" si="176"/>
        <v>1</v>
      </c>
      <c r="F6366" s="2" cm="1">
        <f t="array" aca="1" ref="F6366" ca="1">IF(G6366&lt;&gt;"",INDIRECT("'"&amp;G6366&amp;"'!"&amp;H6366),"")</f>
        <v>0</v>
      </c>
      <c r="G6366" s="1533" t="s">
        <v>6775</v>
      </c>
      <c r="H6366" s="2" t="s">
        <v>5510</v>
      </c>
    </row>
    <row r="6367" spans="1:8" ht="14">
      <c r="A6367">
        <v>6362</v>
      </c>
      <c r="B6367" s="7">
        <f>'EstExp 12-20'!K101</f>
        <v>0</v>
      </c>
      <c r="C6367" s="3">
        <f t="shared" si="177"/>
        <v>6362</v>
      </c>
      <c r="D6367" s="3" t="s">
        <v>63</v>
      </c>
      <c r="E6367" s="2" t="b">
        <f t="shared" ca="1" si="176"/>
        <v>1</v>
      </c>
      <c r="F6367" s="2" cm="1">
        <f t="array" aca="1" ref="F6367" ca="1">IF(G6367&lt;&gt;"",INDIRECT("'"&amp;G6367&amp;"'!"&amp;H6367),"")</f>
        <v>0</v>
      </c>
      <c r="G6367" s="1533" t="s">
        <v>6775</v>
      </c>
      <c r="H6367" s="2" t="s">
        <v>5530</v>
      </c>
    </row>
    <row r="6368" spans="1:8" ht="14">
      <c r="A6368">
        <v>6363</v>
      </c>
      <c r="B6368" s="7">
        <f>'EstExp 12-20'!H103</f>
        <v>0</v>
      </c>
      <c r="C6368" s="3">
        <f t="shared" si="177"/>
        <v>6363</v>
      </c>
      <c r="D6368" s="3" t="s">
        <v>63</v>
      </c>
      <c r="E6368" s="2" t="b">
        <f t="shared" ca="1" si="176"/>
        <v>1</v>
      </c>
      <c r="F6368" s="2" cm="1">
        <f t="array" aca="1" ref="F6368" ca="1">IF(G6368&lt;&gt;"",INDIRECT("'"&amp;G6368&amp;"'!"&amp;H6368),"")</f>
        <v>0</v>
      </c>
      <c r="G6368" s="1533" t="s">
        <v>6775</v>
      </c>
      <c r="H6368" s="2" t="s">
        <v>5761</v>
      </c>
    </row>
    <row r="6369" spans="1:8" ht="14">
      <c r="A6369">
        <v>6364</v>
      </c>
      <c r="B6369" s="7">
        <f>'EstExp 12-20'!I116</f>
        <v>233750</v>
      </c>
      <c r="C6369" s="3">
        <f t="shared" si="177"/>
        <v>-227386</v>
      </c>
      <c r="D6369" s="3" t="s">
        <v>63</v>
      </c>
      <c r="E6369" s="2" t="b">
        <f t="shared" ca="1" si="176"/>
        <v>1</v>
      </c>
      <c r="F6369" s="2" cm="1">
        <f t="array" aca="1" ref="F6369" ca="1">IF(G6369&lt;&gt;"",INDIRECT("'"&amp;G6369&amp;"'!"&amp;H6369),"")</f>
        <v>233750</v>
      </c>
      <c r="G6369" s="1533" t="s">
        <v>6775</v>
      </c>
      <c r="H6369" s="2" t="s">
        <v>5762</v>
      </c>
    </row>
    <row r="6370" spans="1:8" ht="14">
      <c r="A6370">
        <v>6365</v>
      </c>
      <c r="B6370" s="7">
        <f>'EstExp 12-20'!J116</f>
        <v>0</v>
      </c>
      <c r="C6370" s="3">
        <f t="shared" si="177"/>
        <v>6365</v>
      </c>
      <c r="D6370" s="3" t="s">
        <v>63</v>
      </c>
      <c r="E6370" s="2" t="b">
        <f t="shared" ca="1" si="176"/>
        <v>1</v>
      </c>
      <c r="F6370" s="2" cm="1">
        <f t="array" aca="1" ref="F6370" ca="1">IF(G6370&lt;&gt;"",INDIRECT("'"&amp;G6370&amp;"'!"&amp;H6370),"")</f>
        <v>0</v>
      </c>
      <c r="G6370" s="1533" t="s">
        <v>6775</v>
      </c>
      <c r="H6370" s="2" t="s">
        <v>5763</v>
      </c>
    </row>
    <row r="6371" spans="1:8" ht="14">
      <c r="A6371" s="2">
        <v>6366</v>
      </c>
      <c r="B6371" s="7">
        <f>'EstExp 12-20'!I124</f>
        <v>0</v>
      </c>
      <c r="C6371" s="3">
        <f t="shared" si="177"/>
        <v>6366</v>
      </c>
      <c r="D6371" s="3" t="s">
        <v>63</v>
      </c>
      <c r="E6371" s="2" t="b">
        <f t="shared" ca="1" si="176"/>
        <v>1</v>
      </c>
      <c r="F6371" s="2" cm="1">
        <f t="array" aca="1" ref="F6371" ca="1">IF(G6371&lt;&gt;"",INDIRECT("'"&amp;G6371&amp;"'!"&amp;H6371),"")</f>
        <v>0</v>
      </c>
      <c r="G6371" s="1533" t="s">
        <v>6775</v>
      </c>
      <c r="H6371" s="2" t="s">
        <v>5764</v>
      </c>
    </row>
    <row r="6372" spans="1:8" ht="14">
      <c r="A6372" s="2">
        <v>6367</v>
      </c>
      <c r="B6372" s="7">
        <f>'EstExp 12-20'!J124</f>
        <v>0</v>
      </c>
      <c r="C6372" s="3">
        <f t="shared" si="177"/>
        <v>6367</v>
      </c>
      <c r="D6372" s="3" t="s">
        <v>63</v>
      </c>
      <c r="E6372" s="2" t="b">
        <f t="shared" ca="1" si="176"/>
        <v>1</v>
      </c>
      <c r="F6372" s="2" cm="1">
        <f t="array" aca="1" ref="F6372" ca="1">IF(G6372&lt;&gt;"",INDIRECT("'"&amp;G6372&amp;"'!"&amp;H6372),"")</f>
        <v>0</v>
      </c>
      <c r="G6372" s="1533" t="s">
        <v>6775</v>
      </c>
      <c r="H6372" s="2" t="s">
        <v>5616</v>
      </c>
    </row>
    <row r="6373" spans="1:8" ht="14">
      <c r="A6373" s="2">
        <v>6368</v>
      </c>
      <c r="B6373" s="7">
        <f>'EstExp 12-20'!I126</f>
        <v>0</v>
      </c>
      <c r="C6373" s="3">
        <f t="shared" si="177"/>
        <v>6368</v>
      </c>
      <c r="D6373" s="3" t="s">
        <v>63</v>
      </c>
      <c r="E6373" s="2" t="b">
        <f t="shared" ca="1" si="176"/>
        <v>1</v>
      </c>
      <c r="F6373" s="2" cm="1">
        <f t="array" aca="1" ref="F6373" ca="1">IF(G6373&lt;&gt;"",INDIRECT("'"&amp;G6373&amp;"'!"&amp;H6373),"")</f>
        <v>0</v>
      </c>
      <c r="G6373" s="1533" t="s">
        <v>6775</v>
      </c>
      <c r="H6373" s="2" t="s">
        <v>5765</v>
      </c>
    </row>
    <row r="6374" spans="1:8" ht="14">
      <c r="A6374" s="2">
        <v>6369</v>
      </c>
      <c r="B6374" s="7">
        <f>'EstExp 12-20'!J126</f>
        <v>0</v>
      </c>
      <c r="C6374" s="3">
        <f t="shared" si="177"/>
        <v>6369</v>
      </c>
      <c r="D6374" s="3" t="s">
        <v>63</v>
      </c>
      <c r="E6374" s="2" t="b">
        <f t="shared" ca="1" si="176"/>
        <v>1</v>
      </c>
      <c r="F6374" s="2" cm="1">
        <f t="array" aca="1" ref="F6374" ca="1">IF(G6374&lt;&gt;"",INDIRECT("'"&amp;G6374&amp;"'!"&amp;H6374),"")</f>
        <v>0</v>
      </c>
      <c r="G6374" s="1533" t="s">
        <v>6775</v>
      </c>
      <c r="H6374" s="2" t="s">
        <v>5766</v>
      </c>
    </row>
    <row r="6375" spans="1:8" ht="14">
      <c r="A6375">
        <v>6370</v>
      </c>
      <c r="B6375" s="7">
        <f>'EstExp 12-20'!I127</f>
        <v>0</v>
      </c>
      <c r="C6375" s="3">
        <f t="shared" si="177"/>
        <v>6370</v>
      </c>
      <c r="D6375" s="3" t="s">
        <v>63</v>
      </c>
      <c r="E6375" s="2" t="b">
        <f t="shared" ca="1" si="176"/>
        <v>1</v>
      </c>
      <c r="F6375" s="2" cm="1">
        <f t="array" aca="1" ref="F6375" ca="1">IF(G6375&lt;&gt;"",INDIRECT("'"&amp;G6375&amp;"'!"&amp;H6375),"")</f>
        <v>0</v>
      </c>
      <c r="G6375" s="1533" t="s">
        <v>6775</v>
      </c>
      <c r="H6375" s="2" t="s">
        <v>5767</v>
      </c>
    </row>
    <row r="6376" spans="1:8" ht="14">
      <c r="A6376">
        <v>6371</v>
      </c>
      <c r="B6376" s="7">
        <f>'EstExp 12-20'!J127</f>
        <v>0</v>
      </c>
      <c r="C6376" s="3">
        <f t="shared" si="177"/>
        <v>6371</v>
      </c>
      <c r="D6376" s="3" t="s">
        <v>63</v>
      </c>
      <c r="E6376" s="2" t="b">
        <f t="shared" ca="1" si="176"/>
        <v>1</v>
      </c>
      <c r="F6376" s="2" cm="1">
        <f t="array" aca="1" ref="F6376" ca="1">IF(G6376&lt;&gt;"",INDIRECT("'"&amp;G6376&amp;"'!"&amp;H6376),"")</f>
        <v>0</v>
      </c>
      <c r="G6376" s="1533" t="s">
        <v>6775</v>
      </c>
      <c r="H6376" s="2" t="s">
        <v>5768</v>
      </c>
    </row>
    <row r="6377" spans="1:8" ht="14">
      <c r="A6377">
        <v>6372</v>
      </c>
      <c r="B6377" s="7">
        <f>'EstExp 12-20'!I128</f>
        <v>10000</v>
      </c>
      <c r="C6377" s="3">
        <f t="shared" si="177"/>
        <v>-3628</v>
      </c>
      <c r="D6377" s="3" t="s">
        <v>63</v>
      </c>
      <c r="E6377" s="2" t="b">
        <f t="shared" ca="1" si="176"/>
        <v>1</v>
      </c>
      <c r="F6377" s="2" cm="1">
        <f t="array" aca="1" ref="F6377" ca="1">IF(G6377&lt;&gt;"",INDIRECT("'"&amp;G6377&amp;"'!"&amp;H6377),"")</f>
        <v>10000</v>
      </c>
      <c r="G6377" s="1533" t="s">
        <v>6775</v>
      </c>
      <c r="H6377" s="2" t="s">
        <v>5769</v>
      </c>
    </row>
    <row r="6378" spans="1:8" ht="14">
      <c r="A6378">
        <v>6373</v>
      </c>
      <c r="B6378" s="7">
        <f>'EstExp 12-20'!J128</f>
        <v>0</v>
      </c>
      <c r="C6378" s="3">
        <f t="shared" si="177"/>
        <v>6373</v>
      </c>
      <c r="D6378" s="3" t="s">
        <v>63</v>
      </c>
      <c r="E6378" s="2" t="b">
        <f t="shared" ca="1" si="176"/>
        <v>1</v>
      </c>
      <c r="F6378" s="2" cm="1">
        <f t="array" aca="1" ref="F6378" ca="1">IF(G6378&lt;&gt;"",INDIRECT("'"&amp;G6378&amp;"'!"&amp;H6378),"")</f>
        <v>0</v>
      </c>
      <c r="G6378" s="1533" t="s">
        <v>6775</v>
      </c>
      <c r="H6378" s="2" t="s">
        <v>5770</v>
      </c>
    </row>
    <row r="6379" spans="1:8" ht="14">
      <c r="A6379">
        <v>6374</v>
      </c>
      <c r="B6379" s="7">
        <f>'EstExp 12-20'!I129</f>
        <v>0</v>
      </c>
      <c r="C6379" s="3">
        <f t="shared" si="177"/>
        <v>6374</v>
      </c>
      <c r="D6379" s="3" t="s">
        <v>63</v>
      </c>
      <c r="E6379" s="2" t="b">
        <f t="shared" ca="1" si="176"/>
        <v>1</v>
      </c>
      <c r="F6379" s="2" cm="1">
        <f t="array" aca="1" ref="F6379" ca="1">IF(G6379&lt;&gt;"",INDIRECT("'"&amp;G6379&amp;"'!"&amp;H6379),"")</f>
        <v>0</v>
      </c>
      <c r="G6379" s="1533" t="s">
        <v>6775</v>
      </c>
      <c r="H6379" s="2" t="s">
        <v>5771</v>
      </c>
    </row>
    <row r="6380" spans="1:8" ht="14">
      <c r="A6380">
        <v>6375</v>
      </c>
      <c r="B6380" s="7">
        <f>'EstExp 12-20'!J129</f>
        <v>0</v>
      </c>
      <c r="C6380" s="3">
        <f t="shared" si="177"/>
        <v>6375</v>
      </c>
      <c r="D6380" s="3" t="s">
        <v>63</v>
      </c>
      <c r="E6380" s="2" t="b">
        <f t="shared" ca="1" si="176"/>
        <v>1</v>
      </c>
      <c r="F6380" s="2" cm="1">
        <f t="array" aca="1" ref="F6380" ca="1">IF(G6380&lt;&gt;"",INDIRECT("'"&amp;G6380&amp;"'!"&amp;H6380),"")</f>
        <v>0</v>
      </c>
      <c r="G6380" s="1533" t="s">
        <v>6775</v>
      </c>
      <c r="H6380" s="2" t="s">
        <v>5772</v>
      </c>
    </row>
    <row r="6381" spans="1:8" ht="14">
      <c r="A6381">
        <v>6376</v>
      </c>
      <c r="B6381" s="7">
        <f>'EstExp 12-20'!I130</f>
        <v>0</v>
      </c>
      <c r="C6381" s="3">
        <f t="shared" si="177"/>
        <v>6376</v>
      </c>
      <c r="D6381" s="3" t="s">
        <v>63</v>
      </c>
      <c r="E6381" s="2" t="b">
        <f t="shared" ca="1" si="176"/>
        <v>1</v>
      </c>
      <c r="F6381" s="2" cm="1">
        <f t="array" aca="1" ref="F6381" ca="1">IF(G6381&lt;&gt;"",INDIRECT("'"&amp;G6381&amp;"'!"&amp;H6381),"")</f>
        <v>0</v>
      </c>
      <c r="G6381" s="1533" t="s">
        <v>6775</v>
      </c>
      <c r="H6381" s="2" t="s">
        <v>5773</v>
      </c>
    </row>
    <row r="6382" spans="1:8" ht="14">
      <c r="A6382">
        <v>6377</v>
      </c>
      <c r="B6382" s="7">
        <f>'EstExp 12-20'!I131</f>
        <v>10000</v>
      </c>
      <c r="C6382" s="3">
        <f t="shared" si="177"/>
        <v>-3623</v>
      </c>
      <c r="D6382" s="3" t="s">
        <v>63</v>
      </c>
      <c r="E6382" s="2" t="b">
        <f t="shared" ca="1" si="176"/>
        <v>1</v>
      </c>
      <c r="F6382" s="2" cm="1">
        <f t="array" aca="1" ref="F6382" ca="1">IF(G6382&lt;&gt;"",INDIRECT("'"&amp;G6382&amp;"'!"&amp;H6382),"")</f>
        <v>10000</v>
      </c>
      <c r="G6382" s="1533" t="s">
        <v>6775</v>
      </c>
      <c r="H6382" s="2" t="s">
        <v>5774</v>
      </c>
    </row>
    <row r="6383" spans="1:8" ht="14">
      <c r="A6383">
        <v>6378</v>
      </c>
      <c r="B6383" s="7">
        <f>'EstExp 12-20'!J131</f>
        <v>0</v>
      </c>
      <c r="C6383" s="3">
        <f t="shared" si="177"/>
        <v>6378</v>
      </c>
      <c r="D6383" s="3" t="s">
        <v>63</v>
      </c>
      <c r="E6383" s="2" t="b">
        <f t="shared" ca="1" si="176"/>
        <v>1</v>
      </c>
      <c r="F6383" s="2" cm="1">
        <f t="array" aca="1" ref="F6383" ca="1">IF(G6383&lt;&gt;"",INDIRECT("'"&amp;G6383&amp;"'!"&amp;H6383),"")</f>
        <v>0</v>
      </c>
      <c r="G6383" s="1533" t="s">
        <v>6775</v>
      </c>
      <c r="H6383" s="2" t="s">
        <v>5775</v>
      </c>
    </row>
    <row r="6384" spans="1:8" ht="14">
      <c r="A6384">
        <v>6379</v>
      </c>
      <c r="B6384" s="7">
        <f>'EstExp 12-20'!I132</f>
        <v>0</v>
      </c>
      <c r="C6384" s="3">
        <f t="shared" si="177"/>
        <v>6379</v>
      </c>
      <c r="D6384" s="3" t="s">
        <v>63</v>
      </c>
      <c r="E6384" s="2" t="b">
        <f t="shared" ca="1" si="176"/>
        <v>1</v>
      </c>
      <c r="F6384" s="2" cm="1">
        <f t="array" aca="1" ref="F6384" ca="1">IF(G6384&lt;&gt;"",INDIRECT("'"&amp;G6384&amp;"'!"&amp;H6384),"")</f>
        <v>0</v>
      </c>
      <c r="G6384" s="1533" t="s">
        <v>6775</v>
      </c>
      <c r="H6384" s="2" t="s">
        <v>5776</v>
      </c>
    </row>
    <row r="6385" spans="1:8" ht="14">
      <c r="A6385">
        <v>6380</v>
      </c>
      <c r="B6385" s="7">
        <f>'EstExp 12-20'!J132</f>
        <v>0</v>
      </c>
      <c r="C6385" s="3">
        <f t="shared" si="177"/>
        <v>6380</v>
      </c>
      <c r="D6385" s="3" t="s">
        <v>63</v>
      </c>
      <c r="E6385" s="2" t="b">
        <f t="shared" ca="1" si="176"/>
        <v>1</v>
      </c>
      <c r="F6385" s="2" cm="1">
        <f t="array" aca="1" ref="F6385" ca="1">IF(G6385&lt;&gt;"",INDIRECT("'"&amp;G6385&amp;"'!"&amp;H6385),"")</f>
        <v>0</v>
      </c>
      <c r="G6385" s="1533" t="s">
        <v>6775</v>
      </c>
      <c r="H6385" s="2" t="s">
        <v>5777</v>
      </c>
    </row>
    <row r="6386" spans="1:8" ht="14">
      <c r="A6386">
        <v>6381</v>
      </c>
      <c r="B6386" s="7">
        <f>'EstExp 12-20'!I133</f>
        <v>10000</v>
      </c>
      <c r="C6386" s="3">
        <f t="shared" si="177"/>
        <v>-3619</v>
      </c>
      <c r="D6386" s="3" t="s">
        <v>63</v>
      </c>
      <c r="E6386" s="2" t="b">
        <f t="shared" ca="1" si="176"/>
        <v>1</v>
      </c>
      <c r="F6386" s="2" cm="1">
        <f t="array" aca="1" ref="F6386" ca="1">IF(G6386&lt;&gt;"",INDIRECT("'"&amp;G6386&amp;"'!"&amp;H6386),"")</f>
        <v>10000</v>
      </c>
      <c r="G6386" s="1533" t="s">
        <v>6775</v>
      </c>
      <c r="H6386" s="2" t="s">
        <v>5778</v>
      </c>
    </row>
    <row r="6387" spans="1:8" ht="14">
      <c r="A6387">
        <v>6382</v>
      </c>
      <c r="B6387" s="7">
        <f>'EstExp 12-20'!J133</f>
        <v>0</v>
      </c>
      <c r="C6387" s="3">
        <f t="shared" si="177"/>
        <v>6382</v>
      </c>
      <c r="D6387" s="3" t="s">
        <v>63</v>
      </c>
      <c r="E6387" s="2" t="b">
        <f t="shared" ca="1" si="176"/>
        <v>1</v>
      </c>
      <c r="F6387" s="2" cm="1">
        <f t="array" aca="1" ref="F6387" ca="1">IF(G6387&lt;&gt;"",INDIRECT("'"&amp;G6387&amp;"'!"&amp;H6387),"")</f>
        <v>0</v>
      </c>
      <c r="G6387" s="1533" t="s">
        <v>6775</v>
      </c>
      <c r="H6387" s="2" t="s">
        <v>5779</v>
      </c>
    </row>
    <row r="6388" spans="1:8" ht="14">
      <c r="A6388">
        <v>6383</v>
      </c>
      <c r="B6388" s="7">
        <f>'EstExp 12-20'!I134</f>
        <v>0</v>
      </c>
      <c r="C6388" s="3">
        <f t="shared" si="177"/>
        <v>6383</v>
      </c>
      <c r="D6388" s="3" t="s">
        <v>63</v>
      </c>
      <c r="E6388" s="2" t="b">
        <f t="shared" ca="1" si="176"/>
        <v>1</v>
      </c>
      <c r="F6388" s="2" cm="1">
        <f t="array" aca="1" ref="F6388" ca="1">IF(G6388&lt;&gt;"",INDIRECT("'"&amp;G6388&amp;"'!"&amp;H6388),"")</f>
        <v>0</v>
      </c>
      <c r="G6388" s="1533" t="s">
        <v>6775</v>
      </c>
      <c r="H6388" s="2" t="s">
        <v>5780</v>
      </c>
    </row>
    <row r="6389" spans="1:8" ht="14">
      <c r="A6389">
        <v>6384</v>
      </c>
      <c r="B6389" s="7">
        <f>'EstExp 12-20'!J134</f>
        <v>0</v>
      </c>
      <c r="C6389" s="3">
        <f t="shared" si="177"/>
        <v>6384</v>
      </c>
      <c r="D6389" s="3" t="s">
        <v>63</v>
      </c>
      <c r="E6389" s="2" t="b">
        <f t="shared" ca="1" si="176"/>
        <v>1</v>
      </c>
      <c r="F6389" s="2" cm="1">
        <f t="array" aca="1" ref="F6389" ca="1">IF(G6389&lt;&gt;"",INDIRECT("'"&amp;G6389&amp;"'!"&amp;H6389),"")</f>
        <v>0</v>
      </c>
      <c r="G6389" s="1533" t="s">
        <v>6775</v>
      </c>
      <c r="H6389" s="2" t="s">
        <v>5781</v>
      </c>
    </row>
    <row r="6390" spans="1:8" ht="14">
      <c r="A6390">
        <v>6385</v>
      </c>
      <c r="B6390" s="7">
        <f>'EstExp 12-20'!I155</f>
        <v>10000</v>
      </c>
      <c r="C6390" s="3">
        <f t="shared" si="177"/>
        <v>-3615</v>
      </c>
      <c r="D6390" s="3" t="s">
        <v>63</v>
      </c>
      <c r="E6390" s="2" t="b">
        <f t="shared" ca="1" si="176"/>
        <v>1</v>
      </c>
      <c r="F6390" s="2" cm="1">
        <f t="array" aca="1" ref="F6390" ca="1">IF(G6390&lt;&gt;"",INDIRECT("'"&amp;G6390&amp;"'!"&amp;H6390),"")</f>
        <v>10000</v>
      </c>
      <c r="G6390" s="1533" t="s">
        <v>6775</v>
      </c>
      <c r="H6390" s="2" t="s">
        <v>5782</v>
      </c>
    </row>
    <row r="6391" spans="1:8" ht="14">
      <c r="A6391">
        <v>6386</v>
      </c>
      <c r="B6391" s="7">
        <f>'EstExp 12-20'!J155</f>
        <v>0</v>
      </c>
      <c r="C6391" s="3">
        <f t="shared" si="177"/>
        <v>6386</v>
      </c>
      <c r="D6391" s="3" t="s">
        <v>63</v>
      </c>
      <c r="E6391" s="2" t="b">
        <f t="shared" ca="1" si="176"/>
        <v>1</v>
      </c>
      <c r="F6391" s="2" cm="1">
        <f t="array" aca="1" ref="F6391" ca="1">IF(G6391&lt;&gt;"",INDIRECT("'"&amp;G6391&amp;"'!"&amp;H6391),"")</f>
        <v>0</v>
      </c>
      <c r="G6391" s="1533" t="s">
        <v>6775</v>
      </c>
      <c r="H6391" s="2" t="s">
        <v>5783</v>
      </c>
    </row>
    <row r="6392" spans="1:8" ht="14">
      <c r="A6392" s="1">
        <v>6387</v>
      </c>
      <c r="D6392" s="3" t="s">
        <v>63</v>
      </c>
      <c r="E6392" s="2" t="b">
        <f t="shared" ca="1" si="176"/>
        <v>1</v>
      </c>
      <c r="F6392" s="2" t="str" cm="1">
        <f t="array" aca="1" ref="F6392" ca="1">IF(G6392&lt;&gt;"",INDIRECT("'"&amp;G6392&amp;"'!"&amp;H6392),"")</f>
        <v/>
      </c>
      <c r="G6392" s="1533"/>
    </row>
    <row r="6393" spans="1:8" ht="14">
      <c r="A6393" s="1">
        <v>6388</v>
      </c>
      <c r="D6393" s="3" t="s">
        <v>164</v>
      </c>
      <c r="E6393" s="2" t="b">
        <f t="shared" ca="1" si="176"/>
        <v>1</v>
      </c>
      <c r="F6393" s="2" t="str" cm="1">
        <f t="array" aca="1" ref="F6393" ca="1">IF(G6393&lt;&gt;"",INDIRECT("'"&amp;G6393&amp;"'!"&amp;H6393),"")</f>
        <v/>
      </c>
      <c r="G6393" s="1533"/>
    </row>
    <row r="6394" spans="1:8" ht="14">
      <c r="A6394" s="1">
        <v>6389</v>
      </c>
      <c r="D6394" s="3" t="s">
        <v>164</v>
      </c>
      <c r="E6394" s="2" t="b">
        <f t="shared" ca="1" si="176"/>
        <v>1</v>
      </c>
      <c r="F6394" s="2" t="str" cm="1">
        <f t="array" aca="1" ref="F6394" ca="1">IF(G6394&lt;&gt;"",INDIRECT("'"&amp;G6394&amp;"'!"&amp;H6394),"")</f>
        <v/>
      </c>
      <c r="G6394" s="1533"/>
    </row>
    <row r="6395" spans="1:8" ht="14">
      <c r="A6395" s="1">
        <v>6390</v>
      </c>
      <c r="D6395" s="3" t="s">
        <v>164</v>
      </c>
      <c r="E6395" s="2" t="b">
        <f t="shared" ca="1" si="176"/>
        <v>1</v>
      </c>
      <c r="F6395" s="2" t="str" cm="1">
        <f t="array" aca="1" ref="F6395" ca="1">IF(G6395&lt;&gt;"",INDIRECT("'"&amp;G6395&amp;"'!"&amp;H6395),"")</f>
        <v/>
      </c>
      <c r="G6395" s="1533"/>
    </row>
    <row r="6396" spans="1:8" ht="14">
      <c r="A6396">
        <v>6391</v>
      </c>
      <c r="B6396" s="7">
        <f>'EstExp 12-20'!I184</f>
        <v>0</v>
      </c>
      <c r="C6396" s="3">
        <f t="shared" si="177"/>
        <v>6391</v>
      </c>
      <c r="D6396" s="3" t="s">
        <v>63</v>
      </c>
      <c r="E6396" s="2" t="b">
        <f t="shared" ca="1" si="176"/>
        <v>1</v>
      </c>
      <c r="F6396" s="2" cm="1">
        <f t="array" aca="1" ref="F6396" ca="1">IF(G6396&lt;&gt;"",INDIRECT("'"&amp;G6396&amp;"'!"&amp;H6396),"")</f>
        <v>0</v>
      </c>
      <c r="G6396" s="1533" t="s">
        <v>6775</v>
      </c>
      <c r="H6396" s="2" t="s">
        <v>5784</v>
      </c>
    </row>
    <row r="6397" spans="1:8" ht="14">
      <c r="A6397">
        <v>6392</v>
      </c>
      <c r="B6397" s="7">
        <f>'EstExp 12-20'!J184</f>
        <v>0</v>
      </c>
      <c r="C6397" s="3">
        <f t="shared" si="177"/>
        <v>6392</v>
      </c>
      <c r="D6397" s="3" t="s">
        <v>63</v>
      </c>
      <c r="E6397" s="2" t="b">
        <f t="shared" ca="1" si="176"/>
        <v>1</v>
      </c>
      <c r="F6397" s="2" cm="1">
        <f t="array" aca="1" ref="F6397" ca="1">IF(G6397&lt;&gt;"",INDIRECT("'"&amp;G6397&amp;"'!"&amp;H6397),"")</f>
        <v>0</v>
      </c>
      <c r="G6397" s="1533" t="s">
        <v>6775</v>
      </c>
      <c r="H6397" s="2" t="s">
        <v>5785</v>
      </c>
    </row>
    <row r="6398" spans="1:8" ht="14">
      <c r="A6398">
        <v>6393</v>
      </c>
      <c r="B6398" s="7">
        <f>'EstExp 12-20'!I186</f>
        <v>0</v>
      </c>
      <c r="C6398" s="3">
        <f t="shared" si="177"/>
        <v>6393</v>
      </c>
      <c r="D6398" s="3" t="s">
        <v>63</v>
      </c>
      <c r="E6398" s="2" t="b">
        <f t="shared" ca="1" si="176"/>
        <v>1</v>
      </c>
      <c r="F6398" s="2" cm="1">
        <f t="array" aca="1" ref="F6398" ca="1">IF(G6398&lt;&gt;"",INDIRECT("'"&amp;G6398&amp;"'!"&amp;H6398),"")</f>
        <v>0</v>
      </c>
      <c r="G6398" s="1533" t="s">
        <v>6775</v>
      </c>
      <c r="H6398" s="2" t="s">
        <v>5786</v>
      </c>
    </row>
    <row r="6399" spans="1:8" ht="14">
      <c r="A6399">
        <v>6394</v>
      </c>
      <c r="B6399" s="7">
        <f>'EstExp 12-20'!J186</f>
        <v>0</v>
      </c>
      <c r="C6399" s="3">
        <f t="shared" si="177"/>
        <v>6394</v>
      </c>
      <c r="D6399" s="3" t="s">
        <v>63</v>
      </c>
      <c r="E6399" s="2" t="b">
        <f t="shared" ca="1" si="176"/>
        <v>1</v>
      </c>
      <c r="F6399" s="2" cm="1">
        <f t="array" aca="1" ref="F6399" ca="1">IF(G6399&lt;&gt;"",INDIRECT("'"&amp;G6399&amp;"'!"&amp;H6399),"")</f>
        <v>0</v>
      </c>
      <c r="G6399" s="1533" t="s">
        <v>6775</v>
      </c>
      <c r="H6399" s="2" t="s">
        <v>5787</v>
      </c>
    </row>
    <row r="6400" spans="1:8" ht="14">
      <c r="A6400">
        <v>6395</v>
      </c>
      <c r="B6400" s="7">
        <f>'EstExp 12-20'!I187</f>
        <v>0</v>
      </c>
      <c r="C6400" s="3">
        <f t="shared" si="177"/>
        <v>6395</v>
      </c>
      <c r="D6400" s="3" t="s">
        <v>63</v>
      </c>
      <c r="E6400" s="2" t="b">
        <f t="shared" ca="1" si="176"/>
        <v>1</v>
      </c>
      <c r="F6400" s="2" cm="1">
        <f t="array" aca="1" ref="F6400" ca="1">IF(G6400&lt;&gt;"",INDIRECT("'"&amp;G6400&amp;"'!"&amp;H6400),"")</f>
        <v>0</v>
      </c>
      <c r="G6400" s="1533" t="s">
        <v>6775</v>
      </c>
      <c r="H6400" s="2" t="s">
        <v>5788</v>
      </c>
    </row>
    <row r="6401" spans="1:8" ht="14">
      <c r="A6401">
        <v>6396</v>
      </c>
      <c r="B6401" s="7">
        <f>'EstExp 12-20'!J187</f>
        <v>0</v>
      </c>
      <c r="C6401" s="3">
        <f t="shared" si="177"/>
        <v>6396</v>
      </c>
      <c r="D6401" s="3" t="s">
        <v>63</v>
      </c>
      <c r="E6401" s="2" t="b">
        <f t="shared" ca="1" si="176"/>
        <v>1</v>
      </c>
      <c r="F6401" s="2" cm="1">
        <f t="array" aca="1" ref="F6401" ca="1">IF(G6401&lt;&gt;"",INDIRECT("'"&amp;G6401&amp;"'!"&amp;H6401),"")</f>
        <v>0</v>
      </c>
      <c r="G6401" s="1533" t="s">
        <v>6775</v>
      </c>
      <c r="H6401" s="2" t="s">
        <v>5789</v>
      </c>
    </row>
    <row r="6402" spans="1:8" ht="14">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33" t="s">
        <v>6775</v>
      </c>
      <c r="H6402" s="2" t="s">
        <v>5790</v>
      </c>
    </row>
    <row r="6403" spans="1:8" ht="14">
      <c r="A6403">
        <v>6398</v>
      </c>
      <c r="B6403" s="7">
        <f>'EstExp 12-20'!J188</f>
        <v>0</v>
      </c>
      <c r="C6403" s="3">
        <f t="shared" si="177"/>
        <v>6398</v>
      </c>
      <c r="D6403" s="3" t="s">
        <v>63</v>
      </c>
      <c r="E6403" s="2" t="b">
        <f t="shared" ca="1" si="178"/>
        <v>1</v>
      </c>
      <c r="F6403" s="2" cm="1">
        <f t="array" aca="1" ref="F6403" ca="1">IF(G6403&lt;&gt;"",INDIRECT("'"&amp;G6403&amp;"'!"&amp;H6403),"")</f>
        <v>0</v>
      </c>
      <c r="G6403" s="1533" t="s">
        <v>6775</v>
      </c>
      <c r="H6403" s="2" t="s">
        <v>5791</v>
      </c>
    </row>
    <row r="6404" spans="1:8" ht="14">
      <c r="A6404">
        <v>6399</v>
      </c>
      <c r="B6404" s="7">
        <f>'EstExp 12-20'!I189</f>
        <v>0</v>
      </c>
      <c r="C6404" s="3">
        <f t="shared" si="177"/>
        <v>6399</v>
      </c>
      <c r="D6404" s="3" t="s">
        <v>63</v>
      </c>
      <c r="E6404" s="2" t="b">
        <f t="shared" ca="1" si="178"/>
        <v>1</v>
      </c>
      <c r="F6404" s="2" cm="1">
        <f t="array" aca="1" ref="F6404" ca="1">IF(G6404&lt;&gt;"",INDIRECT("'"&amp;G6404&amp;"'!"&amp;H6404),"")</f>
        <v>0</v>
      </c>
      <c r="G6404" s="1533" t="s">
        <v>6775</v>
      </c>
      <c r="H6404" s="2" t="s">
        <v>5792</v>
      </c>
    </row>
    <row r="6405" spans="1:8" ht="14">
      <c r="A6405">
        <v>6400</v>
      </c>
      <c r="B6405" s="7">
        <f>'EstExp 12-20'!J189</f>
        <v>0</v>
      </c>
      <c r="C6405" s="3">
        <f t="shared" si="177"/>
        <v>6400</v>
      </c>
      <c r="D6405" s="3" t="s">
        <v>63</v>
      </c>
      <c r="E6405" s="2" t="b">
        <f t="shared" ca="1" si="178"/>
        <v>1</v>
      </c>
      <c r="F6405" s="2" cm="1">
        <f t="array" aca="1" ref="F6405" ca="1">IF(G6405&lt;&gt;"",INDIRECT("'"&amp;G6405&amp;"'!"&amp;H6405),"")</f>
        <v>0</v>
      </c>
      <c r="G6405" s="1533" t="s">
        <v>6775</v>
      </c>
      <c r="H6405" s="2" t="s">
        <v>5793</v>
      </c>
    </row>
    <row r="6406" spans="1:8" ht="14">
      <c r="A6406">
        <v>6401</v>
      </c>
      <c r="B6406" s="7">
        <f>'EstExp 12-20'!I214</f>
        <v>0</v>
      </c>
      <c r="C6406" s="3">
        <f t="shared" si="177"/>
        <v>6401</v>
      </c>
      <c r="D6406" s="3" t="s">
        <v>63</v>
      </c>
      <c r="E6406" s="2" t="b">
        <f t="shared" ca="1" si="178"/>
        <v>1</v>
      </c>
      <c r="F6406" s="2" cm="1">
        <f t="array" aca="1" ref="F6406" ca="1">IF(G6406&lt;&gt;"",INDIRECT("'"&amp;G6406&amp;"'!"&amp;H6406),"")</f>
        <v>0</v>
      </c>
      <c r="G6406" s="1533" t="s">
        <v>6775</v>
      </c>
      <c r="H6406" s="2" t="s">
        <v>5794</v>
      </c>
    </row>
    <row r="6407" spans="1:8" ht="14">
      <c r="A6407">
        <v>6402</v>
      </c>
      <c r="B6407" s="7">
        <f>'EstExp 12-20'!J214</f>
        <v>0</v>
      </c>
      <c r="C6407" s="3">
        <f t="shared" si="177"/>
        <v>6402</v>
      </c>
      <c r="D6407" s="3" t="s">
        <v>63</v>
      </c>
      <c r="E6407" s="2" t="b">
        <f t="shared" ca="1" si="178"/>
        <v>1</v>
      </c>
      <c r="F6407" s="2" cm="1">
        <f t="array" aca="1" ref="F6407" ca="1">IF(G6407&lt;&gt;"",INDIRECT("'"&amp;G6407&amp;"'!"&amp;H6407),"")</f>
        <v>0</v>
      </c>
      <c r="G6407" s="1533" t="s">
        <v>6775</v>
      </c>
      <c r="H6407" s="2" t="s">
        <v>5795</v>
      </c>
    </row>
    <row r="6408" spans="1:8" ht="14">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33" t="s">
        <v>6775</v>
      </c>
      <c r="H6408" s="2" t="s">
        <v>5413</v>
      </c>
    </row>
    <row r="6409" spans="1:8" ht="14">
      <c r="A6409">
        <v>6404</v>
      </c>
      <c r="B6409" s="7">
        <f>'EstExp 12-20'!K220</f>
        <v>0</v>
      </c>
      <c r="C6409" s="3">
        <f t="shared" si="179"/>
        <v>6404</v>
      </c>
      <c r="D6409" s="3" t="s">
        <v>63</v>
      </c>
      <c r="E6409" s="2" t="b">
        <f t="shared" ca="1" si="178"/>
        <v>1</v>
      </c>
      <c r="F6409" s="2" cm="1">
        <f t="array" aca="1" ref="F6409" ca="1">IF(G6409&lt;&gt;"",INDIRECT("'"&amp;G6409&amp;"'!"&amp;H6409),"")</f>
        <v>0</v>
      </c>
      <c r="G6409" s="1533" t="s">
        <v>6775</v>
      </c>
      <c r="H6409" s="2" t="s">
        <v>5796</v>
      </c>
    </row>
    <row r="6410" spans="1:8" ht="14">
      <c r="A6410">
        <v>6405</v>
      </c>
      <c r="B6410" s="7">
        <f>'EstExp 12-20'!D222</f>
        <v>0</v>
      </c>
      <c r="C6410" s="3">
        <f t="shared" si="179"/>
        <v>6405</v>
      </c>
      <c r="D6410" s="3" t="s">
        <v>63</v>
      </c>
      <c r="E6410" s="2" t="b">
        <f t="shared" ca="1" si="178"/>
        <v>1</v>
      </c>
      <c r="F6410" s="2" cm="1">
        <f t="array" aca="1" ref="F6410" ca="1">IF(G6410&lt;&gt;"",INDIRECT("'"&amp;G6410&amp;"'!"&amp;H6410),"")</f>
        <v>0</v>
      </c>
      <c r="G6410" s="1533" t="s">
        <v>6775</v>
      </c>
      <c r="H6410" s="2" t="s">
        <v>5414</v>
      </c>
    </row>
    <row r="6411" spans="1:8" ht="14">
      <c r="A6411">
        <v>6406</v>
      </c>
      <c r="B6411" s="7">
        <f>'EstExp 12-20'!K222</f>
        <v>0</v>
      </c>
      <c r="C6411" s="3">
        <f t="shared" si="179"/>
        <v>6406</v>
      </c>
      <c r="D6411" s="3" t="s">
        <v>63</v>
      </c>
      <c r="E6411" s="2" t="b">
        <f t="shared" ca="1" si="178"/>
        <v>1</v>
      </c>
      <c r="F6411" s="2" cm="1">
        <f t="array" aca="1" ref="F6411" ca="1">IF(G6411&lt;&gt;"",INDIRECT("'"&amp;G6411&amp;"'!"&amp;H6411),"")</f>
        <v>0</v>
      </c>
      <c r="G6411" s="1533" t="s">
        <v>6775</v>
      </c>
      <c r="H6411" s="2" t="s">
        <v>5797</v>
      </c>
    </row>
    <row r="6412" spans="1:8" ht="14">
      <c r="A6412">
        <v>6407</v>
      </c>
      <c r="B6412" s="7">
        <f>'EstExp 12-20'!D224</f>
        <v>107300</v>
      </c>
      <c r="C6412" s="3">
        <f t="shared" si="179"/>
        <v>-100893</v>
      </c>
      <c r="D6412" s="3" t="s">
        <v>63</v>
      </c>
      <c r="E6412" s="2" t="b">
        <f t="shared" ca="1" si="178"/>
        <v>1</v>
      </c>
      <c r="F6412" s="2" cm="1">
        <f t="array" aca="1" ref="F6412" ca="1">IF(G6412&lt;&gt;"",INDIRECT("'"&amp;G6412&amp;"'!"&amp;H6412),"")</f>
        <v>107300</v>
      </c>
      <c r="G6412" s="1533" t="s">
        <v>6775</v>
      </c>
      <c r="H6412" s="2" t="s">
        <v>5415</v>
      </c>
    </row>
    <row r="6413" spans="1:8" ht="14">
      <c r="A6413">
        <v>6408</v>
      </c>
      <c r="B6413" s="7">
        <f>'EstExp 12-20'!K224</f>
        <v>107300</v>
      </c>
      <c r="C6413" s="3">
        <f t="shared" si="179"/>
        <v>-100892</v>
      </c>
      <c r="D6413" s="3" t="s">
        <v>63</v>
      </c>
      <c r="E6413" s="2" t="b">
        <f t="shared" ca="1" si="178"/>
        <v>1</v>
      </c>
      <c r="F6413" s="2" cm="1">
        <f t="array" aca="1" ref="F6413" ca="1">IF(G6413&lt;&gt;"",INDIRECT("'"&amp;G6413&amp;"'!"&amp;H6413),"")</f>
        <v>107300</v>
      </c>
      <c r="G6413" s="1533" t="s">
        <v>6775</v>
      </c>
      <c r="H6413" s="2" t="s">
        <v>5798</v>
      </c>
    </row>
    <row r="6414" spans="1:8" ht="14">
      <c r="A6414">
        <v>6409</v>
      </c>
      <c r="B6414" s="7">
        <f>'EstExp 12-20'!D230</f>
        <v>0</v>
      </c>
      <c r="C6414" s="3">
        <f t="shared" si="179"/>
        <v>6409</v>
      </c>
      <c r="D6414" s="3" t="s">
        <v>63</v>
      </c>
      <c r="E6414" s="2" t="b">
        <f t="shared" ca="1" si="178"/>
        <v>1</v>
      </c>
      <c r="F6414" s="2" cm="1">
        <f t="array" aca="1" ref="F6414" ca="1">IF(G6414&lt;&gt;"",INDIRECT("'"&amp;G6414&amp;"'!"&amp;H6414),"")</f>
        <v>0</v>
      </c>
      <c r="G6414" s="1533" t="s">
        <v>6775</v>
      </c>
      <c r="H6414" s="2" t="s">
        <v>5799</v>
      </c>
    </row>
    <row r="6415" spans="1:8" ht="14">
      <c r="A6415">
        <v>6410</v>
      </c>
      <c r="B6415" s="7">
        <f>'EstExp 12-20'!K230</f>
        <v>0</v>
      </c>
      <c r="C6415" s="3">
        <f t="shared" si="179"/>
        <v>6410</v>
      </c>
      <c r="D6415" s="3" t="s">
        <v>63</v>
      </c>
      <c r="E6415" s="2" t="b">
        <f t="shared" ca="1" si="178"/>
        <v>1</v>
      </c>
      <c r="F6415" s="2" cm="1">
        <f t="array" aca="1" ref="F6415" ca="1">IF(G6415&lt;&gt;"",INDIRECT("'"&amp;G6415&amp;"'!"&amp;H6415),"")</f>
        <v>0</v>
      </c>
      <c r="G6415" s="1533" t="s">
        <v>6775</v>
      </c>
      <c r="H6415" s="2" t="s">
        <v>5800</v>
      </c>
    </row>
    <row r="6416" spans="1:8" ht="14">
      <c r="A6416" s="1">
        <v>6411</v>
      </c>
      <c r="D6416" s="3" t="s">
        <v>63</v>
      </c>
      <c r="E6416" s="2" t="b">
        <f t="shared" ca="1" si="178"/>
        <v>1</v>
      </c>
      <c r="F6416" s="2" t="str" cm="1">
        <f t="array" aca="1" ref="F6416" ca="1">IF(G6416&lt;&gt;"",INDIRECT("'"&amp;G6416&amp;"'!"&amp;H6416),"")</f>
        <v/>
      </c>
      <c r="G6416" s="1533"/>
    </row>
    <row r="6417" spans="1:12" ht="14">
      <c r="A6417" s="1">
        <v>6412</v>
      </c>
      <c r="D6417" s="3" t="s">
        <v>63</v>
      </c>
      <c r="E6417" s="2" t="b">
        <f t="shared" ca="1" si="178"/>
        <v>1</v>
      </c>
      <c r="F6417" s="2" t="str" cm="1">
        <f t="array" aca="1" ref="F6417" ca="1">IF(G6417&lt;&gt;"",INDIRECT("'"&amp;G6417&amp;"'!"&amp;H6417),"")</f>
        <v/>
      </c>
      <c r="G6417" s="1533"/>
    </row>
    <row r="6418" spans="1:12" ht="14">
      <c r="A6418">
        <v>6413</v>
      </c>
      <c r="B6418" s="7">
        <f>'EstExp 12-20'!D252</f>
        <v>0</v>
      </c>
      <c r="C6418" s="3">
        <f t="shared" si="179"/>
        <v>6413</v>
      </c>
      <c r="D6418" s="3" t="s">
        <v>63</v>
      </c>
      <c r="E6418" s="2" t="b">
        <f t="shared" ca="1" si="178"/>
        <v>1</v>
      </c>
      <c r="F6418" s="2" cm="1">
        <f t="array" aca="1" ref="F6418" ca="1">IF(G6418&lt;&gt;"",INDIRECT("'"&amp;G6418&amp;"'!"&amp;H6418),"")</f>
        <v>0</v>
      </c>
      <c r="G6418" s="1533" t="s">
        <v>6775</v>
      </c>
      <c r="H6418" s="2" t="s">
        <v>5801</v>
      </c>
    </row>
    <row r="6419" spans="1:12" ht="14">
      <c r="A6419">
        <v>6414</v>
      </c>
      <c r="B6419" s="7">
        <f>'EstExp 12-20'!K252</f>
        <v>0</v>
      </c>
      <c r="C6419" s="3">
        <f t="shared" si="179"/>
        <v>6414</v>
      </c>
      <c r="D6419" s="3" t="s">
        <v>63</v>
      </c>
      <c r="E6419" s="2" t="b">
        <f t="shared" ca="1" si="178"/>
        <v>1</v>
      </c>
      <c r="F6419" s="2" cm="1">
        <f t="array" aca="1" ref="F6419" ca="1">IF(G6419&lt;&gt;"",INDIRECT("'"&amp;G6419&amp;"'!"&amp;H6419),"")</f>
        <v>0</v>
      </c>
      <c r="G6419" s="1533" t="s">
        <v>6775</v>
      </c>
      <c r="H6419" s="2" t="s">
        <v>5802</v>
      </c>
    </row>
    <row r="6420" spans="1:12" ht="14">
      <c r="A6420" s="1">
        <v>6415</v>
      </c>
      <c r="D6420" s="3" t="s">
        <v>63</v>
      </c>
      <c r="E6420" s="2" t="b">
        <f t="shared" ca="1" si="178"/>
        <v>1</v>
      </c>
      <c r="F6420" s="2" t="str" cm="1">
        <f t="array" aca="1" ref="F6420" ca="1">IF(G6420&lt;&gt;"",INDIRECT("'"&amp;G6420&amp;"'!"&amp;H6420),"")</f>
        <v/>
      </c>
      <c r="G6420" s="1533"/>
      <c r="L6420" s="3" t="s">
        <v>1940</v>
      </c>
    </row>
    <row r="6421" spans="1:12" ht="14">
      <c r="A6421" s="1">
        <v>6416</v>
      </c>
      <c r="D6421" s="3" t="s">
        <v>63</v>
      </c>
      <c r="E6421" s="2" t="b">
        <f t="shared" ca="1" si="178"/>
        <v>1</v>
      </c>
      <c r="F6421" s="2" t="str" cm="1">
        <f t="array" aca="1" ref="F6421" ca="1">IF(G6421&lt;&gt;"",INDIRECT("'"&amp;G6421&amp;"'!"&amp;H6421),"")</f>
        <v/>
      </c>
      <c r="G6421" s="1533"/>
      <c r="L6421" s="3" t="s">
        <v>1940</v>
      </c>
    </row>
    <row r="6422" spans="1:12" ht="14">
      <c r="A6422" s="1">
        <v>6417</v>
      </c>
      <c r="D6422" s="3" t="s">
        <v>63</v>
      </c>
      <c r="E6422" s="2" t="b">
        <f t="shared" ca="1" si="178"/>
        <v>1</v>
      </c>
      <c r="F6422" s="2" t="str" cm="1">
        <f t="array" aca="1" ref="F6422" ca="1">IF(G6422&lt;&gt;"",INDIRECT("'"&amp;G6422&amp;"'!"&amp;H6422),"")</f>
        <v/>
      </c>
      <c r="G6422" s="1533"/>
      <c r="L6422" s="3" t="s">
        <v>1940</v>
      </c>
    </row>
    <row r="6423" spans="1:12" ht="14">
      <c r="A6423" s="1">
        <v>6418</v>
      </c>
      <c r="D6423" s="3" t="s">
        <v>63</v>
      </c>
      <c r="E6423" s="2" t="b">
        <f t="shared" ca="1" si="178"/>
        <v>1</v>
      </c>
      <c r="F6423" s="2" t="str" cm="1">
        <f t="array" aca="1" ref="F6423" ca="1">IF(G6423&lt;&gt;"",INDIRECT("'"&amp;G6423&amp;"'!"&amp;H6423),"")</f>
        <v/>
      </c>
      <c r="G6423" s="1533"/>
      <c r="L6423" s="3" t="s">
        <v>1940</v>
      </c>
    </row>
    <row r="6424" spans="1:12" ht="14">
      <c r="A6424" s="1">
        <v>6419</v>
      </c>
      <c r="D6424" s="3" t="s">
        <v>63</v>
      </c>
      <c r="E6424" s="2" t="b">
        <f t="shared" ca="1" si="178"/>
        <v>1</v>
      </c>
      <c r="F6424" s="2" t="str" cm="1">
        <f t="array" aca="1" ref="F6424" ca="1">IF(G6424&lt;&gt;"",INDIRECT("'"&amp;G6424&amp;"'!"&amp;H6424),"")</f>
        <v/>
      </c>
      <c r="G6424" s="1533"/>
      <c r="L6424" s="3" t="s">
        <v>1940</v>
      </c>
    </row>
    <row r="6425" spans="1:12" ht="14">
      <c r="A6425" s="1">
        <v>6420</v>
      </c>
      <c r="D6425" s="3" t="s">
        <v>63</v>
      </c>
      <c r="E6425" s="2" t="b">
        <f t="shared" ca="1" si="178"/>
        <v>1</v>
      </c>
      <c r="F6425" s="2" t="str" cm="1">
        <f t="array" aca="1" ref="F6425" ca="1">IF(G6425&lt;&gt;"",INDIRECT("'"&amp;G6425&amp;"'!"&amp;H6425),"")</f>
        <v/>
      </c>
      <c r="G6425" s="1533"/>
      <c r="L6425" s="3" t="s">
        <v>1940</v>
      </c>
    </row>
    <row r="6426" spans="1:12" ht="14">
      <c r="A6426">
        <v>6421</v>
      </c>
      <c r="B6426" s="7">
        <f>'EstExp 12-20'!D253</f>
        <v>0</v>
      </c>
      <c r="C6426" s="3">
        <f t="shared" si="179"/>
        <v>6421</v>
      </c>
      <c r="D6426" s="3" t="s">
        <v>63</v>
      </c>
      <c r="E6426" s="2" t="b">
        <f t="shared" ca="1" si="178"/>
        <v>1</v>
      </c>
      <c r="F6426" s="2" cm="1">
        <f t="array" aca="1" ref="F6426" ca="1">IF(G6426&lt;&gt;"",INDIRECT("'"&amp;G6426&amp;"'!"&amp;H6426),"")</f>
        <v>0</v>
      </c>
      <c r="G6426" s="1533" t="s">
        <v>6775</v>
      </c>
      <c r="H6426" s="2" t="s">
        <v>5803</v>
      </c>
    </row>
    <row r="6427" spans="1:12" ht="14">
      <c r="A6427">
        <v>6422</v>
      </c>
      <c r="B6427" s="7">
        <f>'EstExp 12-20'!K253</f>
        <v>0</v>
      </c>
      <c r="C6427" s="3">
        <f t="shared" si="179"/>
        <v>6422</v>
      </c>
      <c r="D6427" s="3" t="s">
        <v>63</v>
      </c>
      <c r="E6427" s="2" t="b">
        <f t="shared" ca="1" si="178"/>
        <v>1</v>
      </c>
      <c r="F6427" s="2" cm="1">
        <f t="array" aca="1" ref="F6427" ca="1">IF(G6427&lt;&gt;"",INDIRECT("'"&amp;G6427&amp;"'!"&amp;H6427),"")</f>
        <v>0</v>
      </c>
      <c r="G6427" s="1533" t="s">
        <v>6775</v>
      </c>
      <c r="H6427" s="2" t="s">
        <v>5804</v>
      </c>
    </row>
    <row r="6428" spans="1:12" ht="14">
      <c r="A6428" s="1">
        <v>6423</v>
      </c>
      <c r="D6428" s="3" t="s">
        <v>63</v>
      </c>
      <c r="E6428" s="2" t="b">
        <f t="shared" ca="1" si="178"/>
        <v>1</v>
      </c>
      <c r="F6428" s="2" t="str" cm="1">
        <f t="array" aca="1" ref="F6428" ca="1">IF(G6428&lt;&gt;"",INDIRECT("'"&amp;G6428&amp;"'!"&amp;H6428),"")</f>
        <v/>
      </c>
      <c r="G6428" s="1533"/>
      <c r="L6428" s="3" t="s">
        <v>1940</v>
      </c>
    </row>
    <row r="6429" spans="1:12" ht="14">
      <c r="A6429" s="1">
        <v>6424</v>
      </c>
      <c r="D6429" s="3" t="s">
        <v>63</v>
      </c>
      <c r="E6429" s="2" t="b">
        <f t="shared" ca="1" si="178"/>
        <v>1</v>
      </c>
      <c r="F6429" s="2" t="str" cm="1">
        <f t="array" aca="1" ref="F6429" ca="1">IF(G6429&lt;&gt;"",INDIRECT("'"&amp;G6429&amp;"'!"&amp;H6429),"")</f>
        <v/>
      </c>
      <c r="G6429" s="1533"/>
      <c r="L6429" s="3" t="s">
        <v>1940</v>
      </c>
    </row>
    <row r="6430" spans="1:12" ht="14">
      <c r="A6430" s="1">
        <v>6425</v>
      </c>
      <c r="D6430" s="3" t="s">
        <v>63</v>
      </c>
      <c r="E6430" s="2" t="b">
        <f t="shared" ca="1" si="178"/>
        <v>1</v>
      </c>
      <c r="F6430" s="2" t="str" cm="1">
        <f t="array" aca="1" ref="F6430" ca="1">IF(G6430&lt;&gt;"",INDIRECT("'"&amp;G6430&amp;"'!"&amp;H6430),"")</f>
        <v/>
      </c>
      <c r="G6430" s="1533"/>
      <c r="L6430" s="3" t="s">
        <v>1940</v>
      </c>
    </row>
    <row r="6431" spans="1:12" ht="14">
      <c r="A6431" s="1">
        <v>6426</v>
      </c>
      <c r="D6431" s="3" t="s">
        <v>63</v>
      </c>
      <c r="E6431" s="2" t="b">
        <f t="shared" ca="1" si="178"/>
        <v>1</v>
      </c>
      <c r="F6431" s="2" t="str" cm="1">
        <f t="array" aca="1" ref="F6431" ca="1">IF(G6431&lt;&gt;"",INDIRECT("'"&amp;G6431&amp;"'!"&amp;H6431),"")</f>
        <v/>
      </c>
      <c r="G6431" s="1533"/>
      <c r="L6431" s="3" t="s">
        <v>1940</v>
      </c>
    </row>
    <row r="6432" spans="1:12" ht="14">
      <c r="A6432" s="1">
        <v>6427</v>
      </c>
      <c r="D6432" s="3" t="s">
        <v>63</v>
      </c>
      <c r="E6432" s="2" t="b">
        <f t="shared" ca="1" si="178"/>
        <v>1</v>
      </c>
      <c r="F6432" s="2" t="str" cm="1">
        <f t="array" aca="1" ref="F6432" ca="1">IF(G6432&lt;&gt;"",INDIRECT("'"&amp;G6432&amp;"'!"&amp;H6432),"")</f>
        <v/>
      </c>
      <c r="G6432" s="1533"/>
      <c r="L6432" s="3" t="s">
        <v>1940</v>
      </c>
    </row>
    <row r="6433" spans="1:19" ht="14">
      <c r="A6433" s="1">
        <v>6428</v>
      </c>
      <c r="D6433" s="3" t="s">
        <v>63</v>
      </c>
      <c r="E6433" s="2" t="b">
        <f t="shared" ca="1" si="178"/>
        <v>1</v>
      </c>
      <c r="F6433" s="2" t="str" cm="1">
        <f t="array" aca="1" ref="F6433" ca="1">IF(G6433&lt;&gt;"",INDIRECT("'"&amp;G6433&amp;"'!"&amp;H6433),"")</f>
        <v/>
      </c>
      <c r="G6433" s="1533"/>
      <c r="L6433" s="3" t="s">
        <v>1940</v>
      </c>
    </row>
    <row r="6434" spans="1:19" ht="14">
      <c r="A6434" s="1">
        <v>6429</v>
      </c>
      <c r="D6434" s="3" t="s">
        <v>63</v>
      </c>
      <c r="E6434" s="2" t="b">
        <f t="shared" ca="1" si="178"/>
        <v>1</v>
      </c>
      <c r="F6434" s="2" t="str" cm="1">
        <f t="array" aca="1" ref="F6434" ca="1">IF(G6434&lt;&gt;"",INDIRECT("'"&amp;G6434&amp;"'!"&amp;H6434),"")</f>
        <v/>
      </c>
      <c r="G6434" s="1533"/>
      <c r="L6434" s="3" t="s">
        <v>1940</v>
      </c>
    </row>
    <row r="6435" spans="1:19" ht="14">
      <c r="A6435" s="1">
        <v>6430</v>
      </c>
      <c r="D6435" s="3" t="s">
        <v>63</v>
      </c>
      <c r="E6435" s="2" t="b">
        <f t="shared" ca="1" si="178"/>
        <v>1</v>
      </c>
      <c r="F6435" s="2" t="str" cm="1">
        <f t="array" aca="1" ref="F6435" ca="1">IF(G6435&lt;&gt;"",INDIRECT("'"&amp;G6435&amp;"'!"&amp;H6435),"")</f>
        <v/>
      </c>
      <c r="G6435" s="1533"/>
      <c r="L6435" s="3" t="s">
        <v>1940</v>
      </c>
    </row>
    <row r="6436" spans="1:19" ht="14">
      <c r="A6436" s="2">
        <v>6431</v>
      </c>
      <c r="B6436" s="8">
        <f>'EstExp 12-20'!H94</f>
        <v>4100000</v>
      </c>
      <c r="C6436" s="3">
        <f t="shared" si="179"/>
        <v>-4093569</v>
      </c>
      <c r="D6436" s="3" t="s">
        <v>744</v>
      </c>
      <c r="E6436" s="2" t="b">
        <f t="shared" ca="1" si="178"/>
        <v>1</v>
      </c>
      <c r="F6436" s="2" cm="1">
        <f t="array" aca="1" ref="F6436" ca="1">IF(G6436&lt;&gt;"",INDIRECT("'"&amp;G6436&amp;"'!"&amp;H6436),"")</f>
        <v>4100000</v>
      </c>
      <c r="G6436" s="1533" t="s">
        <v>6775</v>
      </c>
      <c r="H6436" s="2" t="s">
        <v>5805</v>
      </c>
      <c r="S6436" s="8"/>
    </row>
    <row r="6437" spans="1:19" ht="14">
      <c r="A6437" s="2">
        <v>6432</v>
      </c>
      <c r="B6437" s="8">
        <f>'EstExp 12-20'!E102</f>
        <v>0</v>
      </c>
      <c r="C6437" s="3">
        <f t="shared" si="179"/>
        <v>6432</v>
      </c>
      <c r="D6437" s="3" t="s">
        <v>744</v>
      </c>
      <c r="E6437" s="2" t="b">
        <f t="shared" ca="1" si="178"/>
        <v>1</v>
      </c>
      <c r="F6437" s="2" cm="1">
        <f t="array" aca="1" ref="F6437" ca="1">IF(G6437&lt;&gt;"",INDIRECT("'"&amp;G6437&amp;"'!"&amp;H6437),"")</f>
        <v>0</v>
      </c>
      <c r="G6437" s="1533" t="s">
        <v>6775</v>
      </c>
      <c r="H6437" s="2" t="s">
        <v>5591</v>
      </c>
      <c r="S6437" s="8"/>
    </row>
    <row r="6438" spans="1:19" ht="14">
      <c r="A6438" s="1">
        <v>6433</v>
      </c>
      <c r="B6438" s="8">
        <f>'EstExp 12-20'!H102</f>
        <v>0</v>
      </c>
      <c r="C6438" s="3">
        <f t="shared" si="179"/>
        <v>6433</v>
      </c>
      <c r="D6438" s="3" t="s">
        <v>164</v>
      </c>
      <c r="E6438" s="2" t="b">
        <f t="shared" ca="1" si="178"/>
        <v>1</v>
      </c>
      <c r="F6438" s="2" cm="1">
        <f t="array" aca="1" ref="F6438" ca="1">IF(G6438&lt;&gt;"",INDIRECT("'"&amp;G6438&amp;"'!"&amp;H6438),"")</f>
        <v>0</v>
      </c>
      <c r="G6438" s="1533" t="s">
        <v>6775</v>
      </c>
      <c r="H6438" s="2" t="s">
        <v>5594</v>
      </c>
      <c r="S6438" s="8"/>
    </row>
    <row r="6439" spans="1:19" ht="14">
      <c r="A6439" s="2">
        <v>6434</v>
      </c>
      <c r="B6439" s="8">
        <f>'EstRev 6-11'!J110</f>
        <v>0</v>
      </c>
      <c r="C6439" s="3">
        <f t="shared" si="179"/>
        <v>6434</v>
      </c>
      <c r="D6439" s="3" t="s">
        <v>796</v>
      </c>
      <c r="E6439" s="2" t="b">
        <f t="shared" ca="1" si="178"/>
        <v>1</v>
      </c>
      <c r="F6439" s="2" cm="1">
        <f t="array" aca="1" ref="F6439" ca="1">IF(G6439&lt;&gt;"",INDIRECT("'"&amp;G6439&amp;"'!"&amp;H6439),"")</f>
        <v>0</v>
      </c>
      <c r="G6439" s="1533" t="s">
        <v>6776</v>
      </c>
      <c r="H6439" s="2" t="s">
        <v>5806</v>
      </c>
      <c r="S6439" s="8"/>
    </row>
    <row r="6440" spans="1:19" ht="14">
      <c r="A6440" s="1">
        <v>6435</v>
      </c>
      <c r="D6440" s="3" t="s">
        <v>164</v>
      </c>
      <c r="E6440" s="2" t="b">
        <f t="shared" ca="1" si="178"/>
        <v>1</v>
      </c>
      <c r="F6440" s="2" t="str" cm="1">
        <f t="array" aca="1" ref="F6440" ca="1">IF(G6440&lt;&gt;"",INDIRECT("'"&amp;G6440&amp;"'!"&amp;H6440),"")</f>
        <v/>
      </c>
      <c r="G6440" s="1533"/>
    </row>
    <row r="6441" spans="1:19" ht="14">
      <c r="A6441" s="1">
        <v>6436</v>
      </c>
      <c r="D6441" s="3" t="s">
        <v>164</v>
      </c>
      <c r="E6441" s="2" t="b">
        <f t="shared" ca="1" si="178"/>
        <v>1</v>
      </c>
      <c r="F6441" s="2" t="str" cm="1">
        <f t="array" aca="1" ref="F6441" ca="1">IF(G6441&lt;&gt;"",INDIRECT("'"&amp;G6441&amp;"'!"&amp;H6441),"")</f>
        <v/>
      </c>
      <c r="G6441" s="1533"/>
    </row>
    <row r="6442" spans="1:19" ht="14">
      <c r="A6442" s="1">
        <v>6437</v>
      </c>
      <c r="D6442" s="3" t="s">
        <v>164</v>
      </c>
      <c r="E6442" s="2" t="b">
        <f t="shared" ca="1" si="178"/>
        <v>1</v>
      </c>
      <c r="F6442" s="2" t="str" cm="1">
        <f t="array" aca="1" ref="F6442" ca="1">IF(G6442&lt;&gt;"",INDIRECT("'"&amp;G6442&amp;"'!"&amp;H6442),"")</f>
        <v/>
      </c>
      <c r="G6442" s="1533"/>
    </row>
    <row r="6443" spans="1:19" ht="14">
      <c r="A6443" s="1">
        <v>6438</v>
      </c>
      <c r="D6443" s="3" t="s">
        <v>164</v>
      </c>
      <c r="E6443" s="2" t="b">
        <f t="shared" ca="1" si="178"/>
        <v>1</v>
      </c>
      <c r="F6443" s="2" t="str" cm="1">
        <f t="array" aca="1" ref="F6443" ca="1">IF(G6443&lt;&gt;"",INDIRECT("'"&amp;G6443&amp;"'!"&amp;H6443),"")</f>
        <v/>
      </c>
      <c r="G6443" s="1533"/>
    </row>
    <row r="6444" spans="1:19" ht="14">
      <c r="A6444" s="1">
        <v>6439</v>
      </c>
      <c r="D6444" s="3" t="s">
        <v>164</v>
      </c>
      <c r="E6444" s="2" t="b">
        <f t="shared" ca="1" si="178"/>
        <v>1</v>
      </c>
      <c r="F6444" s="2" t="str" cm="1">
        <f t="array" aca="1" ref="F6444" ca="1">IF(G6444&lt;&gt;"",INDIRECT("'"&amp;G6444&amp;"'!"&amp;H6444),"")</f>
        <v/>
      </c>
      <c r="G6444" s="1533"/>
    </row>
    <row r="6445" spans="1:19" ht="14">
      <c r="A6445" s="1">
        <v>6440</v>
      </c>
      <c r="D6445" s="3" t="s">
        <v>164</v>
      </c>
      <c r="E6445" s="2" t="b">
        <f t="shared" ca="1" si="178"/>
        <v>1</v>
      </c>
      <c r="F6445" s="2" t="str" cm="1">
        <f t="array" aca="1" ref="F6445" ca="1">IF(G6445&lt;&gt;"",INDIRECT("'"&amp;G6445&amp;"'!"&amp;H6445),"")</f>
        <v/>
      </c>
      <c r="G6445" s="1533"/>
    </row>
    <row r="6446" spans="1:19" ht="14">
      <c r="A6446" s="1">
        <v>6441</v>
      </c>
      <c r="D6446" s="3" t="s">
        <v>164</v>
      </c>
      <c r="E6446" s="2" t="b">
        <f t="shared" ca="1" si="178"/>
        <v>1</v>
      </c>
      <c r="F6446" s="2" t="str" cm="1">
        <f t="array" aca="1" ref="F6446" ca="1">IF(G6446&lt;&gt;"",INDIRECT("'"&amp;G6446&amp;"'!"&amp;H6446),"")</f>
        <v/>
      </c>
      <c r="G6446" s="1533"/>
    </row>
    <row r="6447" spans="1:19" ht="14">
      <c r="A6447" s="1">
        <v>6442</v>
      </c>
      <c r="D6447" s="3" t="s">
        <v>164</v>
      </c>
      <c r="E6447" s="2" t="b">
        <f t="shared" ca="1" si="178"/>
        <v>1</v>
      </c>
      <c r="F6447" s="2" t="str" cm="1">
        <f t="array" aca="1" ref="F6447" ca="1">IF(G6447&lt;&gt;"",INDIRECT("'"&amp;G6447&amp;"'!"&amp;H6447),"")</f>
        <v/>
      </c>
      <c r="G6447" s="1533"/>
    </row>
    <row r="6448" spans="1:19" ht="14">
      <c r="A6448" s="1">
        <v>6443</v>
      </c>
      <c r="D6448" s="3" t="s">
        <v>164</v>
      </c>
      <c r="E6448" s="2" t="b">
        <f t="shared" ca="1" si="178"/>
        <v>1</v>
      </c>
      <c r="F6448" s="2" t="str" cm="1">
        <f t="array" aca="1" ref="F6448" ca="1">IF(G6448&lt;&gt;"",INDIRECT("'"&amp;G6448&amp;"'!"&amp;H6448),"")</f>
        <v/>
      </c>
      <c r="G6448" s="1533"/>
    </row>
    <row r="6449" spans="1:8" ht="14">
      <c r="A6449" s="1">
        <v>6444</v>
      </c>
      <c r="D6449" s="3" t="s">
        <v>164</v>
      </c>
      <c r="E6449" s="2" t="b">
        <f t="shared" ca="1" si="178"/>
        <v>1</v>
      </c>
      <c r="F6449" s="2" t="str" cm="1">
        <f t="array" aca="1" ref="F6449" ca="1">IF(G6449&lt;&gt;"",INDIRECT("'"&amp;G6449&amp;"'!"&amp;H6449),"")</f>
        <v/>
      </c>
      <c r="G6449" s="1533"/>
    </row>
    <row r="6450" spans="1:8" ht="14">
      <c r="A6450" s="1">
        <v>6445</v>
      </c>
      <c r="D6450" s="3" t="s">
        <v>164</v>
      </c>
      <c r="E6450" s="2" t="b">
        <f t="shared" ca="1" si="178"/>
        <v>1</v>
      </c>
      <c r="F6450" s="2" t="str" cm="1">
        <f t="array" aca="1" ref="F6450" ca="1">IF(G6450&lt;&gt;"",INDIRECT("'"&amp;G6450&amp;"'!"&amp;H6450),"")</f>
        <v/>
      </c>
      <c r="G6450" s="1533"/>
    </row>
    <row r="6451" spans="1:8" ht="14">
      <c r="A6451" s="1">
        <v>6446</v>
      </c>
      <c r="D6451" s="3" t="s">
        <v>164</v>
      </c>
      <c r="E6451" s="2" t="b">
        <f t="shared" ca="1" si="178"/>
        <v>1</v>
      </c>
      <c r="F6451" s="2" t="str" cm="1">
        <f t="array" aca="1" ref="F6451" ca="1">IF(G6451&lt;&gt;"",INDIRECT("'"&amp;G6451&amp;"'!"&amp;H6451),"")</f>
        <v/>
      </c>
      <c r="G6451" s="1533"/>
    </row>
    <row r="6452" spans="1:8" ht="14">
      <c r="A6452" s="1">
        <v>6447</v>
      </c>
      <c r="D6452" s="3" t="s">
        <v>164</v>
      </c>
      <c r="E6452" s="2" t="b">
        <f t="shared" ca="1" si="178"/>
        <v>1</v>
      </c>
      <c r="F6452" s="2" t="str" cm="1">
        <f t="array" aca="1" ref="F6452" ca="1">IF(G6452&lt;&gt;"",INDIRECT("'"&amp;G6452&amp;"'!"&amp;H6452),"")</f>
        <v/>
      </c>
      <c r="G6452" s="1533"/>
    </row>
    <row r="6453" spans="1:8" ht="14">
      <c r="A6453" s="1">
        <v>6448</v>
      </c>
      <c r="D6453" s="3" t="s">
        <v>164</v>
      </c>
      <c r="E6453" s="2" t="b">
        <f t="shared" ca="1" si="178"/>
        <v>1</v>
      </c>
      <c r="F6453" s="2" t="str" cm="1">
        <f t="array" aca="1" ref="F6453" ca="1">IF(G6453&lt;&gt;"",INDIRECT("'"&amp;G6453&amp;"'!"&amp;H6453),"")</f>
        <v/>
      </c>
      <c r="G6453" s="1533"/>
    </row>
    <row r="6454" spans="1:8" ht="14">
      <c r="A6454" s="1">
        <v>6449</v>
      </c>
      <c r="D6454" s="3" t="s">
        <v>164</v>
      </c>
      <c r="E6454" s="2" t="b">
        <f t="shared" ca="1" si="178"/>
        <v>1</v>
      </c>
      <c r="F6454" s="2" t="str" cm="1">
        <f t="array" aca="1" ref="F6454" ca="1">IF(G6454&lt;&gt;"",INDIRECT("'"&amp;G6454&amp;"'!"&amp;H6454),"")</f>
        <v/>
      </c>
      <c r="G6454" s="1533"/>
    </row>
    <row r="6455" spans="1:8" ht="14">
      <c r="A6455" s="1">
        <v>6450</v>
      </c>
      <c r="D6455" s="3" t="s">
        <v>164</v>
      </c>
      <c r="E6455" s="2" t="b">
        <f t="shared" ca="1" si="178"/>
        <v>1</v>
      </c>
      <c r="F6455" s="2" t="str" cm="1">
        <f t="array" aca="1" ref="F6455" ca="1">IF(G6455&lt;&gt;"",INDIRECT("'"&amp;G6455&amp;"'!"&amp;H6455),"")</f>
        <v/>
      </c>
      <c r="G6455" s="1533"/>
    </row>
    <row r="6456" spans="1:8" ht="14">
      <c r="A6456" s="1">
        <v>6451</v>
      </c>
      <c r="D6456" s="3" t="s">
        <v>164</v>
      </c>
      <c r="E6456" s="2" t="b">
        <f t="shared" ca="1" si="178"/>
        <v>1</v>
      </c>
      <c r="F6456" s="2" t="str" cm="1">
        <f t="array" aca="1" ref="F6456" ca="1">IF(G6456&lt;&gt;"",INDIRECT("'"&amp;G6456&amp;"'!"&amp;H6456),"")</f>
        <v/>
      </c>
      <c r="G6456" s="1533"/>
    </row>
    <row r="6457" spans="1:8" ht="14">
      <c r="A6457" s="1">
        <v>6452</v>
      </c>
      <c r="D6457" s="3" t="s">
        <v>164</v>
      </c>
      <c r="E6457" s="2" t="b">
        <f t="shared" ca="1" si="178"/>
        <v>1</v>
      </c>
      <c r="F6457" s="2" t="str" cm="1">
        <f t="array" aca="1" ref="F6457" ca="1">IF(G6457&lt;&gt;"",INDIRECT("'"&amp;G6457&amp;"'!"&amp;H6457),"")</f>
        <v/>
      </c>
      <c r="G6457" s="1533"/>
    </row>
    <row r="6458" spans="1:8" ht="14">
      <c r="A6458" s="1">
        <v>6453</v>
      </c>
      <c r="D6458" s="3" t="s">
        <v>164</v>
      </c>
      <c r="E6458" s="2" t="b">
        <f t="shared" ca="1" si="178"/>
        <v>1</v>
      </c>
      <c r="F6458" s="2" t="str" cm="1">
        <f t="array" aca="1" ref="F6458" ca="1">IF(G6458&lt;&gt;"",INDIRECT("'"&amp;G6458&amp;"'!"&amp;H6458),"")</f>
        <v/>
      </c>
      <c r="G6458" s="1533"/>
    </row>
    <row r="6459" spans="1:8" ht="14">
      <c r="A6459" s="1">
        <v>6454</v>
      </c>
      <c r="D6459" s="3" t="s">
        <v>164</v>
      </c>
      <c r="E6459" s="2" t="b">
        <f t="shared" ca="1" si="178"/>
        <v>1</v>
      </c>
      <c r="F6459" s="2" t="str" cm="1">
        <f t="array" aca="1" ref="F6459" ca="1">IF(G6459&lt;&gt;"",INDIRECT("'"&amp;G6459&amp;"'!"&amp;H6459),"")</f>
        <v/>
      </c>
      <c r="G6459" s="1533"/>
    </row>
    <row r="6460" spans="1:8" ht="14">
      <c r="A6460" s="1">
        <v>6455</v>
      </c>
      <c r="D6460" s="3" t="s">
        <v>164</v>
      </c>
      <c r="E6460" s="2" t="b">
        <f t="shared" ca="1" si="178"/>
        <v>1</v>
      </c>
      <c r="F6460" s="2" t="str" cm="1">
        <f t="array" aca="1" ref="F6460" ca="1">IF(G6460&lt;&gt;"",INDIRECT("'"&amp;G6460&amp;"'!"&amp;H6460),"")</f>
        <v/>
      </c>
      <c r="G6460" s="1533"/>
    </row>
    <row r="6461" spans="1:8" ht="14">
      <c r="A6461" s="1">
        <v>6456</v>
      </c>
      <c r="D6461" s="3" t="s">
        <v>164</v>
      </c>
      <c r="E6461" s="2" t="b">
        <f t="shared" ca="1" si="178"/>
        <v>1</v>
      </c>
      <c r="F6461" s="2" t="str" cm="1">
        <f t="array" aca="1" ref="F6461" ca="1">IF(G6461&lt;&gt;"",INDIRECT("'"&amp;G6461&amp;"'!"&amp;H6461),"")</f>
        <v/>
      </c>
      <c r="G6461" s="1533"/>
    </row>
    <row r="6462" spans="1:8" ht="14">
      <c r="A6462">
        <v>6457</v>
      </c>
      <c r="B6462" s="7">
        <f>'EstExp 12-20'!I298</f>
        <v>0</v>
      </c>
      <c r="C6462" s="3">
        <f t="shared" si="179"/>
        <v>6457</v>
      </c>
      <c r="D6462" s="3" t="s">
        <v>63</v>
      </c>
      <c r="E6462" s="2" t="b">
        <f t="shared" ca="1" si="178"/>
        <v>1</v>
      </c>
      <c r="F6462" s="2" cm="1">
        <f t="array" aca="1" ref="F6462" ca="1">IF(G6462&lt;&gt;"",INDIRECT("'"&amp;G6462&amp;"'!"&amp;H6462),"")</f>
        <v>0</v>
      </c>
      <c r="G6462" s="1533" t="s">
        <v>6775</v>
      </c>
      <c r="H6462" s="2" t="s">
        <v>5807</v>
      </c>
    </row>
    <row r="6463" spans="1:8" ht="14">
      <c r="A6463" s="1">
        <v>6458</v>
      </c>
      <c r="D6463" s="3" t="s">
        <v>63</v>
      </c>
      <c r="E6463" s="2" t="b">
        <f t="shared" ca="1" si="178"/>
        <v>1</v>
      </c>
      <c r="F6463" s="2" t="str" cm="1">
        <f t="array" aca="1" ref="F6463" ca="1">IF(G6463&lt;&gt;"",INDIRECT("'"&amp;G6463&amp;"'!"&amp;H6463),"")</f>
        <v/>
      </c>
      <c r="G6463" s="1533"/>
    </row>
    <row r="6464" spans="1:8" ht="14">
      <c r="A6464">
        <v>6459</v>
      </c>
      <c r="B6464" s="7">
        <f>'EstExp 12-20'!I299</f>
        <v>0</v>
      </c>
      <c r="C6464" s="3">
        <f t="shared" si="179"/>
        <v>6459</v>
      </c>
      <c r="D6464" s="3" t="s">
        <v>63</v>
      </c>
      <c r="E6464" s="2" t="b">
        <f t="shared" ca="1" si="178"/>
        <v>1</v>
      </c>
      <c r="F6464" s="2" cm="1">
        <f t="array" aca="1" ref="F6464" ca="1">IF(G6464&lt;&gt;"",INDIRECT("'"&amp;G6464&amp;"'!"&amp;H6464),"")</f>
        <v>0</v>
      </c>
      <c r="G6464" s="1533" t="s">
        <v>6775</v>
      </c>
      <c r="H6464" s="2" t="s">
        <v>5808</v>
      </c>
    </row>
    <row r="6465" spans="1:12" ht="14">
      <c r="A6465" s="1">
        <v>6460</v>
      </c>
      <c r="D6465" s="3" t="s">
        <v>63</v>
      </c>
      <c r="E6465" s="2" t="b">
        <f t="shared" ca="1" si="178"/>
        <v>1</v>
      </c>
      <c r="F6465" s="2" t="str" cm="1">
        <f t="array" aca="1" ref="F6465" ca="1">IF(G6465&lt;&gt;"",INDIRECT("'"&amp;G6465&amp;"'!"&amp;H6465),"")</f>
        <v/>
      </c>
      <c r="G6465" s="1533"/>
    </row>
    <row r="6466" spans="1:12" ht="14">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33" t="s">
        <v>6775</v>
      </c>
      <c r="H6466" s="2" t="s">
        <v>5809</v>
      </c>
    </row>
    <row r="6467" spans="1:12" ht="14">
      <c r="A6467" s="1">
        <v>6462</v>
      </c>
      <c r="D6467" s="3" t="s">
        <v>63</v>
      </c>
      <c r="E6467" s="2" t="b">
        <f t="shared" ca="1" si="180"/>
        <v>1</v>
      </c>
      <c r="F6467" s="2" t="str" cm="1">
        <f t="array" aca="1" ref="F6467" ca="1">IF(G6467&lt;&gt;"",INDIRECT("'"&amp;G6467&amp;"'!"&amp;H6467),"")</f>
        <v/>
      </c>
      <c r="G6467" s="1533"/>
    </row>
    <row r="6468" spans="1:12" ht="14">
      <c r="A6468">
        <v>6463</v>
      </c>
      <c r="D6468" s="3" t="s">
        <v>63</v>
      </c>
      <c r="E6468" s="2" t="b">
        <f t="shared" ca="1" si="180"/>
        <v>1</v>
      </c>
      <c r="F6468" s="2" t="str" cm="1">
        <f t="array" aca="1" ref="F6468" ca="1">IF(G6468&lt;&gt;"",INDIRECT("'"&amp;G6468&amp;"'!"&amp;H6468),"")</f>
        <v/>
      </c>
      <c r="G6468" s="1533"/>
      <c r="L6468" s="3" t="s">
        <v>647</v>
      </c>
    </row>
    <row r="6469" spans="1:12" ht="14">
      <c r="A6469">
        <v>6464</v>
      </c>
      <c r="D6469" s="3" t="s">
        <v>63</v>
      </c>
      <c r="E6469" s="2" t="b">
        <f t="shared" ca="1" si="180"/>
        <v>1</v>
      </c>
      <c r="F6469" s="2" t="str" cm="1">
        <f t="array" aca="1" ref="F6469" ca="1">IF(G6469&lt;&gt;"",INDIRECT("'"&amp;G6469&amp;"'!"&amp;H6469),"")</f>
        <v/>
      </c>
      <c r="G6469" s="1533"/>
    </row>
    <row r="6470" spans="1:12" ht="14">
      <c r="A6470">
        <v>6465</v>
      </c>
      <c r="D6470" s="3" t="s">
        <v>63</v>
      </c>
      <c r="E6470" s="2" t="b">
        <f t="shared" ca="1" si="180"/>
        <v>1</v>
      </c>
      <c r="F6470" s="2" t="str" cm="1">
        <f t="array" aca="1" ref="F6470" ca="1">IF(G6470&lt;&gt;"",INDIRECT("'"&amp;G6470&amp;"'!"&amp;H6470),"")</f>
        <v/>
      </c>
      <c r="G6470" s="1533"/>
    </row>
    <row r="6471" spans="1:12" ht="14">
      <c r="A6471">
        <v>6466</v>
      </c>
      <c r="B6471" s="7">
        <f>'EstExp 12-20'!E304</f>
        <v>0</v>
      </c>
      <c r="C6471" s="3">
        <f t="shared" si="179"/>
        <v>6466</v>
      </c>
      <c r="D6471" s="3" t="s">
        <v>63</v>
      </c>
      <c r="E6471" s="2" t="b">
        <f t="shared" ca="1" si="180"/>
        <v>1</v>
      </c>
      <c r="F6471" s="2" cm="1">
        <f t="array" aca="1" ref="F6471" ca="1">IF(G6471&lt;&gt;"",INDIRECT("'"&amp;G6471&amp;"'!"&amp;H6471),"")</f>
        <v>0</v>
      </c>
      <c r="G6471" s="1533" t="s">
        <v>6775</v>
      </c>
      <c r="H6471" s="2" t="s">
        <v>5810</v>
      </c>
    </row>
    <row r="6472" spans="1:12" ht="14">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33" t="s">
        <v>6775</v>
      </c>
      <c r="H6472" s="2" t="s">
        <v>5811</v>
      </c>
    </row>
    <row r="6473" spans="1:12" ht="14">
      <c r="A6473">
        <v>6468</v>
      </c>
      <c r="B6473" s="7">
        <f>'EstExp 12-20'!E305</f>
        <v>0</v>
      </c>
      <c r="C6473" s="3">
        <f t="shared" si="181"/>
        <v>6468</v>
      </c>
      <c r="D6473" s="3" t="s">
        <v>63</v>
      </c>
      <c r="E6473" s="2" t="b">
        <f t="shared" ca="1" si="180"/>
        <v>1</v>
      </c>
      <c r="F6473" s="2" cm="1">
        <f t="array" aca="1" ref="F6473" ca="1">IF(G6473&lt;&gt;"",INDIRECT("'"&amp;G6473&amp;"'!"&amp;H6473),"")</f>
        <v>0</v>
      </c>
      <c r="G6473" s="1533" t="s">
        <v>6775</v>
      </c>
      <c r="H6473" s="2" t="s">
        <v>5812</v>
      </c>
    </row>
    <row r="6474" spans="1:12" ht="14">
      <c r="A6474">
        <v>6469</v>
      </c>
      <c r="B6474" s="7">
        <f>'EstExp 12-20'!H305</f>
        <v>0</v>
      </c>
      <c r="C6474" s="3">
        <f t="shared" si="181"/>
        <v>6469</v>
      </c>
      <c r="D6474" s="3" t="s">
        <v>63</v>
      </c>
      <c r="E6474" s="2" t="b">
        <f t="shared" ca="1" si="180"/>
        <v>1</v>
      </c>
      <c r="F6474" s="2" cm="1">
        <f t="array" aca="1" ref="F6474" ca="1">IF(G6474&lt;&gt;"",INDIRECT("'"&amp;G6474&amp;"'!"&amp;H6474),"")</f>
        <v>0</v>
      </c>
      <c r="G6474" s="1533" t="s">
        <v>6775</v>
      </c>
      <c r="H6474" s="2" t="s">
        <v>5813</v>
      </c>
    </row>
    <row r="6475" spans="1:12" ht="14">
      <c r="A6475">
        <v>6470</v>
      </c>
      <c r="B6475" s="7">
        <f>'EstExp 12-20'!E306</f>
        <v>0</v>
      </c>
      <c r="C6475" s="3">
        <f t="shared" si="181"/>
        <v>6470</v>
      </c>
      <c r="D6475" s="3" t="s">
        <v>63</v>
      </c>
      <c r="E6475" s="2" t="b">
        <f t="shared" ca="1" si="180"/>
        <v>1</v>
      </c>
      <c r="F6475" s="2" cm="1">
        <f t="array" aca="1" ref="F6475" ca="1">IF(G6475&lt;&gt;"",INDIRECT("'"&amp;G6475&amp;"'!"&amp;H6475),"")</f>
        <v>0</v>
      </c>
      <c r="G6475" s="1533" t="s">
        <v>6775</v>
      </c>
      <c r="H6475" s="2" t="s">
        <v>5814</v>
      </c>
    </row>
    <row r="6476" spans="1:12" ht="14">
      <c r="A6476">
        <v>6471</v>
      </c>
      <c r="B6476" s="7">
        <f>'EstExp 12-20'!H306</f>
        <v>0</v>
      </c>
      <c r="C6476" s="3">
        <f t="shared" si="181"/>
        <v>6471</v>
      </c>
      <c r="D6476" s="3" t="s">
        <v>63</v>
      </c>
      <c r="E6476" s="2" t="b">
        <f t="shared" ca="1" si="180"/>
        <v>1</v>
      </c>
      <c r="F6476" s="2" cm="1">
        <f t="array" aca="1" ref="F6476" ca="1">IF(G6476&lt;&gt;"",INDIRECT("'"&amp;G6476&amp;"'!"&amp;H6476),"")</f>
        <v>0</v>
      </c>
      <c r="G6476" s="1533" t="s">
        <v>6775</v>
      </c>
      <c r="H6476" s="2" t="s">
        <v>5815</v>
      </c>
    </row>
    <row r="6477" spans="1:12" ht="14">
      <c r="A6477" s="1">
        <v>6472</v>
      </c>
      <c r="D6477" s="3" t="s">
        <v>299</v>
      </c>
      <c r="E6477" s="2" t="b">
        <f t="shared" ca="1" si="180"/>
        <v>1</v>
      </c>
      <c r="F6477" s="2" t="str" cm="1">
        <f t="array" aca="1" ref="F6477" ca="1">IF(G6477&lt;&gt;"",INDIRECT("'"&amp;G6477&amp;"'!"&amp;H6477),"")</f>
        <v/>
      </c>
      <c r="G6477" s="1533"/>
    </row>
    <row r="6478" spans="1:12" ht="14">
      <c r="A6478" s="1">
        <v>6473</v>
      </c>
      <c r="D6478" s="3" t="s">
        <v>299</v>
      </c>
      <c r="E6478" s="2" t="b">
        <f t="shared" ca="1" si="180"/>
        <v>1</v>
      </c>
      <c r="F6478" s="2" t="str" cm="1">
        <f t="array" aca="1" ref="F6478" ca="1">IF(G6478&lt;&gt;"",INDIRECT("'"&amp;G6478&amp;"'!"&amp;H6478),"")</f>
        <v/>
      </c>
      <c r="G6478" s="1533"/>
    </row>
    <row r="6479" spans="1:12" ht="14">
      <c r="A6479">
        <v>6474</v>
      </c>
      <c r="B6479" s="7">
        <f>'EstExp 12-20'!E307</f>
        <v>0</v>
      </c>
      <c r="C6479" s="3">
        <f t="shared" si="181"/>
        <v>6474</v>
      </c>
      <c r="D6479" s="3" t="s">
        <v>63</v>
      </c>
      <c r="E6479" s="2" t="b">
        <f t="shared" ca="1" si="180"/>
        <v>1</v>
      </c>
      <c r="F6479" s="2" cm="1">
        <f t="array" aca="1" ref="F6479" ca="1">IF(G6479&lt;&gt;"",INDIRECT("'"&amp;G6479&amp;"'!"&amp;H6479),"")</f>
        <v>0</v>
      </c>
      <c r="G6479" s="1533" t="s">
        <v>6775</v>
      </c>
      <c r="H6479" s="2" t="s">
        <v>5816</v>
      </c>
    </row>
    <row r="6480" spans="1:12" ht="14">
      <c r="A6480">
        <v>6475</v>
      </c>
      <c r="B6480" s="7">
        <f>'EstExp 12-20'!H307</f>
        <v>0</v>
      </c>
      <c r="C6480" s="3">
        <f t="shared" si="181"/>
        <v>6475</v>
      </c>
      <c r="D6480" s="3" t="s">
        <v>63</v>
      </c>
      <c r="E6480" s="2" t="b">
        <f t="shared" ca="1" si="180"/>
        <v>1</v>
      </c>
      <c r="F6480" s="2" cm="1">
        <f t="array" aca="1" ref="F6480" ca="1">IF(G6480&lt;&gt;"",INDIRECT("'"&amp;G6480&amp;"'!"&amp;H6480),"")</f>
        <v>0</v>
      </c>
      <c r="G6480" s="1533" t="s">
        <v>6775</v>
      </c>
      <c r="H6480" s="2" t="s">
        <v>5817</v>
      </c>
    </row>
    <row r="6481" spans="1:8" ht="14">
      <c r="A6481">
        <v>6476</v>
      </c>
      <c r="B6481" s="7">
        <f>'EstExp 12-20'!I309</f>
        <v>0</v>
      </c>
      <c r="C6481" s="3">
        <f t="shared" si="181"/>
        <v>6476</v>
      </c>
      <c r="D6481" s="3" t="s">
        <v>63</v>
      </c>
      <c r="E6481" s="2" t="b">
        <f t="shared" ca="1" si="180"/>
        <v>1</v>
      </c>
      <c r="F6481" s="2" cm="1">
        <f t="array" aca="1" ref="F6481" ca="1">IF(G6481&lt;&gt;"",INDIRECT("'"&amp;G6481&amp;"'!"&amp;H6481),"")</f>
        <v>0</v>
      </c>
      <c r="G6481" s="1533" t="s">
        <v>6775</v>
      </c>
      <c r="H6481" s="2" t="s">
        <v>5818</v>
      </c>
    </row>
    <row r="6482" spans="1:8" ht="14">
      <c r="A6482" s="1">
        <v>6477</v>
      </c>
      <c r="D6482" s="3" t="s">
        <v>63</v>
      </c>
      <c r="E6482" s="2" t="b">
        <f t="shared" ca="1" si="180"/>
        <v>1</v>
      </c>
      <c r="F6482" s="2" t="str" cm="1">
        <f t="array" aca="1" ref="F6482" ca="1">IF(G6482&lt;&gt;"",INDIRECT("'"&amp;G6482&amp;"'!"&amp;H6482),"")</f>
        <v/>
      </c>
      <c r="G6482" s="1533"/>
    </row>
    <row r="6483" spans="1:8" ht="14">
      <c r="A6483">
        <v>6478</v>
      </c>
      <c r="B6483" s="7">
        <f>'EstExp 12-20'!C363</f>
        <v>0</v>
      </c>
      <c r="C6483" s="3">
        <f t="shared" si="181"/>
        <v>6478</v>
      </c>
      <c r="D6483" s="3" t="s">
        <v>63</v>
      </c>
      <c r="E6483" s="2" t="b">
        <f t="shared" ca="1" si="180"/>
        <v>1</v>
      </c>
      <c r="F6483" s="2" cm="1">
        <f t="array" aca="1" ref="F6483" ca="1">IF(G6483&lt;&gt;"",INDIRECT("'"&amp;G6483&amp;"'!"&amp;H6483),"")</f>
        <v>0</v>
      </c>
      <c r="G6483" s="1533" t="s">
        <v>6775</v>
      </c>
      <c r="H6483" s="2" t="s">
        <v>5819</v>
      </c>
    </row>
    <row r="6484" spans="1:8" ht="14">
      <c r="A6484">
        <v>6479</v>
      </c>
      <c r="B6484" s="7">
        <f>'EstExp 12-20'!D363</f>
        <v>0</v>
      </c>
      <c r="C6484" s="3">
        <f t="shared" si="181"/>
        <v>6479</v>
      </c>
      <c r="D6484" s="3" t="s">
        <v>63</v>
      </c>
      <c r="E6484" s="2" t="b">
        <f t="shared" ca="1" si="180"/>
        <v>1</v>
      </c>
      <c r="F6484" s="2" cm="1">
        <f t="array" aca="1" ref="F6484" ca="1">IF(G6484&lt;&gt;"",INDIRECT("'"&amp;G6484&amp;"'!"&amp;H6484),"")</f>
        <v>0</v>
      </c>
      <c r="G6484" s="1533" t="s">
        <v>6775</v>
      </c>
      <c r="H6484" s="2" t="s">
        <v>5820</v>
      </c>
    </row>
    <row r="6485" spans="1:8" ht="14">
      <c r="A6485">
        <v>6480</v>
      </c>
      <c r="B6485" s="7">
        <f>'EstExp 12-20'!E363</f>
        <v>0</v>
      </c>
      <c r="C6485" s="3">
        <f t="shared" si="181"/>
        <v>6480</v>
      </c>
      <c r="D6485" s="3" t="s">
        <v>63</v>
      </c>
      <c r="E6485" s="2" t="b">
        <f t="shared" ca="1" si="180"/>
        <v>1</v>
      </c>
      <c r="F6485" s="2" cm="1">
        <f t="array" aca="1" ref="F6485" ca="1">IF(G6485&lt;&gt;"",INDIRECT("'"&amp;G6485&amp;"'!"&amp;H6485),"")</f>
        <v>0</v>
      </c>
      <c r="G6485" s="1533" t="s">
        <v>6775</v>
      </c>
      <c r="H6485" s="2" t="s">
        <v>5821</v>
      </c>
    </row>
    <row r="6486" spans="1:8" ht="14">
      <c r="A6486">
        <v>6481</v>
      </c>
      <c r="B6486" s="7">
        <f>'EstExp 12-20'!F363</f>
        <v>0</v>
      </c>
      <c r="C6486" s="3">
        <f t="shared" si="181"/>
        <v>6481</v>
      </c>
      <c r="D6486" s="3" t="s">
        <v>63</v>
      </c>
      <c r="E6486" s="2" t="b">
        <f t="shared" ca="1" si="180"/>
        <v>1</v>
      </c>
      <c r="F6486" s="2" cm="1">
        <f t="array" aca="1" ref="F6486" ca="1">IF(G6486&lt;&gt;"",INDIRECT("'"&amp;G6486&amp;"'!"&amp;H6486),"")</f>
        <v>0</v>
      </c>
      <c r="G6486" s="1533" t="s">
        <v>6775</v>
      </c>
      <c r="H6486" s="2" t="s">
        <v>5822</v>
      </c>
    </row>
    <row r="6487" spans="1:8" ht="14">
      <c r="A6487">
        <v>6482</v>
      </c>
      <c r="B6487" s="7">
        <f>'EstExp 12-20'!G363</f>
        <v>0</v>
      </c>
      <c r="C6487" s="3">
        <f t="shared" si="181"/>
        <v>6482</v>
      </c>
      <c r="D6487" s="3" t="s">
        <v>63</v>
      </c>
      <c r="E6487" s="2" t="b">
        <f t="shared" ca="1" si="180"/>
        <v>1</v>
      </c>
      <c r="F6487" s="2" cm="1">
        <f t="array" aca="1" ref="F6487" ca="1">IF(G6487&lt;&gt;"",INDIRECT("'"&amp;G6487&amp;"'!"&amp;H6487),"")</f>
        <v>0</v>
      </c>
      <c r="G6487" s="1533" t="s">
        <v>6775</v>
      </c>
      <c r="H6487" s="2" t="s">
        <v>5823</v>
      </c>
    </row>
    <row r="6488" spans="1:8" ht="14">
      <c r="A6488">
        <v>6483</v>
      </c>
      <c r="B6488" s="7">
        <f>'EstExp 12-20'!H363</f>
        <v>0</v>
      </c>
      <c r="C6488" s="3">
        <f t="shared" si="181"/>
        <v>6483</v>
      </c>
      <c r="D6488" s="3" t="s">
        <v>63</v>
      </c>
      <c r="E6488" s="2" t="b">
        <f t="shared" ca="1" si="180"/>
        <v>1</v>
      </c>
      <c r="F6488" s="2" cm="1">
        <f t="array" aca="1" ref="F6488" ca="1">IF(G6488&lt;&gt;"",INDIRECT("'"&amp;G6488&amp;"'!"&amp;H6488),"")</f>
        <v>0</v>
      </c>
      <c r="G6488" s="1533" t="s">
        <v>6775</v>
      </c>
      <c r="H6488" s="2" t="s">
        <v>5824</v>
      </c>
    </row>
    <row r="6489" spans="1:8" ht="14">
      <c r="A6489">
        <v>6484</v>
      </c>
      <c r="B6489" s="7">
        <f>'EstExp 12-20'!I363</f>
        <v>0</v>
      </c>
      <c r="C6489" s="3">
        <f t="shared" si="181"/>
        <v>6484</v>
      </c>
      <c r="D6489" s="3" t="s">
        <v>63</v>
      </c>
      <c r="E6489" s="2" t="b">
        <f t="shared" ca="1" si="180"/>
        <v>1</v>
      </c>
      <c r="F6489" s="2" cm="1">
        <f t="array" aca="1" ref="F6489" ca="1">IF(G6489&lt;&gt;"",INDIRECT("'"&amp;G6489&amp;"'!"&amp;H6489),"")</f>
        <v>0</v>
      </c>
      <c r="G6489" s="1533" t="s">
        <v>6775</v>
      </c>
      <c r="H6489" s="2" t="s">
        <v>5825</v>
      </c>
    </row>
    <row r="6490" spans="1:8" ht="14">
      <c r="A6490" s="1">
        <v>6485</v>
      </c>
      <c r="D6490" s="3" t="s">
        <v>63</v>
      </c>
      <c r="E6490" s="2" t="b">
        <f t="shared" ca="1" si="180"/>
        <v>1</v>
      </c>
      <c r="F6490" s="2" t="str" cm="1">
        <f t="array" aca="1" ref="F6490" ca="1">IF(G6490&lt;&gt;"",INDIRECT("'"&amp;G6490&amp;"'!"&amp;H6490),"")</f>
        <v/>
      </c>
      <c r="G6490" s="1533"/>
    </row>
    <row r="6491" spans="1:8" ht="14">
      <c r="A6491">
        <v>6486</v>
      </c>
      <c r="B6491" s="7">
        <f>'EstExp 12-20'!K363</f>
        <v>0</v>
      </c>
      <c r="C6491" s="3">
        <f t="shared" si="181"/>
        <v>6486</v>
      </c>
      <c r="D6491" s="3" t="s">
        <v>63</v>
      </c>
      <c r="E6491" s="2" t="b">
        <f t="shared" ca="1" si="180"/>
        <v>1</v>
      </c>
      <c r="F6491" s="2" cm="1">
        <f t="array" aca="1" ref="F6491" ca="1">IF(G6491&lt;&gt;"",INDIRECT("'"&amp;G6491&amp;"'!"&amp;H6491),"")</f>
        <v>0</v>
      </c>
      <c r="G6491" s="1533" t="s">
        <v>6775</v>
      </c>
      <c r="H6491" s="2" t="s">
        <v>5826</v>
      </c>
    </row>
    <row r="6492" spans="1:8" ht="14">
      <c r="A6492" s="1">
        <v>6487</v>
      </c>
      <c r="D6492" s="3" t="s">
        <v>63</v>
      </c>
      <c r="E6492" s="2" t="b">
        <f t="shared" ca="1" si="180"/>
        <v>1</v>
      </c>
      <c r="F6492" s="2" t="str" cm="1">
        <f t="array" aca="1" ref="F6492" ca="1">IF(G6492&lt;&gt;"",INDIRECT("'"&amp;G6492&amp;"'!"&amp;H6492),"")</f>
        <v/>
      </c>
      <c r="G6492" s="1533"/>
    </row>
    <row r="6493" spans="1:8" ht="14">
      <c r="A6493" s="1">
        <v>6488</v>
      </c>
      <c r="D6493" s="3" t="s">
        <v>63</v>
      </c>
      <c r="E6493" s="2" t="b">
        <f t="shared" ca="1" si="180"/>
        <v>1</v>
      </c>
      <c r="F6493" s="2" t="str" cm="1">
        <f t="array" aca="1" ref="F6493" ca="1">IF(G6493&lt;&gt;"",INDIRECT("'"&amp;G6493&amp;"'!"&amp;H6493),"")</f>
        <v/>
      </c>
      <c r="G6493" s="1533"/>
    </row>
    <row r="6494" spans="1:8" ht="14">
      <c r="A6494" s="1">
        <v>6489</v>
      </c>
      <c r="D6494" s="3" t="s">
        <v>63</v>
      </c>
      <c r="E6494" s="2" t="b">
        <f t="shared" ca="1" si="180"/>
        <v>1</v>
      </c>
      <c r="F6494" s="2" t="str" cm="1">
        <f t="array" aca="1" ref="F6494" ca="1">IF(G6494&lt;&gt;"",INDIRECT("'"&amp;G6494&amp;"'!"&amp;H6494),"")</f>
        <v/>
      </c>
      <c r="G6494" s="1533"/>
    </row>
    <row r="6495" spans="1:8" ht="14">
      <c r="A6495" s="1">
        <v>6490</v>
      </c>
      <c r="D6495" s="3" t="s">
        <v>63</v>
      </c>
      <c r="E6495" s="2" t="b">
        <f t="shared" ca="1" si="180"/>
        <v>1</v>
      </c>
      <c r="F6495" s="2" t="str" cm="1">
        <f t="array" aca="1" ref="F6495" ca="1">IF(G6495&lt;&gt;"",INDIRECT("'"&amp;G6495&amp;"'!"&amp;H6495),"")</f>
        <v/>
      </c>
      <c r="G6495" s="1533"/>
    </row>
    <row r="6496" spans="1:8" ht="14">
      <c r="A6496" s="1">
        <v>6491</v>
      </c>
      <c r="D6496" s="3" t="s">
        <v>63</v>
      </c>
      <c r="E6496" s="2" t="b">
        <f t="shared" ca="1" si="180"/>
        <v>1</v>
      </c>
      <c r="F6496" s="2" t="str" cm="1">
        <f t="array" aca="1" ref="F6496" ca="1">IF(G6496&lt;&gt;"",INDIRECT("'"&amp;G6496&amp;"'!"&amp;H6496),"")</f>
        <v/>
      </c>
      <c r="G6496" s="1533"/>
    </row>
    <row r="6497" spans="1:7" ht="14">
      <c r="A6497" s="1">
        <v>6492</v>
      </c>
      <c r="D6497" s="3" t="s">
        <v>63</v>
      </c>
      <c r="E6497" s="2" t="b">
        <f t="shared" ca="1" si="180"/>
        <v>1</v>
      </c>
      <c r="F6497" s="2" t="str" cm="1">
        <f t="array" aca="1" ref="F6497" ca="1">IF(G6497&lt;&gt;"",INDIRECT("'"&amp;G6497&amp;"'!"&amp;H6497),"")</f>
        <v/>
      </c>
      <c r="G6497" s="1533"/>
    </row>
    <row r="6498" spans="1:7" ht="14">
      <c r="A6498" s="1">
        <v>6493</v>
      </c>
      <c r="D6498" s="3" t="s">
        <v>63</v>
      </c>
      <c r="E6498" s="2" t="b">
        <f t="shared" ca="1" si="180"/>
        <v>1</v>
      </c>
      <c r="F6498" s="2" t="str" cm="1">
        <f t="array" aca="1" ref="F6498" ca="1">IF(G6498&lt;&gt;"",INDIRECT("'"&amp;G6498&amp;"'!"&amp;H6498),"")</f>
        <v/>
      </c>
      <c r="G6498" s="1533"/>
    </row>
    <row r="6499" spans="1:7" ht="14">
      <c r="A6499" s="1">
        <v>6494</v>
      </c>
      <c r="D6499" s="3" t="s">
        <v>63</v>
      </c>
      <c r="E6499" s="2" t="b">
        <f t="shared" ca="1" si="180"/>
        <v>1</v>
      </c>
      <c r="F6499" s="2" t="str" cm="1">
        <f t="array" aca="1" ref="F6499" ca="1">IF(G6499&lt;&gt;"",INDIRECT("'"&amp;G6499&amp;"'!"&amp;H6499),"")</f>
        <v/>
      </c>
      <c r="G6499" s="1533"/>
    </row>
    <row r="6500" spans="1:7" ht="14">
      <c r="A6500" s="1">
        <v>6495</v>
      </c>
      <c r="D6500" s="3" t="s">
        <v>63</v>
      </c>
      <c r="E6500" s="2" t="b">
        <f t="shared" ca="1" si="180"/>
        <v>1</v>
      </c>
      <c r="F6500" s="2" t="str" cm="1">
        <f t="array" aca="1" ref="F6500" ca="1">IF(G6500&lt;&gt;"",INDIRECT("'"&amp;G6500&amp;"'!"&amp;H6500),"")</f>
        <v/>
      </c>
      <c r="G6500" s="1533"/>
    </row>
    <row r="6501" spans="1:7" ht="14">
      <c r="A6501" s="1">
        <v>6496</v>
      </c>
      <c r="D6501" s="3" t="s">
        <v>63</v>
      </c>
      <c r="E6501" s="2" t="b">
        <f t="shared" ca="1" si="180"/>
        <v>1</v>
      </c>
      <c r="F6501" s="2" t="str" cm="1">
        <f t="array" aca="1" ref="F6501" ca="1">IF(G6501&lt;&gt;"",INDIRECT("'"&amp;G6501&amp;"'!"&amp;H6501),"")</f>
        <v/>
      </c>
      <c r="G6501" s="1533"/>
    </row>
    <row r="6502" spans="1:7" ht="14">
      <c r="A6502" s="1">
        <v>6497</v>
      </c>
      <c r="D6502" s="3" t="s">
        <v>63</v>
      </c>
      <c r="E6502" s="2" t="b">
        <f t="shared" ca="1" si="180"/>
        <v>1</v>
      </c>
      <c r="F6502" s="2" t="str" cm="1">
        <f t="array" aca="1" ref="F6502" ca="1">IF(G6502&lt;&gt;"",INDIRECT("'"&amp;G6502&amp;"'!"&amp;H6502),"")</f>
        <v/>
      </c>
      <c r="G6502" s="1533"/>
    </row>
    <row r="6503" spans="1:7" ht="14">
      <c r="A6503" s="1">
        <v>6498</v>
      </c>
      <c r="D6503" s="3" t="s">
        <v>63</v>
      </c>
      <c r="E6503" s="2" t="b">
        <f t="shared" ca="1" si="180"/>
        <v>1</v>
      </c>
      <c r="F6503" s="2" t="str" cm="1">
        <f t="array" aca="1" ref="F6503" ca="1">IF(G6503&lt;&gt;"",INDIRECT("'"&amp;G6503&amp;"'!"&amp;H6503),"")</f>
        <v/>
      </c>
      <c r="G6503" s="1533"/>
    </row>
    <row r="6504" spans="1:7" ht="14">
      <c r="A6504" s="1">
        <v>6499</v>
      </c>
      <c r="D6504" s="3" t="s">
        <v>63</v>
      </c>
      <c r="E6504" s="2" t="b">
        <f t="shared" ca="1" si="180"/>
        <v>1</v>
      </c>
      <c r="F6504" s="2" t="str" cm="1">
        <f t="array" aca="1" ref="F6504" ca="1">IF(G6504&lt;&gt;"",INDIRECT("'"&amp;G6504&amp;"'!"&amp;H6504),"")</f>
        <v/>
      </c>
      <c r="G6504" s="1533"/>
    </row>
    <row r="6505" spans="1:7" ht="14">
      <c r="A6505" s="1">
        <v>6500</v>
      </c>
      <c r="D6505" s="3" t="s">
        <v>63</v>
      </c>
      <c r="E6505" s="2" t="b">
        <f t="shared" ca="1" si="180"/>
        <v>1</v>
      </c>
      <c r="F6505" s="2" t="str" cm="1">
        <f t="array" aca="1" ref="F6505" ca="1">IF(G6505&lt;&gt;"",INDIRECT("'"&amp;G6505&amp;"'!"&amp;H6505),"")</f>
        <v/>
      </c>
      <c r="G6505" s="1533"/>
    </row>
    <row r="6506" spans="1:7" ht="14">
      <c r="A6506" s="1">
        <v>6501</v>
      </c>
      <c r="D6506" s="3" t="s">
        <v>63</v>
      </c>
      <c r="E6506" s="2" t="b">
        <f t="shared" ca="1" si="180"/>
        <v>1</v>
      </c>
      <c r="F6506" s="2" t="str" cm="1">
        <f t="array" aca="1" ref="F6506" ca="1">IF(G6506&lt;&gt;"",INDIRECT("'"&amp;G6506&amp;"'!"&amp;H6506),"")</f>
        <v/>
      </c>
      <c r="G6506" s="1533"/>
    </row>
    <row r="6507" spans="1:7" ht="14">
      <c r="A6507" s="1">
        <v>6502</v>
      </c>
      <c r="D6507" s="3" t="s">
        <v>63</v>
      </c>
      <c r="E6507" s="2" t="b">
        <f t="shared" ca="1" si="180"/>
        <v>1</v>
      </c>
      <c r="F6507" s="2" t="str" cm="1">
        <f t="array" aca="1" ref="F6507" ca="1">IF(G6507&lt;&gt;"",INDIRECT("'"&amp;G6507&amp;"'!"&amp;H6507),"")</f>
        <v/>
      </c>
      <c r="G6507" s="1533"/>
    </row>
    <row r="6508" spans="1:7" ht="14">
      <c r="A6508" s="1">
        <v>6503</v>
      </c>
      <c r="D6508" s="3" t="s">
        <v>63</v>
      </c>
      <c r="E6508" s="2" t="b">
        <f t="shared" ca="1" si="180"/>
        <v>1</v>
      </c>
      <c r="F6508" s="2" t="str" cm="1">
        <f t="array" aca="1" ref="F6508" ca="1">IF(G6508&lt;&gt;"",INDIRECT("'"&amp;G6508&amp;"'!"&amp;H6508),"")</f>
        <v/>
      </c>
      <c r="G6508" s="1533"/>
    </row>
    <row r="6509" spans="1:7" ht="14">
      <c r="A6509" s="1">
        <v>6504</v>
      </c>
      <c r="D6509" s="3" t="s">
        <v>63</v>
      </c>
      <c r="E6509" s="2" t="b">
        <f t="shared" ca="1" si="180"/>
        <v>1</v>
      </c>
      <c r="F6509" s="2" t="str" cm="1">
        <f t="array" aca="1" ref="F6509" ca="1">IF(G6509&lt;&gt;"",INDIRECT("'"&amp;G6509&amp;"'!"&amp;H6509),"")</f>
        <v/>
      </c>
      <c r="G6509" s="1533"/>
    </row>
    <row r="6510" spans="1:7" ht="14">
      <c r="A6510" s="1">
        <v>6505</v>
      </c>
      <c r="D6510" s="3" t="s">
        <v>63</v>
      </c>
      <c r="E6510" s="2" t="b">
        <f t="shared" ca="1" si="180"/>
        <v>1</v>
      </c>
      <c r="F6510" s="2" t="str" cm="1">
        <f t="array" aca="1" ref="F6510" ca="1">IF(G6510&lt;&gt;"",INDIRECT("'"&amp;G6510&amp;"'!"&amp;H6510),"")</f>
        <v/>
      </c>
      <c r="G6510" s="1533"/>
    </row>
    <row r="6511" spans="1:7" ht="14">
      <c r="A6511" s="1">
        <v>6506</v>
      </c>
      <c r="D6511" s="3" t="s">
        <v>63</v>
      </c>
      <c r="E6511" s="2" t="b">
        <f t="shared" ca="1" si="180"/>
        <v>1</v>
      </c>
      <c r="F6511" s="2" t="str" cm="1">
        <f t="array" aca="1" ref="F6511" ca="1">IF(G6511&lt;&gt;"",INDIRECT("'"&amp;G6511&amp;"'!"&amp;H6511),"")</f>
        <v/>
      </c>
      <c r="G6511" s="1533"/>
    </row>
    <row r="6512" spans="1:7" ht="14">
      <c r="A6512" s="1">
        <v>6507</v>
      </c>
      <c r="D6512" s="3" t="s">
        <v>63</v>
      </c>
      <c r="E6512" s="2" t="b">
        <f t="shared" ca="1" si="180"/>
        <v>1</v>
      </c>
      <c r="F6512" s="2" t="str" cm="1">
        <f t="array" aca="1" ref="F6512" ca="1">IF(G6512&lt;&gt;"",INDIRECT("'"&amp;G6512&amp;"'!"&amp;H6512),"")</f>
        <v/>
      </c>
      <c r="G6512" s="1533"/>
    </row>
    <row r="6513" spans="1:8" ht="14">
      <c r="A6513" s="1">
        <v>6508</v>
      </c>
      <c r="D6513" s="3" t="s">
        <v>63</v>
      </c>
      <c r="E6513" s="2" t="b">
        <f t="shared" ca="1" si="180"/>
        <v>1</v>
      </c>
      <c r="F6513" s="2" t="str" cm="1">
        <f t="array" aca="1" ref="F6513" ca="1">IF(G6513&lt;&gt;"",INDIRECT("'"&amp;G6513&amp;"'!"&amp;H6513),"")</f>
        <v/>
      </c>
      <c r="G6513" s="1533"/>
    </row>
    <row r="6514" spans="1:8" ht="14">
      <c r="A6514" s="1">
        <v>6509</v>
      </c>
      <c r="D6514" s="3" t="s">
        <v>63</v>
      </c>
      <c r="E6514" s="2" t="b">
        <f t="shared" ca="1" si="180"/>
        <v>1</v>
      </c>
      <c r="F6514" s="2" t="str" cm="1">
        <f t="array" aca="1" ref="F6514" ca="1">IF(G6514&lt;&gt;"",INDIRECT("'"&amp;G6514&amp;"'!"&amp;H6514),"")</f>
        <v/>
      </c>
      <c r="G6514" s="1533"/>
    </row>
    <row r="6515" spans="1:8" ht="14">
      <c r="A6515" s="1">
        <v>6510</v>
      </c>
      <c r="D6515" s="3" t="s">
        <v>63</v>
      </c>
      <c r="E6515" s="2" t="b">
        <f t="shared" ca="1" si="180"/>
        <v>1</v>
      </c>
      <c r="F6515" s="2" t="str" cm="1">
        <f t="array" aca="1" ref="F6515" ca="1">IF(G6515&lt;&gt;"",INDIRECT("'"&amp;G6515&amp;"'!"&amp;H6515),"")</f>
        <v/>
      </c>
      <c r="G6515" s="1533"/>
    </row>
    <row r="6516" spans="1:8" ht="14">
      <c r="A6516" s="1">
        <v>6511</v>
      </c>
      <c r="D6516" s="3" t="s">
        <v>63</v>
      </c>
      <c r="E6516" s="2" t="b">
        <f t="shared" ca="1" si="180"/>
        <v>1</v>
      </c>
      <c r="F6516" s="2" t="str" cm="1">
        <f t="array" aca="1" ref="F6516" ca="1">IF(G6516&lt;&gt;"",INDIRECT("'"&amp;G6516&amp;"'!"&amp;H6516),"")</f>
        <v/>
      </c>
      <c r="G6516" s="1533"/>
    </row>
    <row r="6517" spans="1:8" ht="14">
      <c r="A6517" s="1">
        <v>6512</v>
      </c>
      <c r="D6517" s="3" t="s">
        <v>63</v>
      </c>
      <c r="E6517" s="2" t="b">
        <f t="shared" ca="1" si="180"/>
        <v>1</v>
      </c>
      <c r="F6517" s="2" t="str" cm="1">
        <f t="array" aca="1" ref="F6517" ca="1">IF(G6517&lt;&gt;"",INDIRECT("'"&amp;G6517&amp;"'!"&amp;H6517),"")</f>
        <v/>
      </c>
      <c r="G6517" s="1533"/>
    </row>
    <row r="6518" spans="1:8" ht="14">
      <c r="A6518" s="1">
        <v>6513</v>
      </c>
      <c r="D6518" s="3" t="s">
        <v>63</v>
      </c>
      <c r="E6518" s="2" t="b">
        <f t="shared" ca="1" si="180"/>
        <v>1</v>
      </c>
      <c r="F6518" s="2" t="str" cm="1">
        <f t="array" aca="1" ref="F6518" ca="1">IF(G6518&lt;&gt;"",INDIRECT("'"&amp;G6518&amp;"'!"&amp;H6518),"")</f>
        <v/>
      </c>
      <c r="G6518" s="1533"/>
    </row>
    <row r="6519" spans="1:8" ht="14">
      <c r="A6519">
        <v>6514</v>
      </c>
      <c r="B6519" s="7">
        <f>'EstExp 12-20'!C364</f>
        <v>0</v>
      </c>
      <c r="C6519" s="3">
        <f t="shared" si="181"/>
        <v>6514</v>
      </c>
      <c r="D6519" s="3" t="s">
        <v>63</v>
      </c>
      <c r="E6519" s="2" t="b">
        <f t="shared" ca="1" si="180"/>
        <v>1</v>
      </c>
      <c r="F6519" s="2" cm="1">
        <f t="array" aca="1" ref="F6519" ca="1">IF(G6519&lt;&gt;"",INDIRECT("'"&amp;G6519&amp;"'!"&amp;H6519),"")</f>
        <v>0</v>
      </c>
      <c r="G6519" s="1533" t="s">
        <v>6775</v>
      </c>
      <c r="H6519" s="2" t="s">
        <v>5827</v>
      </c>
    </row>
    <row r="6520" spans="1:8" ht="14">
      <c r="A6520">
        <v>6515</v>
      </c>
      <c r="B6520" s="7">
        <f>'EstExp 12-20'!D364</f>
        <v>0</v>
      </c>
      <c r="C6520" s="3">
        <f t="shared" si="181"/>
        <v>6515</v>
      </c>
      <c r="D6520" s="3" t="s">
        <v>63</v>
      </c>
      <c r="E6520" s="2" t="b">
        <f t="shared" ca="1" si="180"/>
        <v>1</v>
      </c>
      <c r="F6520" s="2" cm="1">
        <f t="array" aca="1" ref="F6520" ca="1">IF(G6520&lt;&gt;"",INDIRECT("'"&amp;G6520&amp;"'!"&amp;H6520),"")</f>
        <v>0</v>
      </c>
      <c r="G6520" s="1533" t="s">
        <v>6775</v>
      </c>
      <c r="H6520" s="2" t="s">
        <v>5828</v>
      </c>
    </row>
    <row r="6521" spans="1:8" ht="14">
      <c r="A6521">
        <v>6516</v>
      </c>
      <c r="B6521" s="7">
        <f>'EstExp 12-20'!E364</f>
        <v>0</v>
      </c>
      <c r="C6521" s="3">
        <f t="shared" si="181"/>
        <v>6516</v>
      </c>
      <c r="D6521" s="3" t="s">
        <v>63</v>
      </c>
      <c r="E6521" s="2" t="b">
        <f t="shared" ca="1" si="180"/>
        <v>1</v>
      </c>
      <c r="F6521" s="2" cm="1">
        <f t="array" aca="1" ref="F6521" ca="1">IF(G6521&lt;&gt;"",INDIRECT("'"&amp;G6521&amp;"'!"&amp;H6521),"")</f>
        <v>0</v>
      </c>
      <c r="G6521" s="1533" t="s">
        <v>6775</v>
      </c>
      <c r="H6521" s="2" t="s">
        <v>5829</v>
      </c>
    </row>
    <row r="6522" spans="1:8" ht="14">
      <c r="A6522">
        <v>6517</v>
      </c>
      <c r="B6522" s="7">
        <f>'EstExp 12-20'!F364</f>
        <v>0</v>
      </c>
      <c r="C6522" s="3">
        <f t="shared" si="181"/>
        <v>6517</v>
      </c>
      <c r="D6522" s="3" t="s">
        <v>63</v>
      </c>
      <c r="E6522" s="2" t="b">
        <f t="shared" ca="1" si="180"/>
        <v>1</v>
      </c>
      <c r="F6522" s="2" cm="1">
        <f t="array" aca="1" ref="F6522" ca="1">IF(G6522&lt;&gt;"",INDIRECT("'"&amp;G6522&amp;"'!"&amp;H6522),"")</f>
        <v>0</v>
      </c>
      <c r="G6522" s="1533" t="s">
        <v>6775</v>
      </c>
      <c r="H6522" s="2" t="s">
        <v>5830</v>
      </c>
    </row>
    <row r="6523" spans="1:8" ht="14">
      <c r="A6523">
        <v>6518</v>
      </c>
      <c r="B6523" s="7">
        <f>'EstExp 12-20'!G364</f>
        <v>0</v>
      </c>
      <c r="C6523" s="3">
        <f t="shared" si="181"/>
        <v>6518</v>
      </c>
      <c r="D6523" s="3" t="s">
        <v>63</v>
      </c>
      <c r="E6523" s="2" t="b">
        <f t="shared" ca="1" si="180"/>
        <v>1</v>
      </c>
      <c r="F6523" s="2" cm="1">
        <f t="array" aca="1" ref="F6523" ca="1">IF(G6523&lt;&gt;"",INDIRECT("'"&amp;G6523&amp;"'!"&amp;H6523),"")</f>
        <v>0</v>
      </c>
      <c r="G6523" s="1533" t="s">
        <v>6775</v>
      </c>
      <c r="H6523" s="2" t="s">
        <v>5831</v>
      </c>
    </row>
    <row r="6524" spans="1:8" ht="14">
      <c r="A6524">
        <v>6519</v>
      </c>
      <c r="B6524" s="7">
        <f>'EstExp 12-20'!H364</f>
        <v>0</v>
      </c>
      <c r="C6524" s="3">
        <f t="shared" si="181"/>
        <v>6519</v>
      </c>
      <c r="D6524" s="3" t="s">
        <v>63</v>
      </c>
      <c r="E6524" s="2" t="b">
        <f t="shared" ca="1" si="180"/>
        <v>1</v>
      </c>
      <c r="F6524" s="2" cm="1">
        <f t="array" aca="1" ref="F6524" ca="1">IF(G6524&lt;&gt;"",INDIRECT("'"&amp;G6524&amp;"'!"&amp;H6524),"")</f>
        <v>0</v>
      </c>
      <c r="G6524" s="1533" t="s">
        <v>6775</v>
      </c>
      <c r="H6524" s="2" t="s">
        <v>5832</v>
      </c>
    </row>
    <row r="6525" spans="1:8" ht="14">
      <c r="A6525">
        <v>6520</v>
      </c>
      <c r="B6525" s="7">
        <f>'EstExp 12-20'!I364</f>
        <v>0</v>
      </c>
      <c r="C6525" s="3">
        <f t="shared" si="181"/>
        <v>6520</v>
      </c>
      <c r="D6525" s="3" t="s">
        <v>63</v>
      </c>
      <c r="E6525" s="2" t="b">
        <f t="shared" ca="1" si="180"/>
        <v>1</v>
      </c>
      <c r="F6525" s="2" cm="1">
        <f t="array" aca="1" ref="F6525" ca="1">IF(G6525&lt;&gt;"",INDIRECT("'"&amp;G6525&amp;"'!"&amp;H6525),"")</f>
        <v>0</v>
      </c>
      <c r="G6525" s="1533" t="s">
        <v>6775</v>
      </c>
      <c r="H6525" s="2" t="s">
        <v>5833</v>
      </c>
    </row>
    <row r="6526" spans="1:8" ht="14">
      <c r="A6526" s="1">
        <v>6521</v>
      </c>
      <c r="D6526" s="3" t="s">
        <v>63</v>
      </c>
      <c r="E6526" s="2" t="b">
        <f t="shared" ca="1" si="180"/>
        <v>1</v>
      </c>
      <c r="F6526" s="2" t="str" cm="1">
        <f t="array" aca="1" ref="F6526" ca="1">IF(G6526&lt;&gt;"",INDIRECT("'"&amp;G6526&amp;"'!"&amp;H6526),"")</f>
        <v/>
      </c>
      <c r="G6526" s="1533"/>
    </row>
    <row r="6527" spans="1:8" ht="14">
      <c r="A6527">
        <v>6522</v>
      </c>
      <c r="B6527" s="7">
        <f>'EstExp 12-20'!K364</f>
        <v>0</v>
      </c>
      <c r="C6527" s="3">
        <f t="shared" si="181"/>
        <v>6522</v>
      </c>
      <c r="D6527" s="3" t="s">
        <v>63</v>
      </c>
      <c r="E6527" s="2" t="b">
        <f t="shared" ca="1" si="180"/>
        <v>1</v>
      </c>
      <c r="F6527" s="2" cm="1">
        <f t="array" aca="1" ref="F6527" ca="1">IF(G6527&lt;&gt;"",INDIRECT("'"&amp;G6527&amp;"'!"&amp;H6527),"")</f>
        <v>0</v>
      </c>
      <c r="G6527" s="1533" t="s">
        <v>6775</v>
      </c>
      <c r="H6527" s="2" t="s">
        <v>5834</v>
      </c>
    </row>
    <row r="6528" spans="1:8" ht="14">
      <c r="A6528" s="1">
        <v>6523</v>
      </c>
      <c r="D6528" s="3" t="s">
        <v>63</v>
      </c>
      <c r="E6528" s="2" t="b">
        <f t="shared" ca="1" si="180"/>
        <v>1</v>
      </c>
      <c r="F6528" s="2" t="str" cm="1">
        <f t="array" aca="1" ref="F6528" ca="1">IF(G6528&lt;&gt;"",INDIRECT("'"&amp;G6528&amp;"'!"&amp;H6528),"")</f>
        <v/>
      </c>
      <c r="G6528" s="1533"/>
    </row>
    <row r="6529" spans="1:7" ht="14">
      <c r="A6529" s="1">
        <v>6524</v>
      </c>
      <c r="D6529" s="3" t="s">
        <v>63</v>
      </c>
      <c r="E6529" s="2" t="b">
        <f t="shared" ca="1" si="180"/>
        <v>1</v>
      </c>
      <c r="F6529" s="2" t="str" cm="1">
        <f t="array" aca="1" ref="F6529" ca="1">IF(G6529&lt;&gt;"",INDIRECT("'"&amp;G6529&amp;"'!"&amp;H6529),"")</f>
        <v/>
      </c>
      <c r="G6529" s="1533"/>
    </row>
    <row r="6530" spans="1:7" ht="14">
      <c r="A6530" s="1">
        <v>6525</v>
      </c>
      <c r="D6530" s="3" t="s">
        <v>63</v>
      </c>
      <c r="E6530" s="2" t="b">
        <f t="shared" ref="E6530:E6593" ca="1" si="182">F6530=B6530</f>
        <v>1</v>
      </c>
      <c r="F6530" s="2" t="str" cm="1">
        <f t="array" aca="1" ref="F6530" ca="1">IF(G6530&lt;&gt;"",INDIRECT("'"&amp;G6530&amp;"'!"&amp;H6530),"")</f>
        <v/>
      </c>
      <c r="G6530" s="1533"/>
    </row>
    <row r="6531" spans="1:7" ht="14">
      <c r="A6531" s="1">
        <v>6526</v>
      </c>
      <c r="D6531" s="3" t="s">
        <v>63</v>
      </c>
      <c r="E6531" s="2" t="b">
        <f t="shared" ca="1" si="182"/>
        <v>1</v>
      </c>
      <c r="F6531" s="2" t="str" cm="1">
        <f t="array" aca="1" ref="F6531" ca="1">IF(G6531&lt;&gt;"",INDIRECT("'"&amp;G6531&amp;"'!"&amp;H6531),"")</f>
        <v/>
      </c>
      <c r="G6531" s="1533"/>
    </row>
    <row r="6532" spans="1:7" ht="14">
      <c r="A6532" s="1">
        <v>6527</v>
      </c>
      <c r="D6532" s="3" t="s">
        <v>63</v>
      </c>
      <c r="E6532" s="2" t="b">
        <f t="shared" ca="1" si="182"/>
        <v>1</v>
      </c>
      <c r="F6532" s="2" t="str" cm="1">
        <f t="array" aca="1" ref="F6532" ca="1">IF(G6532&lt;&gt;"",INDIRECT("'"&amp;G6532&amp;"'!"&amp;H6532),"")</f>
        <v/>
      </c>
      <c r="G6532" s="1533"/>
    </row>
    <row r="6533" spans="1:7" ht="14">
      <c r="A6533" s="1">
        <v>6528</v>
      </c>
      <c r="D6533" s="3" t="s">
        <v>63</v>
      </c>
      <c r="E6533" s="2" t="b">
        <f t="shared" ca="1" si="182"/>
        <v>1</v>
      </c>
      <c r="F6533" s="2" t="str" cm="1">
        <f t="array" aca="1" ref="F6533" ca="1">IF(G6533&lt;&gt;"",INDIRECT("'"&amp;G6533&amp;"'!"&amp;H6533),"")</f>
        <v/>
      </c>
      <c r="G6533" s="1533"/>
    </row>
    <row r="6534" spans="1:7" ht="14">
      <c r="A6534" s="1">
        <v>6529</v>
      </c>
      <c r="D6534" s="3" t="s">
        <v>63</v>
      </c>
      <c r="E6534" s="2" t="b">
        <f t="shared" ca="1" si="182"/>
        <v>1</v>
      </c>
      <c r="F6534" s="2" t="str" cm="1">
        <f t="array" aca="1" ref="F6534" ca="1">IF(G6534&lt;&gt;"",INDIRECT("'"&amp;G6534&amp;"'!"&amp;H6534),"")</f>
        <v/>
      </c>
      <c r="G6534" s="1533"/>
    </row>
    <row r="6535" spans="1:7" ht="14">
      <c r="A6535" s="1">
        <v>6530</v>
      </c>
      <c r="D6535" s="3" t="s">
        <v>63</v>
      </c>
      <c r="E6535" s="2" t="b">
        <f t="shared" ca="1" si="182"/>
        <v>1</v>
      </c>
      <c r="F6535" s="2" t="str" cm="1">
        <f t="array" aca="1" ref="F6535" ca="1">IF(G6535&lt;&gt;"",INDIRECT("'"&amp;G6535&amp;"'!"&amp;H6535),"")</f>
        <v/>
      </c>
      <c r="G6535" s="1533"/>
    </row>
    <row r="6536" spans="1:7" ht="14">
      <c r="A6536" s="1">
        <v>6531</v>
      </c>
      <c r="D6536" s="3" t="s">
        <v>63</v>
      </c>
      <c r="E6536" s="2" t="b">
        <f t="shared" ca="1" si="182"/>
        <v>1</v>
      </c>
      <c r="F6536" s="2" t="str" cm="1">
        <f t="array" aca="1" ref="F6536" ca="1">IF(G6536&lt;&gt;"",INDIRECT("'"&amp;G6536&amp;"'!"&amp;H6536),"")</f>
        <v/>
      </c>
      <c r="G6536" s="1533"/>
    </row>
    <row r="6537" spans="1:7" ht="14">
      <c r="A6537" s="1">
        <v>6532</v>
      </c>
      <c r="D6537" s="3" t="s">
        <v>63</v>
      </c>
      <c r="E6537" s="2" t="b">
        <f t="shared" ca="1" si="182"/>
        <v>1</v>
      </c>
      <c r="F6537" s="2" t="str" cm="1">
        <f t="array" aca="1" ref="F6537" ca="1">IF(G6537&lt;&gt;"",INDIRECT("'"&amp;G6537&amp;"'!"&amp;H6537),"")</f>
        <v/>
      </c>
      <c r="G6537" s="1533"/>
    </row>
    <row r="6538" spans="1:7" ht="14">
      <c r="A6538" s="1">
        <v>6533</v>
      </c>
      <c r="D6538" s="3" t="s">
        <v>63</v>
      </c>
      <c r="E6538" s="2" t="b">
        <f t="shared" ca="1" si="182"/>
        <v>1</v>
      </c>
      <c r="F6538" s="2" t="str" cm="1">
        <f t="array" aca="1" ref="F6538" ca="1">IF(G6538&lt;&gt;"",INDIRECT("'"&amp;G6538&amp;"'!"&amp;H6538),"")</f>
        <v/>
      </c>
      <c r="G6538" s="1533"/>
    </row>
    <row r="6539" spans="1:7" ht="14">
      <c r="A6539" s="1">
        <v>6534</v>
      </c>
      <c r="D6539" s="3" t="s">
        <v>63</v>
      </c>
      <c r="E6539" s="2" t="b">
        <f t="shared" ca="1" si="182"/>
        <v>1</v>
      </c>
      <c r="F6539" s="2" t="str" cm="1">
        <f t="array" aca="1" ref="F6539" ca="1">IF(G6539&lt;&gt;"",INDIRECT("'"&amp;G6539&amp;"'!"&amp;H6539),"")</f>
        <v/>
      </c>
      <c r="G6539" s="1533"/>
    </row>
    <row r="6540" spans="1:7" ht="14">
      <c r="A6540" s="1">
        <v>6535</v>
      </c>
      <c r="D6540" s="3" t="s">
        <v>63</v>
      </c>
      <c r="E6540" s="2" t="b">
        <f t="shared" ca="1" si="182"/>
        <v>1</v>
      </c>
      <c r="F6540" s="2" t="str" cm="1">
        <f t="array" aca="1" ref="F6540" ca="1">IF(G6540&lt;&gt;"",INDIRECT("'"&amp;G6540&amp;"'!"&amp;H6540),"")</f>
        <v/>
      </c>
      <c r="G6540" s="1533"/>
    </row>
    <row r="6541" spans="1:7" ht="14">
      <c r="A6541" s="1">
        <v>6536</v>
      </c>
      <c r="D6541" s="3" t="s">
        <v>63</v>
      </c>
      <c r="E6541" s="2" t="b">
        <f t="shared" ca="1" si="182"/>
        <v>1</v>
      </c>
      <c r="F6541" s="2" t="str" cm="1">
        <f t="array" aca="1" ref="F6541" ca="1">IF(G6541&lt;&gt;"",INDIRECT("'"&amp;G6541&amp;"'!"&amp;H6541),"")</f>
        <v/>
      </c>
      <c r="G6541" s="1533"/>
    </row>
    <row r="6542" spans="1:7" ht="14">
      <c r="A6542" s="1">
        <v>6537</v>
      </c>
      <c r="D6542" s="3" t="s">
        <v>63</v>
      </c>
      <c r="E6542" s="2" t="b">
        <f t="shared" ca="1" si="182"/>
        <v>1</v>
      </c>
      <c r="F6542" s="2" t="str" cm="1">
        <f t="array" aca="1" ref="F6542" ca="1">IF(G6542&lt;&gt;"",INDIRECT("'"&amp;G6542&amp;"'!"&amp;H6542),"")</f>
        <v/>
      </c>
      <c r="G6542" s="1533"/>
    </row>
    <row r="6543" spans="1:7" ht="14">
      <c r="A6543" s="1">
        <v>6538</v>
      </c>
      <c r="D6543" s="3" t="s">
        <v>63</v>
      </c>
      <c r="E6543" s="2" t="b">
        <f t="shared" ca="1" si="182"/>
        <v>1</v>
      </c>
      <c r="F6543" s="2" t="str" cm="1">
        <f t="array" aca="1" ref="F6543" ca="1">IF(G6543&lt;&gt;"",INDIRECT("'"&amp;G6543&amp;"'!"&amp;H6543),"")</f>
        <v/>
      </c>
      <c r="G6543" s="1533"/>
    </row>
    <row r="6544" spans="1:7" ht="14">
      <c r="A6544" s="1">
        <v>6539</v>
      </c>
      <c r="D6544" s="3" t="s">
        <v>63</v>
      </c>
      <c r="E6544" s="2" t="b">
        <f t="shared" ca="1" si="182"/>
        <v>1</v>
      </c>
      <c r="F6544" s="2" t="str" cm="1">
        <f t="array" aca="1" ref="F6544" ca="1">IF(G6544&lt;&gt;"",INDIRECT("'"&amp;G6544&amp;"'!"&amp;H6544),"")</f>
        <v/>
      </c>
      <c r="G6544" s="1533"/>
    </row>
    <row r="6545" spans="1:7" ht="14">
      <c r="A6545" s="1">
        <v>6540</v>
      </c>
      <c r="D6545" s="3" t="s">
        <v>63</v>
      </c>
      <c r="E6545" s="2" t="b">
        <f t="shared" ca="1" si="182"/>
        <v>1</v>
      </c>
      <c r="F6545" s="2" t="str" cm="1">
        <f t="array" aca="1" ref="F6545" ca="1">IF(G6545&lt;&gt;"",INDIRECT("'"&amp;G6545&amp;"'!"&amp;H6545),"")</f>
        <v/>
      </c>
      <c r="G6545" s="1533"/>
    </row>
    <row r="6546" spans="1:7" ht="14">
      <c r="A6546" s="1">
        <v>6541</v>
      </c>
      <c r="D6546" s="3" t="s">
        <v>63</v>
      </c>
      <c r="E6546" s="2" t="b">
        <f t="shared" ca="1" si="182"/>
        <v>1</v>
      </c>
      <c r="F6546" s="2" t="str" cm="1">
        <f t="array" aca="1" ref="F6546" ca="1">IF(G6546&lt;&gt;"",INDIRECT("'"&amp;G6546&amp;"'!"&amp;H6546),"")</f>
        <v/>
      </c>
      <c r="G6546" s="1533"/>
    </row>
    <row r="6547" spans="1:7" ht="14">
      <c r="A6547" s="1">
        <v>6542</v>
      </c>
      <c r="D6547" s="3" t="s">
        <v>63</v>
      </c>
      <c r="E6547" s="2" t="b">
        <f t="shared" ca="1" si="182"/>
        <v>1</v>
      </c>
      <c r="F6547" s="2" t="str" cm="1">
        <f t="array" aca="1" ref="F6547" ca="1">IF(G6547&lt;&gt;"",INDIRECT("'"&amp;G6547&amp;"'!"&amp;H6547),"")</f>
        <v/>
      </c>
      <c r="G6547" s="1533"/>
    </row>
    <row r="6548" spans="1:7" ht="14">
      <c r="A6548" s="1">
        <v>6543</v>
      </c>
      <c r="D6548" s="3" t="s">
        <v>63</v>
      </c>
      <c r="E6548" s="2" t="b">
        <f t="shared" ca="1" si="182"/>
        <v>1</v>
      </c>
      <c r="F6548" s="2" t="str" cm="1">
        <f t="array" aca="1" ref="F6548" ca="1">IF(G6548&lt;&gt;"",INDIRECT("'"&amp;G6548&amp;"'!"&amp;H6548),"")</f>
        <v/>
      </c>
      <c r="G6548" s="1533"/>
    </row>
    <row r="6549" spans="1:7" ht="14">
      <c r="A6549" s="1">
        <v>6544</v>
      </c>
      <c r="D6549" s="3" t="s">
        <v>63</v>
      </c>
      <c r="E6549" s="2" t="b">
        <f t="shared" ca="1" si="182"/>
        <v>1</v>
      </c>
      <c r="F6549" s="2" t="str" cm="1">
        <f t="array" aca="1" ref="F6549" ca="1">IF(G6549&lt;&gt;"",INDIRECT("'"&amp;G6549&amp;"'!"&amp;H6549),"")</f>
        <v/>
      </c>
      <c r="G6549" s="1533"/>
    </row>
    <row r="6550" spans="1:7" ht="14">
      <c r="A6550" s="1">
        <v>6545</v>
      </c>
      <c r="D6550" s="3" t="s">
        <v>63</v>
      </c>
      <c r="E6550" s="2" t="b">
        <f t="shared" ca="1" si="182"/>
        <v>1</v>
      </c>
      <c r="F6550" s="2" t="str" cm="1">
        <f t="array" aca="1" ref="F6550" ca="1">IF(G6550&lt;&gt;"",INDIRECT("'"&amp;G6550&amp;"'!"&amp;H6550),"")</f>
        <v/>
      </c>
      <c r="G6550" s="1533"/>
    </row>
    <row r="6551" spans="1:7" ht="14">
      <c r="A6551" s="1">
        <v>6546</v>
      </c>
      <c r="D6551" s="3" t="s">
        <v>63</v>
      </c>
      <c r="E6551" s="2" t="b">
        <f t="shared" ca="1" si="182"/>
        <v>1</v>
      </c>
      <c r="F6551" s="2" t="str" cm="1">
        <f t="array" aca="1" ref="F6551" ca="1">IF(G6551&lt;&gt;"",INDIRECT("'"&amp;G6551&amp;"'!"&amp;H6551),"")</f>
        <v/>
      </c>
      <c r="G6551" s="1533"/>
    </row>
    <row r="6552" spans="1:7" ht="14">
      <c r="A6552" s="1">
        <v>6547</v>
      </c>
      <c r="D6552" s="3" t="s">
        <v>63</v>
      </c>
      <c r="E6552" s="2" t="b">
        <f t="shared" ca="1" si="182"/>
        <v>1</v>
      </c>
      <c r="F6552" s="2" t="str" cm="1">
        <f t="array" aca="1" ref="F6552" ca="1">IF(G6552&lt;&gt;"",INDIRECT("'"&amp;G6552&amp;"'!"&amp;H6552),"")</f>
        <v/>
      </c>
      <c r="G6552" s="1533"/>
    </row>
    <row r="6553" spans="1:7" ht="14">
      <c r="A6553" s="1">
        <v>6548</v>
      </c>
      <c r="D6553" s="3" t="s">
        <v>63</v>
      </c>
      <c r="E6553" s="2" t="b">
        <f t="shared" ca="1" si="182"/>
        <v>1</v>
      </c>
      <c r="F6553" s="2" t="str" cm="1">
        <f t="array" aca="1" ref="F6553" ca="1">IF(G6553&lt;&gt;"",INDIRECT("'"&amp;G6553&amp;"'!"&amp;H6553),"")</f>
        <v/>
      </c>
      <c r="G6553" s="1533"/>
    </row>
    <row r="6554" spans="1:7" ht="14">
      <c r="A6554" s="1">
        <v>6549</v>
      </c>
      <c r="D6554" s="3" t="s">
        <v>63</v>
      </c>
      <c r="E6554" s="2" t="b">
        <f t="shared" ca="1" si="182"/>
        <v>1</v>
      </c>
      <c r="F6554" s="2" t="str" cm="1">
        <f t="array" aca="1" ref="F6554" ca="1">IF(G6554&lt;&gt;"",INDIRECT("'"&amp;G6554&amp;"'!"&amp;H6554),"")</f>
        <v/>
      </c>
      <c r="G6554" s="1533"/>
    </row>
    <row r="6555" spans="1:7" ht="14">
      <c r="A6555" s="1">
        <v>6550</v>
      </c>
      <c r="D6555" s="3" t="s">
        <v>63</v>
      </c>
      <c r="E6555" s="2" t="b">
        <f t="shared" ca="1" si="182"/>
        <v>1</v>
      </c>
      <c r="F6555" s="2" t="str" cm="1">
        <f t="array" aca="1" ref="F6555" ca="1">IF(G6555&lt;&gt;"",INDIRECT("'"&amp;G6555&amp;"'!"&amp;H6555),"")</f>
        <v/>
      </c>
      <c r="G6555" s="1533"/>
    </row>
    <row r="6556" spans="1:7" ht="14">
      <c r="A6556" s="1">
        <v>6551</v>
      </c>
      <c r="D6556" s="3" t="s">
        <v>63</v>
      </c>
      <c r="E6556" s="2" t="b">
        <f t="shared" ca="1" si="182"/>
        <v>1</v>
      </c>
      <c r="F6556" s="2" t="str" cm="1">
        <f t="array" aca="1" ref="F6556" ca="1">IF(G6556&lt;&gt;"",INDIRECT("'"&amp;G6556&amp;"'!"&amp;H6556),"")</f>
        <v/>
      </c>
      <c r="G6556" s="1533"/>
    </row>
    <row r="6557" spans="1:7" ht="14">
      <c r="A6557" s="1">
        <v>6552</v>
      </c>
      <c r="D6557" s="3" t="s">
        <v>63</v>
      </c>
      <c r="E6557" s="2" t="b">
        <f t="shared" ca="1" si="182"/>
        <v>1</v>
      </c>
      <c r="F6557" s="2" t="str" cm="1">
        <f t="array" aca="1" ref="F6557" ca="1">IF(G6557&lt;&gt;"",INDIRECT("'"&amp;G6557&amp;"'!"&amp;H6557),"")</f>
        <v/>
      </c>
      <c r="G6557" s="1533"/>
    </row>
    <row r="6558" spans="1:7" ht="14">
      <c r="A6558" s="1">
        <v>6553</v>
      </c>
      <c r="D6558" s="3" t="s">
        <v>63</v>
      </c>
      <c r="E6558" s="2" t="b">
        <f t="shared" ca="1" si="182"/>
        <v>1</v>
      </c>
      <c r="F6558" s="2" t="str" cm="1">
        <f t="array" aca="1" ref="F6558" ca="1">IF(G6558&lt;&gt;"",INDIRECT("'"&amp;G6558&amp;"'!"&amp;H6558),"")</f>
        <v/>
      </c>
      <c r="G6558" s="1533"/>
    </row>
    <row r="6559" spans="1:7" ht="14">
      <c r="A6559" s="1">
        <v>6554</v>
      </c>
      <c r="D6559" s="3" t="s">
        <v>63</v>
      </c>
      <c r="E6559" s="2" t="b">
        <f t="shared" ca="1" si="182"/>
        <v>1</v>
      </c>
      <c r="F6559" s="2" t="str" cm="1">
        <f t="array" aca="1" ref="F6559" ca="1">IF(G6559&lt;&gt;"",INDIRECT("'"&amp;G6559&amp;"'!"&amp;H6559),"")</f>
        <v/>
      </c>
      <c r="G6559" s="1533"/>
    </row>
    <row r="6560" spans="1:7" ht="14">
      <c r="A6560" s="1">
        <v>6555</v>
      </c>
      <c r="D6560" s="3" t="s">
        <v>63</v>
      </c>
      <c r="E6560" s="2" t="b">
        <f t="shared" ca="1" si="182"/>
        <v>1</v>
      </c>
      <c r="F6560" s="2" t="str" cm="1">
        <f t="array" aca="1" ref="F6560" ca="1">IF(G6560&lt;&gt;"",INDIRECT("'"&amp;G6560&amp;"'!"&amp;H6560),"")</f>
        <v/>
      </c>
      <c r="G6560" s="1533"/>
    </row>
    <row r="6561" spans="1:19" ht="14">
      <c r="A6561" s="1">
        <v>6556</v>
      </c>
      <c r="D6561" s="3" t="s">
        <v>63</v>
      </c>
      <c r="E6561" s="2" t="b">
        <f t="shared" ca="1" si="182"/>
        <v>1</v>
      </c>
      <c r="F6561" s="2" t="str" cm="1">
        <f t="array" aca="1" ref="F6561" ca="1">IF(G6561&lt;&gt;"",INDIRECT("'"&amp;G6561&amp;"'!"&amp;H6561),"")</f>
        <v/>
      </c>
      <c r="G6561" s="1533"/>
    </row>
    <row r="6562" spans="1:19" ht="14">
      <c r="A6562" s="1">
        <v>6557</v>
      </c>
      <c r="D6562" s="3" t="s">
        <v>63</v>
      </c>
      <c r="E6562" s="2" t="b">
        <f t="shared" ca="1" si="182"/>
        <v>1</v>
      </c>
      <c r="F6562" s="2" t="str" cm="1">
        <f t="array" aca="1" ref="F6562" ca="1">IF(G6562&lt;&gt;"",INDIRECT("'"&amp;G6562&amp;"'!"&amp;H6562),"")</f>
        <v/>
      </c>
      <c r="G6562" s="1533"/>
    </row>
    <row r="6563" spans="1:19" ht="14">
      <c r="A6563" s="1">
        <v>6558</v>
      </c>
      <c r="D6563" s="3" t="s">
        <v>63</v>
      </c>
      <c r="E6563" s="2" t="b">
        <f t="shared" ca="1" si="182"/>
        <v>1</v>
      </c>
      <c r="F6563" s="2" t="str" cm="1">
        <f t="array" aca="1" ref="F6563" ca="1">IF(G6563&lt;&gt;"",INDIRECT("'"&amp;G6563&amp;"'!"&amp;H6563),"")</f>
        <v/>
      </c>
      <c r="G6563" s="1533"/>
    </row>
    <row r="6564" spans="1:19" ht="14">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33" t="s">
        <v>6775</v>
      </c>
      <c r="H6564" s="2" t="s">
        <v>5835</v>
      </c>
      <c r="S6564" s="8"/>
    </row>
    <row r="6565" spans="1:19" ht="14">
      <c r="A6565">
        <v>6560</v>
      </c>
      <c r="B6565" s="8">
        <f>'EstExp 12-20'!D365</f>
        <v>0</v>
      </c>
      <c r="C6565" s="3">
        <f t="shared" si="183"/>
        <v>6560</v>
      </c>
      <c r="D6565" s="3" t="s">
        <v>63</v>
      </c>
      <c r="E6565" s="2" t="b">
        <f t="shared" ca="1" si="182"/>
        <v>1</v>
      </c>
      <c r="F6565" s="2" cm="1">
        <f t="array" aca="1" ref="F6565" ca="1">IF(G6565&lt;&gt;"",INDIRECT("'"&amp;G6565&amp;"'!"&amp;H6565),"")</f>
        <v>0</v>
      </c>
      <c r="G6565" s="1533" t="s">
        <v>6775</v>
      </c>
      <c r="H6565" s="2" t="s">
        <v>5836</v>
      </c>
      <c r="S6565" s="8"/>
    </row>
    <row r="6566" spans="1:19" ht="14">
      <c r="A6566">
        <v>6561</v>
      </c>
      <c r="B6566" s="8">
        <f>'EstExp 12-20'!E365</f>
        <v>0</v>
      </c>
      <c r="C6566" s="3">
        <f t="shared" si="183"/>
        <v>6561</v>
      </c>
      <c r="D6566" s="3" t="s">
        <v>63</v>
      </c>
      <c r="E6566" s="2" t="b">
        <f t="shared" ca="1" si="182"/>
        <v>1</v>
      </c>
      <c r="F6566" s="2" cm="1">
        <f t="array" aca="1" ref="F6566" ca="1">IF(G6566&lt;&gt;"",INDIRECT("'"&amp;G6566&amp;"'!"&amp;H6566),"")</f>
        <v>0</v>
      </c>
      <c r="G6566" s="1533" t="s">
        <v>6775</v>
      </c>
      <c r="H6566" s="2" t="s">
        <v>5837</v>
      </c>
      <c r="S6566" s="8"/>
    </row>
    <row r="6567" spans="1:19" ht="14">
      <c r="A6567">
        <v>6562</v>
      </c>
      <c r="B6567" s="8">
        <f>'EstExp 12-20'!F365</f>
        <v>0</v>
      </c>
      <c r="C6567" s="3">
        <f t="shared" si="183"/>
        <v>6562</v>
      </c>
      <c r="D6567" s="3" t="s">
        <v>63</v>
      </c>
      <c r="E6567" s="2" t="b">
        <f t="shared" ca="1" si="182"/>
        <v>1</v>
      </c>
      <c r="F6567" s="2" cm="1">
        <f t="array" aca="1" ref="F6567" ca="1">IF(G6567&lt;&gt;"",INDIRECT("'"&amp;G6567&amp;"'!"&amp;H6567),"")</f>
        <v>0</v>
      </c>
      <c r="G6567" s="1533" t="s">
        <v>6775</v>
      </c>
      <c r="H6567" s="2" t="s">
        <v>5838</v>
      </c>
      <c r="S6567" s="8"/>
    </row>
    <row r="6568" spans="1:19" ht="14">
      <c r="A6568">
        <v>6563</v>
      </c>
      <c r="B6568" s="8">
        <f>'EstExp 12-20'!G365</f>
        <v>0</v>
      </c>
      <c r="C6568" s="3">
        <f t="shared" si="183"/>
        <v>6563</v>
      </c>
      <c r="D6568" s="3" t="s">
        <v>63</v>
      </c>
      <c r="E6568" s="2" t="b">
        <f t="shared" ca="1" si="182"/>
        <v>1</v>
      </c>
      <c r="F6568" s="2" cm="1">
        <f t="array" aca="1" ref="F6568" ca="1">IF(G6568&lt;&gt;"",INDIRECT("'"&amp;G6568&amp;"'!"&amp;H6568),"")</f>
        <v>0</v>
      </c>
      <c r="G6568" s="1533" t="s">
        <v>6775</v>
      </c>
      <c r="H6568" s="2" t="s">
        <v>5839</v>
      </c>
      <c r="S6568" s="8"/>
    </row>
    <row r="6569" spans="1:19" ht="14">
      <c r="A6569">
        <v>6564</v>
      </c>
      <c r="B6569" s="8">
        <f>'EstExp 12-20'!H365</f>
        <v>0</v>
      </c>
      <c r="C6569" s="3">
        <f t="shared" si="183"/>
        <v>6564</v>
      </c>
      <c r="D6569" s="3" t="s">
        <v>63</v>
      </c>
      <c r="E6569" s="2" t="b">
        <f t="shared" ca="1" si="182"/>
        <v>1</v>
      </c>
      <c r="F6569" s="2" cm="1">
        <f t="array" aca="1" ref="F6569" ca="1">IF(G6569&lt;&gt;"",INDIRECT("'"&amp;G6569&amp;"'!"&amp;H6569),"")</f>
        <v>0</v>
      </c>
      <c r="G6569" s="1533" t="s">
        <v>6775</v>
      </c>
      <c r="H6569" s="2" t="s">
        <v>5840</v>
      </c>
      <c r="S6569" s="8"/>
    </row>
    <row r="6570" spans="1:19" ht="14">
      <c r="A6570">
        <v>6565</v>
      </c>
      <c r="B6570" s="8">
        <f>'EstExp 12-20'!I365</f>
        <v>0</v>
      </c>
      <c r="C6570" s="3">
        <f t="shared" si="183"/>
        <v>6565</v>
      </c>
      <c r="D6570" s="3" t="s">
        <v>63</v>
      </c>
      <c r="E6570" s="2" t="b">
        <f t="shared" ca="1" si="182"/>
        <v>1</v>
      </c>
      <c r="F6570" s="2" cm="1">
        <f t="array" aca="1" ref="F6570" ca="1">IF(G6570&lt;&gt;"",INDIRECT("'"&amp;G6570&amp;"'!"&amp;H6570),"")</f>
        <v>0</v>
      </c>
      <c r="G6570" s="1533" t="s">
        <v>6775</v>
      </c>
      <c r="H6570" s="2" t="s">
        <v>5841</v>
      </c>
      <c r="S6570" s="8"/>
    </row>
    <row r="6571" spans="1:19" ht="14">
      <c r="A6571" s="1">
        <v>6566</v>
      </c>
      <c r="D6571" s="3" t="s">
        <v>63</v>
      </c>
      <c r="E6571" s="2" t="b">
        <f t="shared" ca="1" si="182"/>
        <v>1</v>
      </c>
      <c r="F6571" s="2" t="str" cm="1">
        <f t="array" aca="1" ref="F6571" ca="1">IF(G6571&lt;&gt;"",INDIRECT("'"&amp;G6571&amp;"'!"&amp;H6571),"")</f>
        <v/>
      </c>
      <c r="G6571" s="1533"/>
    </row>
    <row r="6572" spans="1:19" ht="14">
      <c r="A6572">
        <v>6567</v>
      </c>
      <c r="B6572" s="8">
        <f>'EstExp 12-20'!K365</f>
        <v>0</v>
      </c>
      <c r="C6572" s="3">
        <f t="shared" si="183"/>
        <v>6567</v>
      </c>
      <c r="D6572" s="3" t="s">
        <v>63</v>
      </c>
      <c r="E6572" s="2" t="b">
        <f t="shared" ca="1" si="182"/>
        <v>1</v>
      </c>
      <c r="F6572" s="2" cm="1">
        <f t="array" aca="1" ref="F6572" ca="1">IF(G6572&lt;&gt;"",INDIRECT("'"&amp;G6572&amp;"'!"&amp;H6572),"")</f>
        <v>0</v>
      </c>
      <c r="G6572" s="1533" t="s">
        <v>6775</v>
      </c>
      <c r="H6572" s="2" t="s">
        <v>5842</v>
      </c>
      <c r="S6572" s="8"/>
    </row>
    <row r="6573" spans="1:19" ht="14">
      <c r="A6573" s="2">
        <v>6568</v>
      </c>
      <c r="B6573" s="8">
        <f>'EstExp 12-20'!H418</f>
        <v>0</v>
      </c>
      <c r="C6573" s="3">
        <f t="shared" si="183"/>
        <v>6568</v>
      </c>
      <c r="D6573" s="3" t="s">
        <v>63</v>
      </c>
      <c r="E6573" s="2" t="b">
        <f t="shared" ca="1" si="182"/>
        <v>1</v>
      </c>
      <c r="F6573" s="2" cm="1">
        <f t="array" aca="1" ref="F6573" ca="1">IF(G6573&lt;&gt;"",INDIRECT("'"&amp;G6573&amp;"'!"&amp;H6573),"")</f>
        <v>0</v>
      </c>
      <c r="G6573" s="1533" t="s">
        <v>6775</v>
      </c>
      <c r="H6573" s="2" t="s">
        <v>5843</v>
      </c>
      <c r="S6573" s="8"/>
    </row>
    <row r="6574" spans="1:19" ht="14">
      <c r="A6574" s="2">
        <v>6569</v>
      </c>
      <c r="B6574" s="8">
        <f>'EstExp 12-20'!K418</f>
        <v>0</v>
      </c>
      <c r="C6574" s="3">
        <f t="shared" si="183"/>
        <v>6569</v>
      </c>
      <c r="D6574" s="3" t="s">
        <v>63</v>
      </c>
      <c r="E6574" s="2" t="b">
        <f t="shared" ca="1" si="182"/>
        <v>1</v>
      </c>
      <c r="F6574" s="2" cm="1">
        <f t="array" aca="1" ref="F6574" ca="1">IF(G6574&lt;&gt;"",INDIRECT("'"&amp;G6574&amp;"'!"&amp;H6574),"")</f>
        <v>0</v>
      </c>
      <c r="G6574" s="1533" t="s">
        <v>6775</v>
      </c>
      <c r="H6574" s="2" t="s">
        <v>5844</v>
      </c>
      <c r="S6574" s="8"/>
    </row>
    <row r="6575" spans="1:19" ht="14">
      <c r="A6575" s="2">
        <v>6570</v>
      </c>
      <c r="B6575" s="8">
        <f>'EstExp 12-20'!H420</f>
        <v>0</v>
      </c>
      <c r="C6575" s="3">
        <f t="shared" si="183"/>
        <v>6570</v>
      </c>
      <c r="D6575" s="3" t="s">
        <v>63</v>
      </c>
      <c r="E6575" s="2" t="b">
        <f t="shared" ca="1" si="182"/>
        <v>1</v>
      </c>
      <c r="F6575" s="2" cm="1">
        <f t="array" aca="1" ref="F6575" ca="1">IF(G6575&lt;&gt;"",INDIRECT("'"&amp;G6575&amp;"'!"&amp;H6575),"")</f>
        <v>0</v>
      </c>
      <c r="G6575" s="1533" t="s">
        <v>6775</v>
      </c>
      <c r="H6575" s="2" t="s">
        <v>5845</v>
      </c>
      <c r="S6575" s="8"/>
    </row>
    <row r="6576" spans="1:19" ht="14">
      <c r="A6576" s="2">
        <v>6571</v>
      </c>
      <c r="B6576" s="8">
        <f>'EstExp 12-20'!K420</f>
        <v>0</v>
      </c>
      <c r="C6576" s="3">
        <f t="shared" si="183"/>
        <v>6571</v>
      </c>
      <c r="D6576" s="3" t="s">
        <v>63</v>
      </c>
      <c r="E6576" s="2" t="b">
        <f t="shared" ca="1" si="182"/>
        <v>1</v>
      </c>
      <c r="F6576" s="2" cm="1">
        <f t="array" aca="1" ref="F6576" ca="1">IF(G6576&lt;&gt;"",INDIRECT("'"&amp;G6576&amp;"'!"&amp;H6576),"")</f>
        <v>0</v>
      </c>
      <c r="G6576" s="1533" t="s">
        <v>6775</v>
      </c>
      <c r="H6576" s="2" t="s">
        <v>5846</v>
      </c>
      <c r="S6576" s="8"/>
    </row>
    <row r="6577" spans="1:19" ht="14">
      <c r="A6577">
        <v>6572</v>
      </c>
      <c r="B6577" s="8">
        <f>'EstExp 12-20'!C428</f>
        <v>0</v>
      </c>
      <c r="C6577" s="3">
        <f t="shared" si="183"/>
        <v>6572</v>
      </c>
      <c r="D6577" s="3" t="s">
        <v>63</v>
      </c>
      <c r="E6577" s="2" t="b">
        <f t="shared" ca="1" si="182"/>
        <v>1</v>
      </c>
      <c r="F6577" s="2" cm="1">
        <f t="array" aca="1" ref="F6577" ca="1">IF(G6577&lt;&gt;"",INDIRECT("'"&amp;G6577&amp;"'!"&amp;H6577),"")</f>
        <v>0</v>
      </c>
      <c r="G6577" s="1533" t="s">
        <v>6775</v>
      </c>
      <c r="H6577" s="2" t="s">
        <v>5847</v>
      </c>
      <c r="S6577" s="8"/>
    </row>
    <row r="6578" spans="1:19" ht="14">
      <c r="A6578">
        <v>6573</v>
      </c>
      <c r="B6578" s="8">
        <f>'EstExp 12-20'!D428</f>
        <v>0</v>
      </c>
      <c r="C6578" s="3">
        <f t="shared" si="183"/>
        <v>6573</v>
      </c>
      <c r="D6578" s="3" t="s">
        <v>63</v>
      </c>
      <c r="E6578" s="2" t="b">
        <f t="shared" ca="1" si="182"/>
        <v>1</v>
      </c>
      <c r="F6578" s="2" cm="1">
        <f t="array" aca="1" ref="F6578" ca="1">IF(G6578&lt;&gt;"",INDIRECT("'"&amp;G6578&amp;"'!"&amp;H6578),"")</f>
        <v>0</v>
      </c>
      <c r="G6578" s="1533" t="s">
        <v>6775</v>
      </c>
      <c r="H6578" s="2" t="s">
        <v>5848</v>
      </c>
      <c r="S6578" s="8"/>
    </row>
    <row r="6579" spans="1:19" ht="14">
      <c r="A6579">
        <v>6574</v>
      </c>
      <c r="B6579" s="8">
        <f>'EstExp 12-20'!F428</f>
        <v>0</v>
      </c>
      <c r="C6579" s="3">
        <f t="shared" si="183"/>
        <v>6574</v>
      </c>
      <c r="D6579" s="3" t="s">
        <v>63</v>
      </c>
      <c r="E6579" s="2" t="b">
        <f t="shared" ca="1" si="182"/>
        <v>1</v>
      </c>
      <c r="F6579" s="2" cm="1">
        <f t="array" aca="1" ref="F6579" ca="1">IF(G6579&lt;&gt;"",INDIRECT("'"&amp;G6579&amp;"'!"&amp;H6579),"")</f>
        <v>0</v>
      </c>
      <c r="G6579" s="1533" t="s">
        <v>6775</v>
      </c>
      <c r="H6579" s="2" t="s">
        <v>5849</v>
      </c>
      <c r="S6579" s="8"/>
    </row>
    <row r="6580" spans="1:19" ht="14">
      <c r="A6580">
        <v>6575</v>
      </c>
      <c r="B6580" s="8">
        <f>'EstExp 12-20'!G428</f>
        <v>0</v>
      </c>
      <c r="C6580" s="3">
        <f t="shared" si="183"/>
        <v>6575</v>
      </c>
      <c r="D6580" s="3" t="s">
        <v>63</v>
      </c>
      <c r="E6580" s="2" t="b">
        <f t="shared" ca="1" si="182"/>
        <v>1</v>
      </c>
      <c r="F6580" s="2" cm="1">
        <f t="array" aca="1" ref="F6580" ca="1">IF(G6580&lt;&gt;"",INDIRECT("'"&amp;G6580&amp;"'!"&amp;H6580),"")</f>
        <v>0</v>
      </c>
      <c r="G6580" s="1533" t="s">
        <v>6775</v>
      </c>
      <c r="H6580" s="2" t="s">
        <v>5850</v>
      </c>
      <c r="S6580" s="8"/>
    </row>
    <row r="6581" spans="1:19" ht="14">
      <c r="A6581">
        <v>6576</v>
      </c>
      <c r="B6581" s="8">
        <f>'EstExp 12-20'!I428</f>
        <v>0</v>
      </c>
      <c r="C6581" s="3">
        <f t="shared" si="183"/>
        <v>6576</v>
      </c>
      <c r="D6581" s="3" t="s">
        <v>63</v>
      </c>
      <c r="E6581" s="2" t="b">
        <f t="shared" ca="1" si="182"/>
        <v>1</v>
      </c>
      <c r="F6581" s="2" cm="1">
        <f t="array" aca="1" ref="F6581" ca="1">IF(G6581&lt;&gt;"",INDIRECT("'"&amp;G6581&amp;"'!"&amp;H6581),"")</f>
        <v>0</v>
      </c>
      <c r="G6581" s="1533" t="s">
        <v>6775</v>
      </c>
      <c r="H6581" s="2" t="s">
        <v>5851</v>
      </c>
      <c r="S6581" s="8"/>
    </row>
    <row r="6582" spans="1:19" ht="14">
      <c r="A6582" s="1">
        <v>6577</v>
      </c>
      <c r="D6582" s="3" t="s">
        <v>63</v>
      </c>
      <c r="E6582" s="2" t="b">
        <f t="shared" ca="1" si="182"/>
        <v>1</v>
      </c>
      <c r="F6582" s="2" t="str" cm="1">
        <f t="array" aca="1" ref="F6582" ca="1">IF(G6582&lt;&gt;"",INDIRECT("'"&amp;G6582&amp;"'!"&amp;H6582),"")</f>
        <v/>
      </c>
      <c r="G6582" s="1533"/>
    </row>
    <row r="6583" spans="1:19" ht="14">
      <c r="A6583">
        <v>6578</v>
      </c>
      <c r="B6583" s="7">
        <f>'EstExp 12-20'!I434</f>
        <v>0</v>
      </c>
      <c r="C6583" s="3">
        <f t="shared" si="183"/>
        <v>6578</v>
      </c>
      <c r="D6583" s="3" t="s">
        <v>63</v>
      </c>
      <c r="E6583" s="2" t="b">
        <f t="shared" ca="1" si="182"/>
        <v>1</v>
      </c>
      <c r="F6583" s="2" cm="1">
        <f t="array" aca="1" ref="F6583" ca="1">IF(G6583&lt;&gt;"",INDIRECT("'"&amp;G6583&amp;"'!"&amp;H6583),"")</f>
        <v>0</v>
      </c>
      <c r="G6583" s="1533" t="s">
        <v>6775</v>
      </c>
      <c r="H6583" s="2" t="s">
        <v>5852</v>
      </c>
    </row>
    <row r="6584" spans="1:19" ht="14">
      <c r="A6584" s="1">
        <v>6579</v>
      </c>
      <c r="D6584" s="3" t="s">
        <v>63</v>
      </c>
      <c r="E6584" s="2" t="b">
        <f t="shared" ca="1" si="182"/>
        <v>1</v>
      </c>
      <c r="F6584" s="2" t="str" cm="1">
        <f t="array" aca="1" ref="F6584" ca="1">IF(G6584&lt;&gt;"",INDIRECT("'"&amp;G6584&amp;"'!"&amp;H6584),"")</f>
        <v/>
      </c>
      <c r="G6584" s="1533"/>
    </row>
    <row r="6585" spans="1:19" ht="14">
      <c r="A6585">
        <v>6580</v>
      </c>
      <c r="B6585" s="7">
        <f>'EstExp 12-20'!I435</f>
        <v>0</v>
      </c>
      <c r="C6585" s="3">
        <f t="shared" si="183"/>
        <v>6580</v>
      </c>
      <c r="D6585" s="3" t="s">
        <v>63</v>
      </c>
      <c r="E6585" s="2" t="b">
        <f t="shared" ca="1" si="182"/>
        <v>1</v>
      </c>
      <c r="F6585" s="2" cm="1">
        <f t="array" aca="1" ref="F6585" ca="1">IF(G6585&lt;&gt;"",INDIRECT("'"&amp;G6585&amp;"'!"&amp;H6585),"")</f>
        <v>0</v>
      </c>
      <c r="G6585" s="1533" t="s">
        <v>6775</v>
      </c>
      <c r="H6585" s="2" t="s">
        <v>5853</v>
      </c>
    </row>
    <row r="6586" spans="1:19" ht="14">
      <c r="A6586" s="1">
        <v>6581</v>
      </c>
      <c r="D6586" s="3" t="s">
        <v>63</v>
      </c>
      <c r="E6586" s="2" t="b">
        <f t="shared" ca="1" si="182"/>
        <v>1</v>
      </c>
      <c r="F6586" s="2" t="str" cm="1">
        <f t="array" aca="1" ref="F6586" ca="1">IF(G6586&lt;&gt;"",INDIRECT("'"&amp;G6586&amp;"'!"&amp;H6586),"")</f>
        <v/>
      </c>
      <c r="G6586" s="1533"/>
    </row>
    <row r="6587" spans="1:19" ht="14">
      <c r="A6587">
        <v>6582</v>
      </c>
      <c r="B6587" s="7">
        <f>'EstExp 12-20'!I436</f>
        <v>0</v>
      </c>
      <c r="C6587" s="3">
        <f t="shared" si="183"/>
        <v>6582</v>
      </c>
      <c r="D6587" s="3" t="s">
        <v>63</v>
      </c>
      <c r="E6587" s="2" t="b">
        <f t="shared" ca="1" si="182"/>
        <v>1</v>
      </c>
      <c r="F6587" s="2" cm="1">
        <f t="array" aca="1" ref="F6587" ca="1">IF(G6587&lt;&gt;"",INDIRECT("'"&amp;G6587&amp;"'!"&amp;H6587),"")</f>
        <v>0</v>
      </c>
      <c r="G6587" s="1533" t="s">
        <v>6775</v>
      </c>
      <c r="H6587" s="2" t="s">
        <v>5854</v>
      </c>
    </row>
    <row r="6588" spans="1:19" ht="14">
      <c r="A6588" s="1">
        <v>6583</v>
      </c>
      <c r="C6588" s="3">
        <f t="shared" si="183"/>
        <v>6583</v>
      </c>
      <c r="D6588" s="3" t="s">
        <v>63</v>
      </c>
      <c r="E6588" s="2" t="b">
        <f t="shared" ca="1" si="182"/>
        <v>1</v>
      </c>
      <c r="F6588" s="2" t="str" cm="1">
        <f t="array" aca="1" ref="F6588" ca="1">IF(G6588&lt;&gt;"",INDIRECT("'"&amp;G6588&amp;"'!"&amp;H6588),"")</f>
        <v/>
      </c>
      <c r="G6588" s="1533"/>
    </row>
    <row r="6589" spans="1:19" ht="14">
      <c r="A6589">
        <v>6584</v>
      </c>
      <c r="B6589" s="7">
        <f>'EstExp 12-20'!I437</f>
        <v>0</v>
      </c>
      <c r="C6589" s="3">
        <f t="shared" si="183"/>
        <v>6584</v>
      </c>
      <c r="D6589" s="3" t="s">
        <v>63</v>
      </c>
      <c r="E6589" s="2" t="b">
        <f t="shared" ca="1" si="182"/>
        <v>1</v>
      </c>
      <c r="F6589" s="2" cm="1">
        <f t="array" aca="1" ref="F6589" ca="1">IF(G6589&lt;&gt;"",INDIRECT("'"&amp;G6589&amp;"'!"&amp;H6589),"")</f>
        <v>0</v>
      </c>
      <c r="G6589" s="1533" t="s">
        <v>6775</v>
      </c>
      <c r="H6589" s="2" t="s">
        <v>5855</v>
      </c>
    </row>
    <row r="6590" spans="1:19" ht="14">
      <c r="A6590" s="1">
        <v>6585</v>
      </c>
      <c r="D6590" s="3" t="s">
        <v>63</v>
      </c>
      <c r="E6590" s="2" t="b">
        <f t="shared" ca="1" si="182"/>
        <v>1</v>
      </c>
      <c r="F6590" s="2" t="str" cm="1">
        <f t="array" aca="1" ref="F6590" ca="1">IF(G6590&lt;&gt;"",INDIRECT("'"&amp;G6590&amp;"'!"&amp;H6590),"")</f>
        <v/>
      </c>
      <c r="G6590" s="1533"/>
    </row>
    <row r="6591" spans="1:19" ht="14">
      <c r="A6591">
        <v>6586</v>
      </c>
      <c r="B6591" s="7">
        <f>'EstExp 12-20'!I438</f>
        <v>0</v>
      </c>
      <c r="C6591" s="3">
        <f t="shared" si="183"/>
        <v>6586</v>
      </c>
      <c r="D6591" s="3" t="s">
        <v>63</v>
      </c>
      <c r="E6591" s="2" t="b">
        <f t="shared" ca="1" si="182"/>
        <v>1</v>
      </c>
      <c r="F6591" s="2" cm="1">
        <f t="array" aca="1" ref="F6591" ca="1">IF(G6591&lt;&gt;"",INDIRECT("'"&amp;G6591&amp;"'!"&amp;H6591),"")</f>
        <v>0</v>
      </c>
      <c r="G6591" s="1533" t="s">
        <v>6775</v>
      </c>
      <c r="H6591" s="2" t="s">
        <v>5856</v>
      </c>
    </row>
    <row r="6592" spans="1:19" ht="14">
      <c r="A6592" s="1">
        <v>6587</v>
      </c>
      <c r="D6592" s="3" t="s">
        <v>63</v>
      </c>
      <c r="E6592" s="2" t="b">
        <f t="shared" ca="1" si="182"/>
        <v>1</v>
      </c>
      <c r="F6592" s="2" t="str" cm="1">
        <f t="array" aca="1" ref="F6592" ca="1">IF(G6592&lt;&gt;"",INDIRECT("'"&amp;G6592&amp;"'!"&amp;H6592),"")</f>
        <v/>
      </c>
      <c r="G6592" s="1533"/>
    </row>
    <row r="6593" spans="1:19" ht="14">
      <c r="A6593">
        <v>6588</v>
      </c>
      <c r="B6593" s="7">
        <f>'EstExp 12-20'!H447</f>
        <v>0</v>
      </c>
      <c r="C6593" s="3">
        <f t="shared" si="183"/>
        <v>6588</v>
      </c>
      <c r="D6593" s="3" t="s">
        <v>63</v>
      </c>
      <c r="E6593" s="2" t="b">
        <f t="shared" ca="1" si="182"/>
        <v>1</v>
      </c>
      <c r="F6593" s="2" cm="1">
        <f t="array" aca="1" ref="F6593" ca="1">IF(G6593&lt;&gt;"",INDIRECT("'"&amp;G6593&amp;"'!"&amp;H6593),"")</f>
        <v>0</v>
      </c>
      <c r="G6593" s="1533" t="s">
        <v>6775</v>
      </c>
      <c r="H6593" s="2" t="s">
        <v>5857</v>
      </c>
    </row>
    <row r="6594" spans="1:19" ht="14">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33" t="s">
        <v>6775</v>
      </c>
      <c r="H6594" s="2" t="s">
        <v>5858</v>
      </c>
    </row>
    <row r="6595" spans="1:19" ht="14">
      <c r="A6595">
        <v>6590</v>
      </c>
      <c r="B6595" s="7">
        <f>'EstExp 12-20'!I453</f>
        <v>0</v>
      </c>
      <c r="C6595" s="3">
        <f t="shared" si="183"/>
        <v>6590</v>
      </c>
      <c r="D6595" s="3" t="s">
        <v>63</v>
      </c>
      <c r="E6595" s="2" t="b">
        <f t="shared" ca="1" si="184"/>
        <v>1</v>
      </c>
      <c r="F6595" s="2" cm="1">
        <f t="array" aca="1" ref="F6595" ca="1">IF(G6595&lt;&gt;"",INDIRECT("'"&amp;G6595&amp;"'!"&amp;H6595),"")</f>
        <v>0</v>
      </c>
      <c r="G6595" s="1533" t="s">
        <v>6775</v>
      </c>
      <c r="H6595" s="2" t="s">
        <v>5859</v>
      </c>
    </row>
    <row r="6596" spans="1:19" ht="14">
      <c r="A6596" s="1">
        <v>6591</v>
      </c>
      <c r="D6596" s="3" t="s">
        <v>63</v>
      </c>
      <c r="E6596" s="2" t="b">
        <f t="shared" ca="1" si="184"/>
        <v>1</v>
      </c>
      <c r="F6596" s="2" t="str" cm="1">
        <f t="array" aca="1" ref="F6596" ca="1">IF(G6596&lt;&gt;"",INDIRECT("'"&amp;G6596&amp;"'!"&amp;H6596),"")</f>
        <v/>
      </c>
      <c r="G6596" s="1533"/>
    </row>
    <row r="6597" spans="1:19" ht="14">
      <c r="A6597" s="2">
        <v>6592</v>
      </c>
      <c r="B6597" s="8">
        <f>'EstExp 12-20'!H427</f>
        <v>0</v>
      </c>
      <c r="C6597" s="3">
        <f t="shared" si="183"/>
        <v>6592</v>
      </c>
      <c r="D6597" s="3" t="s">
        <v>63</v>
      </c>
      <c r="E6597" s="2" t="b">
        <f t="shared" ca="1" si="184"/>
        <v>1</v>
      </c>
      <c r="F6597" s="2" cm="1">
        <f t="array" aca="1" ref="F6597" ca="1">IF(G6597&lt;&gt;"",INDIRECT("'"&amp;G6597&amp;"'!"&amp;H6597),"")</f>
        <v>0</v>
      </c>
      <c r="G6597" s="1533" t="s">
        <v>6775</v>
      </c>
      <c r="H6597" s="2" t="s">
        <v>5860</v>
      </c>
      <c r="S6597" s="8"/>
    </row>
    <row r="6598" spans="1:19" ht="14">
      <c r="A6598" s="2">
        <v>6593</v>
      </c>
      <c r="B6598" s="8">
        <f>'EstExp 12-20'!K427</f>
        <v>0</v>
      </c>
      <c r="C6598" s="3">
        <f t="shared" si="183"/>
        <v>6593</v>
      </c>
      <c r="D6598" s="3" t="s">
        <v>63</v>
      </c>
      <c r="E6598" s="2" t="b">
        <f t="shared" ca="1" si="184"/>
        <v>1</v>
      </c>
      <c r="F6598" s="2" cm="1">
        <f t="array" aca="1" ref="F6598" ca="1">IF(G6598&lt;&gt;"",INDIRECT("'"&amp;G6598&amp;"'!"&amp;H6598),"")</f>
        <v>0</v>
      </c>
      <c r="G6598" s="1533" t="s">
        <v>6775</v>
      </c>
      <c r="H6598" s="2" t="s">
        <v>5861</v>
      </c>
      <c r="S6598" s="8"/>
    </row>
    <row r="6599" spans="1:19" ht="14">
      <c r="A6599" s="1">
        <v>6594</v>
      </c>
      <c r="D6599" s="3" t="s">
        <v>654</v>
      </c>
      <c r="E6599" s="2" t="b">
        <f t="shared" ca="1" si="184"/>
        <v>1</v>
      </c>
      <c r="F6599" s="2" t="str" cm="1">
        <f t="array" aca="1" ref="F6599" ca="1">IF(G6599&lt;&gt;"",INDIRECT("'"&amp;G6599&amp;"'!"&amp;H6599),"")</f>
        <v/>
      </c>
      <c r="G6599" s="1533"/>
    </row>
    <row r="6600" spans="1:19" ht="14">
      <c r="A6600" s="1">
        <v>6595</v>
      </c>
      <c r="D6600" s="3" t="s">
        <v>654</v>
      </c>
      <c r="E6600" s="2" t="b">
        <f t="shared" ca="1" si="184"/>
        <v>1</v>
      </c>
      <c r="F6600" s="2" t="str" cm="1">
        <f t="array" aca="1" ref="F6600" ca="1">IF(G6600&lt;&gt;"",INDIRECT("'"&amp;G6600&amp;"'!"&amp;H6600),"")</f>
        <v/>
      </c>
      <c r="G6600" s="1533"/>
    </row>
    <row r="6601" spans="1:19" ht="14">
      <c r="A6601" s="1">
        <v>6596</v>
      </c>
      <c r="D6601" s="3" t="s">
        <v>654</v>
      </c>
      <c r="E6601" s="2" t="b">
        <f t="shared" ca="1" si="184"/>
        <v>1</v>
      </c>
      <c r="F6601" s="2" t="str" cm="1">
        <f t="array" aca="1" ref="F6601" ca="1">IF(G6601&lt;&gt;"",INDIRECT("'"&amp;G6601&amp;"'!"&amp;H6601),"")</f>
        <v/>
      </c>
      <c r="G6601" s="1533"/>
    </row>
    <row r="6602" spans="1:19" ht="14">
      <c r="A6602" s="1">
        <v>6597</v>
      </c>
      <c r="D6602" s="3" t="s">
        <v>654</v>
      </c>
      <c r="E6602" s="2" t="b">
        <f t="shared" ca="1" si="184"/>
        <v>1</v>
      </c>
      <c r="F6602" s="2" t="str" cm="1">
        <f t="array" aca="1" ref="F6602" ca="1">IF(G6602&lt;&gt;"",INDIRECT("'"&amp;G6602&amp;"'!"&amp;H6602),"")</f>
        <v/>
      </c>
      <c r="G6602" s="1533"/>
    </row>
    <row r="6603" spans="1:19" ht="14">
      <c r="A6603" s="1">
        <v>6598</v>
      </c>
      <c r="D6603" s="3" t="s">
        <v>775</v>
      </c>
      <c r="E6603" s="2" t="b">
        <f t="shared" ca="1" si="184"/>
        <v>1</v>
      </c>
      <c r="F6603" s="2" t="str" cm="1">
        <f t="array" aca="1" ref="F6603" ca="1">IF(G6603&lt;&gt;"",INDIRECT("'"&amp;G6603&amp;"'!"&amp;H6603),"")</f>
        <v/>
      </c>
      <c r="G6603" s="1533"/>
    </row>
    <row r="6604" spans="1:19" ht="14">
      <c r="A6604">
        <v>6599</v>
      </c>
      <c r="B6604" s="8">
        <f>'CashSum 5'!I9</f>
        <v>0</v>
      </c>
      <c r="C6604" s="3">
        <f t="shared" ref="C6604:C6646" si="185">A6604-B6604</f>
        <v>6599</v>
      </c>
      <c r="D6604" s="3" t="s">
        <v>63</v>
      </c>
      <c r="E6604" s="2" t="b">
        <f t="shared" ca="1" si="184"/>
        <v>1</v>
      </c>
      <c r="F6604" s="2" cm="1">
        <f t="array" aca="1" ref="F6604" ca="1">IF(G6604&lt;&gt;"",INDIRECT("'"&amp;G6604&amp;"'!"&amp;H6604),"")</f>
        <v>0</v>
      </c>
      <c r="G6604" s="1533" t="s">
        <v>6774</v>
      </c>
      <c r="H6604" s="2" t="s">
        <v>5022</v>
      </c>
      <c r="S6604" s="8"/>
    </row>
    <row r="6605" spans="1:19" ht="14">
      <c r="A6605">
        <v>6600</v>
      </c>
      <c r="B6605" s="8">
        <f>'CashSum 5'!J9</f>
        <v>0</v>
      </c>
      <c r="C6605" s="3">
        <f t="shared" si="185"/>
        <v>6600</v>
      </c>
      <c r="D6605" s="3" t="s">
        <v>63</v>
      </c>
      <c r="E6605" s="2" t="b">
        <f t="shared" ca="1" si="184"/>
        <v>1</v>
      </c>
      <c r="F6605" s="2" cm="1">
        <f t="array" aca="1" ref="F6605" ca="1">IF(G6605&lt;&gt;"",INDIRECT("'"&amp;G6605&amp;"'!"&amp;H6605),"")</f>
        <v>0</v>
      </c>
      <c r="G6605" s="1533" t="s">
        <v>6774</v>
      </c>
      <c r="H6605" s="2" t="s">
        <v>5543</v>
      </c>
      <c r="S6605" s="8"/>
    </row>
    <row r="6606" spans="1:19" ht="14">
      <c r="A6606">
        <v>6601</v>
      </c>
      <c r="B6606" s="8">
        <f>'CashSum 5'!H18</f>
        <v>0</v>
      </c>
      <c r="C6606" s="3">
        <f t="shared" si="185"/>
        <v>6601</v>
      </c>
      <c r="D6606" s="3" t="s">
        <v>63</v>
      </c>
      <c r="E6606" s="2" t="b">
        <f t="shared" ca="1" si="184"/>
        <v>1</v>
      </c>
      <c r="F6606" s="2" cm="1">
        <f t="array" aca="1" ref="F6606" ca="1">IF(G6606&lt;&gt;"",INDIRECT("'"&amp;G6606&amp;"'!"&amp;H6606),"")</f>
        <v>0</v>
      </c>
      <c r="G6606" s="1533" t="s">
        <v>6774</v>
      </c>
      <c r="H6606" s="2" t="s">
        <v>4231</v>
      </c>
      <c r="S6606" s="8"/>
    </row>
    <row r="6607" spans="1:19" ht="14">
      <c r="A6607">
        <v>6602</v>
      </c>
      <c r="B6607" s="8">
        <f>'CashSum 5'!I18</f>
        <v>0</v>
      </c>
      <c r="C6607" s="3">
        <f t="shared" si="185"/>
        <v>6602</v>
      </c>
      <c r="D6607" s="3" t="s">
        <v>63</v>
      </c>
      <c r="E6607" s="2" t="b">
        <f t="shared" ca="1" si="184"/>
        <v>1</v>
      </c>
      <c r="F6607" s="2" cm="1">
        <f t="array" aca="1" ref="F6607" ca="1">IF(G6607&lt;&gt;"",INDIRECT("'"&amp;G6607&amp;"'!"&amp;H6607),"")</f>
        <v>0</v>
      </c>
      <c r="G6607" s="1533" t="s">
        <v>6774</v>
      </c>
      <c r="H6607" s="2" t="s">
        <v>5521</v>
      </c>
      <c r="S6607" s="8"/>
    </row>
    <row r="6608" spans="1:19" ht="14">
      <c r="A6608">
        <v>6603</v>
      </c>
      <c r="B6608" s="8">
        <f>'CashSum 5'!J18</f>
        <v>0</v>
      </c>
      <c r="C6608" s="3">
        <f t="shared" si="185"/>
        <v>6603</v>
      </c>
      <c r="D6608" s="3" t="s">
        <v>63</v>
      </c>
      <c r="E6608" s="2" t="b">
        <f t="shared" ca="1" si="184"/>
        <v>1</v>
      </c>
      <c r="F6608" s="2" cm="1">
        <f t="array" aca="1" ref="F6608" ca="1">IF(G6608&lt;&gt;"",INDIRECT("'"&amp;G6608&amp;"'!"&amp;H6608),"")</f>
        <v>0</v>
      </c>
      <c r="G6608" s="1533" t="s">
        <v>6774</v>
      </c>
      <c r="H6608" s="2" t="s">
        <v>4332</v>
      </c>
      <c r="S6608" s="8"/>
    </row>
    <row r="6609" spans="1:19" ht="14">
      <c r="A6609" s="2">
        <v>6604</v>
      </c>
      <c r="B6609" s="8">
        <f>'EstExp 12-20'!H422</f>
        <v>0</v>
      </c>
      <c r="C6609" s="3">
        <f t="shared" si="185"/>
        <v>6604</v>
      </c>
      <c r="D6609" s="3" t="s">
        <v>162</v>
      </c>
      <c r="E6609" s="2" t="b">
        <f t="shared" ca="1" si="184"/>
        <v>1</v>
      </c>
      <c r="F6609" s="2" cm="1">
        <f t="array" aca="1" ref="F6609" ca="1">IF(G6609&lt;&gt;"",INDIRECT("'"&amp;G6609&amp;"'!"&amp;H6609),"")</f>
        <v>0</v>
      </c>
      <c r="G6609" s="1533" t="s">
        <v>6775</v>
      </c>
      <c r="H6609" s="2" t="s">
        <v>5862</v>
      </c>
      <c r="S6609" s="8"/>
    </row>
    <row r="6610" spans="1:19" ht="14">
      <c r="A6610" s="2">
        <v>6605</v>
      </c>
      <c r="B6610" s="8">
        <f>'EstExp 12-20'!K422</f>
        <v>0</v>
      </c>
      <c r="C6610" s="3">
        <f t="shared" si="185"/>
        <v>6605</v>
      </c>
      <c r="D6610" s="3" t="s">
        <v>162</v>
      </c>
      <c r="E6610" s="2" t="b">
        <f t="shared" ca="1" si="184"/>
        <v>1</v>
      </c>
      <c r="F6610" s="2" cm="1">
        <f t="array" aca="1" ref="F6610" ca="1">IF(G6610&lt;&gt;"",INDIRECT("'"&amp;G6610&amp;"'!"&amp;H6610),"")</f>
        <v>0</v>
      </c>
      <c r="G6610" s="1533" t="s">
        <v>6775</v>
      </c>
      <c r="H6610" s="2" t="s">
        <v>5863</v>
      </c>
      <c r="S6610" s="8"/>
    </row>
    <row r="6611" spans="1:19" ht="14">
      <c r="A6611" s="2">
        <v>6606</v>
      </c>
      <c r="B6611" s="8">
        <f>'EstExp 12-20'!H426</f>
        <v>0</v>
      </c>
      <c r="C6611" s="3">
        <f t="shared" si="185"/>
        <v>6606</v>
      </c>
      <c r="D6611" s="3" t="s">
        <v>162</v>
      </c>
      <c r="E6611" s="2" t="b">
        <f t="shared" ca="1" si="184"/>
        <v>1</v>
      </c>
      <c r="F6611" s="2" cm="1">
        <f t="array" aca="1" ref="F6611" ca="1">IF(G6611&lt;&gt;"",INDIRECT("'"&amp;G6611&amp;"'!"&amp;H6611),"")</f>
        <v>0</v>
      </c>
      <c r="G6611" s="1533" t="s">
        <v>6775</v>
      </c>
      <c r="H6611" s="2" t="s">
        <v>5864</v>
      </c>
      <c r="S6611" s="8"/>
    </row>
    <row r="6612" spans="1:19" ht="14">
      <c r="A6612" s="2">
        <v>6607</v>
      </c>
      <c r="B6612" s="8">
        <f>'EstExp 12-20'!K426</f>
        <v>0</v>
      </c>
      <c r="C6612" s="3">
        <f t="shared" si="185"/>
        <v>6607</v>
      </c>
      <c r="D6612" s="3" t="s">
        <v>162</v>
      </c>
      <c r="E6612" s="2" t="b">
        <f t="shared" ca="1" si="184"/>
        <v>1</v>
      </c>
      <c r="F6612" s="2" cm="1">
        <f t="array" aca="1" ref="F6612" ca="1">IF(G6612&lt;&gt;"",INDIRECT("'"&amp;G6612&amp;"'!"&amp;H6612),"")</f>
        <v>0</v>
      </c>
      <c r="G6612" s="1533" t="s">
        <v>6775</v>
      </c>
      <c r="H6612" s="2" t="s">
        <v>5865</v>
      </c>
      <c r="S6612" s="8"/>
    </row>
    <row r="6613" spans="1:19" ht="14">
      <c r="A6613">
        <v>6608</v>
      </c>
      <c r="B6613" s="8">
        <f>'EstExp 12-20'!E428</f>
        <v>0</v>
      </c>
      <c r="C6613" s="3">
        <f t="shared" si="185"/>
        <v>6608</v>
      </c>
      <c r="D6613" s="3" t="s">
        <v>162</v>
      </c>
      <c r="E6613" s="2" t="b">
        <f t="shared" ca="1" si="184"/>
        <v>1</v>
      </c>
      <c r="F6613" s="2" cm="1">
        <f t="array" aca="1" ref="F6613" ca="1">IF(G6613&lt;&gt;"",INDIRECT("'"&amp;G6613&amp;"'!"&amp;H6613),"")</f>
        <v>0</v>
      </c>
      <c r="G6613" s="1533" t="s">
        <v>6775</v>
      </c>
      <c r="H6613" s="2" t="s">
        <v>5866</v>
      </c>
      <c r="S6613" s="8"/>
    </row>
    <row r="6614" spans="1:19" ht="14">
      <c r="A6614">
        <v>6609</v>
      </c>
      <c r="B6614" s="8">
        <f>'EstExp 12-20'!H428</f>
        <v>0</v>
      </c>
      <c r="C6614" s="3">
        <f t="shared" si="185"/>
        <v>6609</v>
      </c>
      <c r="D6614" s="3" t="s">
        <v>162</v>
      </c>
      <c r="E6614" s="2" t="b">
        <f t="shared" ca="1" si="184"/>
        <v>1</v>
      </c>
      <c r="F6614" s="2" cm="1">
        <f t="array" aca="1" ref="F6614" ca="1">IF(G6614&lt;&gt;"",INDIRECT("'"&amp;G6614&amp;"'!"&amp;H6614),"")</f>
        <v>0</v>
      </c>
      <c r="G6614" s="1533" t="s">
        <v>6775</v>
      </c>
      <c r="H6614" s="2" t="s">
        <v>5867</v>
      </c>
      <c r="S6614" s="8"/>
    </row>
    <row r="6615" spans="1:19" ht="14">
      <c r="A6615">
        <v>6610</v>
      </c>
      <c r="B6615" s="8">
        <f>'EstExp 12-20'!K428</f>
        <v>0</v>
      </c>
      <c r="C6615" s="3">
        <f t="shared" si="185"/>
        <v>6610</v>
      </c>
      <c r="D6615" s="3" t="s">
        <v>162</v>
      </c>
      <c r="E6615" s="2" t="b">
        <f t="shared" ca="1" si="184"/>
        <v>1</v>
      </c>
      <c r="F6615" s="2" cm="1">
        <f t="array" aca="1" ref="F6615" ca="1">IF(G6615&lt;&gt;"",INDIRECT("'"&amp;G6615&amp;"'!"&amp;H6615),"")</f>
        <v>0</v>
      </c>
      <c r="G6615" s="1533" t="s">
        <v>6775</v>
      </c>
      <c r="H6615" s="2" t="s">
        <v>5868</v>
      </c>
      <c r="S6615" s="8"/>
    </row>
    <row r="6616" spans="1:19" ht="14">
      <c r="A6616">
        <v>6611</v>
      </c>
      <c r="B6616" s="8">
        <f>'EstExp 12-20'!K429</f>
        <v>0</v>
      </c>
      <c r="C6616" s="3">
        <f t="shared" si="185"/>
        <v>6611</v>
      </c>
      <c r="D6616" s="3" t="s">
        <v>162</v>
      </c>
      <c r="E6616" s="2" t="b">
        <f t="shared" ca="1" si="184"/>
        <v>1</v>
      </c>
      <c r="F6616" s="2" cm="1">
        <f t="array" aca="1" ref="F6616" ca="1">IF(G6616&lt;&gt;"",INDIRECT("'"&amp;G6616&amp;"'!"&amp;H6616),"")</f>
        <v>0</v>
      </c>
      <c r="G6616" s="1533" t="s">
        <v>6775</v>
      </c>
      <c r="H6616" s="2" t="s">
        <v>5869</v>
      </c>
      <c r="S6616" s="8"/>
    </row>
    <row r="6617" spans="1:19" ht="14">
      <c r="A6617" s="1">
        <v>6612</v>
      </c>
      <c r="D6617" s="3" t="s">
        <v>162</v>
      </c>
      <c r="E6617" s="2" t="b">
        <f t="shared" ca="1" si="184"/>
        <v>1</v>
      </c>
      <c r="F6617" s="2" t="str" cm="1">
        <f t="array" aca="1" ref="F6617" ca="1">IF(G6617&lt;&gt;"",INDIRECT("'"&amp;G6617&amp;"'!"&amp;H6617),"")</f>
        <v/>
      </c>
      <c r="G6617" s="1533"/>
      <c r="L6617" s="3" t="s">
        <v>236</v>
      </c>
    </row>
    <row r="6618" spans="1:19" ht="14">
      <c r="A6618" s="1">
        <v>6613</v>
      </c>
      <c r="D6618" s="3" t="s">
        <v>162</v>
      </c>
      <c r="E6618" s="2" t="b">
        <f t="shared" ca="1" si="184"/>
        <v>1</v>
      </c>
      <c r="F6618" s="2" t="str" cm="1">
        <f t="array" aca="1" ref="F6618" ca="1">IF(G6618&lt;&gt;"",INDIRECT("'"&amp;G6618&amp;"'!"&amp;H6618),"")</f>
        <v/>
      </c>
      <c r="G6618" s="1533"/>
      <c r="L6618" s="3" t="s">
        <v>236</v>
      </c>
    </row>
    <row r="6619" spans="1:19" ht="14">
      <c r="A6619">
        <v>6614</v>
      </c>
      <c r="B6619" s="7">
        <f>'EstRev 6-11'!E105</f>
        <v>0</v>
      </c>
      <c r="C6619" s="3">
        <f t="shared" si="185"/>
        <v>6614</v>
      </c>
      <c r="D6619" s="3" t="s">
        <v>162</v>
      </c>
      <c r="E6619" s="2" t="b">
        <f t="shared" ca="1" si="184"/>
        <v>1</v>
      </c>
      <c r="F6619" s="2" cm="1">
        <f t="array" aca="1" ref="F6619" ca="1">IF(G6619&lt;&gt;"",INDIRECT("'"&amp;G6619&amp;"'!"&amp;H6619),"")</f>
        <v>0</v>
      </c>
      <c r="G6619" s="1533" t="s">
        <v>6776</v>
      </c>
      <c r="H6619" s="2" t="s">
        <v>5870</v>
      </c>
      <c r="L6619"/>
      <c r="M6619"/>
    </row>
    <row r="6620" spans="1:19" ht="14">
      <c r="A6620" s="1">
        <v>6615</v>
      </c>
      <c r="D6620" s="3" t="s">
        <v>162</v>
      </c>
      <c r="E6620" s="2" t="b">
        <f t="shared" ca="1" si="184"/>
        <v>1</v>
      </c>
      <c r="F6620" s="2" t="str" cm="1">
        <f t="array" aca="1" ref="F6620" ca="1">IF(G6620&lt;&gt;"",INDIRECT("'"&amp;G6620&amp;"'!"&amp;H6620),"")</f>
        <v/>
      </c>
      <c r="G6620" s="1533"/>
      <c r="L6620" s="3" t="s">
        <v>236</v>
      </c>
    </row>
    <row r="6621" spans="1:19" ht="14">
      <c r="A6621" s="1">
        <v>6616</v>
      </c>
      <c r="D6621" s="3" t="s">
        <v>162</v>
      </c>
      <c r="E6621" s="2" t="b">
        <f t="shared" ca="1" si="184"/>
        <v>1</v>
      </c>
      <c r="F6621" s="2" t="str" cm="1">
        <f t="array" aca="1" ref="F6621" ca="1">IF(G6621&lt;&gt;"",INDIRECT("'"&amp;G6621&amp;"'!"&amp;H6621),"")</f>
        <v/>
      </c>
      <c r="G6621" s="1533"/>
      <c r="L6621" s="3" t="s">
        <v>236</v>
      </c>
    </row>
    <row r="6622" spans="1:19" ht="14">
      <c r="A6622">
        <v>6617</v>
      </c>
      <c r="B6622" s="7">
        <f>'EstRev 6-11'!H105</f>
        <v>0</v>
      </c>
      <c r="C6622" s="3">
        <f t="shared" si="185"/>
        <v>6617</v>
      </c>
      <c r="D6622" s="3" t="s">
        <v>162</v>
      </c>
      <c r="E6622" s="2" t="b">
        <f t="shared" ca="1" si="184"/>
        <v>1</v>
      </c>
      <c r="F6622" s="2" cm="1">
        <f t="array" aca="1" ref="F6622" ca="1">IF(G6622&lt;&gt;"",INDIRECT("'"&amp;G6622&amp;"'!"&amp;H6622),"")</f>
        <v>0</v>
      </c>
      <c r="G6622" s="1533" t="s">
        <v>6776</v>
      </c>
      <c r="H6622" s="2" t="s">
        <v>5871</v>
      </c>
      <c r="L6622"/>
      <c r="M6622"/>
    </row>
    <row r="6623" spans="1:19" ht="14">
      <c r="A6623" s="1">
        <v>6618</v>
      </c>
      <c r="D6623" s="3" t="s">
        <v>162</v>
      </c>
      <c r="E6623" s="2" t="b">
        <f t="shared" ca="1" si="184"/>
        <v>1</v>
      </c>
      <c r="F6623" s="2" t="str" cm="1">
        <f t="array" aca="1" ref="F6623" ca="1">IF(G6623&lt;&gt;"",INDIRECT("'"&amp;G6623&amp;"'!"&amp;H6623),"")</f>
        <v/>
      </c>
      <c r="G6623" s="1533"/>
      <c r="L6623" s="3" t="s">
        <v>236</v>
      </c>
    </row>
    <row r="6624" spans="1:19" ht="14">
      <c r="A6624" s="1">
        <v>6619</v>
      </c>
      <c r="D6624" s="3" t="s">
        <v>162</v>
      </c>
      <c r="E6624" s="2" t="b">
        <f t="shared" ca="1" si="184"/>
        <v>1</v>
      </c>
      <c r="F6624" s="2" t="str" cm="1">
        <f t="array" aca="1" ref="F6624" ca="1">IF(G6624&lt;&gt;"",INDIRECT("'"&amp;G6624&amp;"'!"&amp;H6624),"")</f>
        <v/>
      </c>
      <c r="G6624" s="1533"/>
      <c r="L6624" s="3" t="s">
        <v>236</v>
      </c>
    </row>
    <row r="6625" spans="1:8" ht="14">
      <c r="A6625" s="1">
        <v>6620</v>
      </c>
      <c r="D6625" s="3" t="s">
        <v>162</v>
      </c>
      <c r="E6625" s="2" t="b">
        <f t="shared" ca="1" si="184"/>
        <v>1</v>
      </c>
      <c r="F6625" s="2" t="str" cm="1">
        <f t="array" aca="1" ref="F6625" ca="1">IF(G6625&lt;&gt;"",INDIRECT("'"&amp;G6625&amp;"'!"&amp;H6625),"")</f>
        <v/>
      </c>
      <c r="G6625" s="1533"/>
    </row>
    <row r="6626" spans="1:8" ht="14">
      <c r="A6626">
        <v>6621</v>
      </c>
      <c r="B6626" s="7">
        <f>'EstExp 12-20'!C54</f>
        <v>0</v>
      </c>
      <c r="C6626" s="3">
        <f t="shared" si="185"/>
        <v>6621</v>
      </c>
      <c r="D6626" s="3" t="s">
        <v>162</v>
      </c>
      <c r="E6626" s="2" t="b">
        <f t="shared" ca="1" si="184"/>
        <v>1</v>
      </c>
      <c r="F6626" s="2" cm="1">
        <f t="array" aca="1" ref="F6626" ca="1">IF(G6626&lt;&gt;"",INDIRECT("'"&amp;G6626&amp;"'!"&amp;H6626),"")</f>
        <v>0</v>
      </c>
      <c r="G6626" s="1533" t="s">
        <v>6775</v>
      </c>
      <c r="H6626" s="2" t="s">
        <v>5872</v>
      </c>
    </row>
    <row r="6627" spans="1:8" ht="14">
      <c r="A6627">
        <v>6622</v>
      </c>
      <c r="B6627" s="7">
        <f>'EstExp 12-20'!D54</f>
        <v>0</v>
      </c>
      <c r="C6627" s="3">
        <f t="shared" si="185"/>
        <v>6622</v>
      </c>
      <c r="D6627" s="3" t="s">
        <v>162</v>
      </c>
      <c r="E6627" s="2" t="b">
        <f t="shared" ca="1" si="184"/>
        <v>1</v>
      </c>
      <c r="F6627" s="2" cm="1">
        <f t="array" aca="1" ref="F6627" ca="1">IF(G6627&lt;&gt;"",INDIRECT("'"&amp;G6627&amp;"'!"&amp;H6627),"")</f>
        <v>0</v>
      </c>
      <c r="G6627" s="1533" t="s">
        <v>6775</v>
      </c>
      <c r="H6627" s="2" t="s">
        <v>5873</v>
      </c>
    </row>
    <row r="6628" spans="1:8" ht="14">
      <c r="A6628">
        <v>6623</v>
      </c>
      <c r="B6628" s="7">
        <f>'EstExp 12-20'!E54</f>
        <v>288980</v>
      </c>
      <c r="C6628" s="3">
        <f t="shared" si="185"/>
        <v>-282357</v>
      </c>
      <c r="D6628" s="3" t="s">
        <v>162</v>
      </c>
      <c r="E6628" s="2" t="b">
        <f t="shared" ca="1" si="184"/>
        <v>1</v>
      </c>
      <c r="F6628" s="2" cm="1">
        <f t="array" aca="1" ref="F6628" ca="1">IF(G6628&lt;&gt;"",INDIRECT("'"&amp;G6628&amp;"'!"&amp;H6628),"")</f>
        <v>288980</v>
      </c>
      <c r="G6628" s="1533" t="s">
        <v>6775</v>
      </c>
      <c r="H6628" s="2" t="s">
        <v>5874</v>
      </c>
    </row>
    <row r="6629" spans="1:8" ht="14">
      <c r="A6629">
        <v>6624</v>
      </c>
      <c r="B6629" s="7">
        <f>'EstExp 12-20'!F54</f>
        <v>0</v>
      </c>
      <c r="C6629" s="3">
        <f t="shared" si="185"/>
        <v>6624</v>
      </c>
      <c r="D6629" s="3" t="s">
        <v>162</v>
      </c>
      <c r="E6629" s="2" t="b">
        <f t="shared" ca="1" si="184"/>
        <v>1</v>
      </c>
      <c r="F6629" s="2" cm="1">
        <f t="array" aca="1" ref="F6629" ca="1">IF(G6629&lt;&gt;"",INDIRECT("'"&amp;G6629&amp;"'!"&amp;H6629),"")</f>
        <v>0</v>
      </c>
      <c r="G6629" s="1533" t="s">
        <v>6775</v>
      </c>
      <c r="H6629" s="2" t="s">
        <v>5575</v>
      </c>
    </row>
    <row r="6630" spans="1:8" ht="14">
      <c r="A6630">
        <v>6625</v>
      </c>
      <c r="B6630" s="7">
        <f>'EstExp 12-20'!G54</f>
        <v>0</v>
      </c>
      <c r="C6630" s="3">
        <f t="shared" si="185"/>
        <v>6625</v>
      </c>
      <c r="D6630" s="3" t="s">
        <v>162</v>
      </c>
      <c r="E6630" s="2" t="b">
        <f t="shared" ca="1" si="184"/>
        <v>1</v>
      </c>
      <c r="F6630" s="2" cm="1">
        <f t="array" aca="1" ref="F6630" ca="1">IF(G6630&lt;&gt;"",INDIRECT("'"&amp;G6630&amp;"'!"&amp;H6630),"")</f>
        <v>0</v>
      </c>
      <c r="G6630" s="1533" t="s">
        <v>6775</v>
      </c>
      <c r="H6630" s="2" t="s">
        <v>5875</v>
      </c>
    </row>
    <row r="6631" spans="1:8" ht="14">
      <c r="A6631">
        <v>6626</v>
      </c>
      <c r="B6631" s="7">
        <f>'EstExp 12-20'!H54</f>
        <v>0</v>
      </c>
      <c r="C6631" s="3">
        <f t="shared" si="185"/>
        <v>6626</v>
      </c>
      <c r="D6631" s="3" t="s">
        <v>162</v>
      </c>
      <c r="E6631" s="2" t="b">
        <f t="shared" ca="1" si="184"/>
        <v>1</v>
      </c>
      <c r="F6631" s="2" cm="1">
        <f t="array" aca="1" ref="F6631" ca="1">IF(G6631&lt;&gt;"",INDIRECT("'"&amp;G6631&amp;"'!"&amp;H6631),"")</f>
        <v>0</v>
      </c>
      <c r="G6631" s="1533" t="s">
        <v>6775</v>
      </c>
      <c r="H6631" s="2" t="s">
        <v>5020</v>
      </c>
    </row>
    <row r="6632" spans="1:8" ht="14">
      <c r="A6632">
        <v>6627</v>
      </c>
      <c r="B6632" s="7">
        <f>'EstExp 12-20'!I54</f>
        <v>0</v>
      </c>
      <c r="C6632" s="3">
        <f t="shared" si="185"/>
        <v>6627</v>
      </c>
      <c r="D6632" s="3" t="s">
        <v>162</v>
      </c>
      <c r="E6632" s="2" t="b">
        <f t="shared" ca="1" si="184"/>
        <v>1</v>
      </c>
      <c r="F6632" s="2" cm="1">
        <f t="array" aca="1" ref="F6632" ca="1">IF(G6632&lt;&gt;"",INDIRECT("'"&amp;G6632&amp;"'!"&amp;H6632),"")</f>
        <v>0</v>
      </c>
      <c r="G6632" s="1533" t="s">
        <v>6775</v>
      </c>
      <c r="H6632" s="2" t="s">
        <v>5876</v>
      </c>
    </row>
    <row r="6633" spans="1:8" ht="14">
      <c r="A6633">
        <v>6628</v>
      </c>
      <c r="B6633" s="7">
        <f>'EstExp 12-20'!J54</f>
        <v>0</v>
      </c>
      <c r="C6633" s="3">
        <f t="shared" si="185"/>
        <v>6628</v>
      </c>
      <c r="D6633" s="3" t="s">
        <v>162</v>
      </c>
      <c r="E6633" s="2" t="b">
        <f t="shared" ca="1" si="184"/>
        <v>1</v>
      </c>
      <c r="F6633" s="2" cm="1">
        <f t="array" aca="1" ref="F6633" ca="1">IF(G6633&lt;&gt;"",INDIRECT("'"&amp;G6633&amp;"'!"&amp;H6633),"")</f>
        <v>0</v>
      </c>
      <c r="G6633" s="1533" t="s">
        <v>6775</v>
      </c>
      <c r="H6633" s="2" t="s">
        <v>5877</v>
      </c>
    </row>
    <row r="6634" spans="1:8" ht="14">
      <c r="A6634">
        <v>6629</v>
      </c>
      <c r="B6634" s="7">
        <f>'EstExp 12-20'!K54</f>
        <v>288980</v>
      </c>
      <c r="C6634" s="3">
        <f t="shared" si="185"/>
        <v>-282351</v>
      </c>
      <c r="D6634" s="3" t="s">
        <v>162</v>
      </c>
      <c r="E6634" s="2" t="b">
        <f t="shared" ca="1" si="184"/>
        <v>1</v>
      </c>
      <c r="F6634" s="2" cm="1">
        <f t="array" aca="1" ref="F6634" ca="1">IF(G6634&lt;&gt;"",INDIRECT("'"&amp;G6634&amp;"'!"&amp;H6634),"")</f>
        <v>288980</v>
      </c>
      <c r="G6634" s="1533" t="s">
        <v>6775</v>
      </c>
      <c r="H6634" s="2" t="s">
        <v>5878</v>
      </c>
    </row>
    <row r="6635" spans="1:8" ht="14">
      <c r="A6635">
        <v>6630</v>
      </c>
      <c r="B6635" s="7">
        <f>'EstExp 12-20'!H112</f>
        <v>0</v>
      </c>
      <c r="C6635" s="3">
        <f t="shared" si="185"/>
        <v>6630</v>
      </c>
      <c r="D6635" s="3" t="s">
        <v>162</v>
      </c>
      <c r="E6635" s="2" t="b">
        <f t="shared" ca="1" si="184"/>
        <v>1</v>
      </c>
      <c r="F6635" s="2" cm="1">
        <f t="array" aca="1" ref="F6635" ca="1">IF(G6635&lt;&gt;"",INDIRECT("'"&amp;G6635&amp;"'!"&amp;H6635),"")</f>
        <v>0</v>
      </c>
      <c r="G6635" s="1533" t="s">
        <v>6775</v>
      </c>
      <c r="H6635" s="2" t="s">
        <v>5879</v>
      </c>
    </row>
    <row r="6636" spans="1:8" ht="14">
      <c r="A6636">
        <v>6631</v>
      </c>
      <c r="B6636" s="7">
        <f>'EstExp 12-20'!K112</f>
        <v>0</v>
      </c>
      <c r="C6636" s="3">
        <f t="shared" si="185"/>
        <v>6631</v>
      </c>
      <c r="D6636" s="3" t="s">
        <v>162</v>
      </c>
      <c r="E6636" s="2" t="b">
        <f t="shared" ca="1" si="184"/>
        <v>1</v>
      </c>
      <c r="F6636" s="2" cm="1">
        <f t="array" aca="1" ref="F6636" ca="1">IF(G6636&lt;&gt;"",INDIRECT("'"&amp;G6636&amp;"'!"&amp;H6636),"")</f>
        <v>0</v>
      </c>
      <c r="G6636" s="1533" t="s">
        <v>6775</v>
      </c>
      <c r="H6636" s="2" t="s">
        <v>5880</v>
      </c>
    </row>
    <row r="6637" spans="1:8" ht="14">
      <c r="A6637">
        <v>6632</v>
      </c>
      <c r="B6637" s="7">
        <f>'EstExp 12-20'!H113</f>
        <v>0</v>
      </c>
      <c r="C6637" s="3">
        <f t="shared" si="185"/>
        <v>6632</v>
      </c>
      <c r="D6637" s="3" t="s">
        <v>162</v>
      </c>
      <c r="E6637" s="2" t="b">
        <f t="shared" ca="1" si="184"/>
        <v>1</v>
      </c>
      <c r="F6637" s="2" cm="1">
        <f t="array" aca="1" ref="F6637" ca="1">IF(G6637&lt;&gt;"",INDIRECT("'"&amp;G6637&amp;"'!"&amp;H6637),"")</f>
        <v>0</v>
      </c>
      <c r="G6637" s="1533" t="s">
        <v>6775</v>
      </c>
      <c r="H6637" s="2" t="s">
        <v>5881</v>
      </c>
    </row>
    <row r="6638" spans="1:8" ht="14">
      <c r="A6638">
        <v>6633</v>
      </c>
      <c r="B6638" s="7">
        <f>'EstExp 12-20'!K113</f>
        <v>0</v>
      </c>
      <c r="C6638" s="3">
        <f t="shared" si="185"/>
        <v>6633</v>
      </c>
      <c r="D6638" s="3" t="s">
        <v>162</v>
      </c>
      <c r="E6638" s="2" t="b">
        <f t="shared" ca="1" si="184"/>
        <v>1</v>
      </c>
      <c r="F6638" s="2" cm="1">
        <f t="array" aca="1" ref="F6638" ca="1">IF(G6638&lt;&gt;"",INDIRECT("'"&amp;G6638&amp;"'!"&amp;H6638),"")</f>
        <v>0</v>
      </c>
      <c r="G6638" s="1533" t="s">
        <v>6775</v>
      </c>
      <c r="H6638" s="2" t="s">
        <v>5882</v>
      </c>
    </row>
    <row r="6639" spans="1:8" ht="14">
      <c r="A6639">
        <v>6634</v>
      </c>
      <c r="B6639" s="7">
        <f>'EstExp 12-20'!H151</f>
        <v>0</v>
      </c>
      <c r="C6639" s="3">
        <f t="shared" si="185"/>
        <v>6634</v>
      </c>
      <c r="D6639" s="3" t="s">
        <v>162</v>
      </c>
      <c r="E6639" s="2" t="b">
        <f t="shared" ca="1" si="184"/>
        <v>1</v>
      </c>
      <c r="F6639" s="2" cm="1">
        <f t="array" aca="1" ref="F6639" ca="1">IF(G6639&lt;&gt;"",INDIRECT("'"&amp;G6639&amp;"'!"&amp;H6639),"")</f>
        <v>0</v>
      </c>
      <c r="G6639" s="1533" t="s">
        <v>6775</v>
      </c>
      <c r="H6639" s="2" t="s">
        <v>5630</v>
      </c>
    </row>
    <row r="6640" spans="1:8" ht="14">
      <c r="A6640">
        <v>6635</v>
      </c>
      <c r="B6640" s="7">
        <f>'EstExp 12-20'!K151</f>
        <v>0</v>
      </c>
      <c r="C6640" s="3">
        <f t="shared" si="185"/>
        <v>6635</v>
      </c>
      <c r="D6640" s="3" t="s">
        <v>162</v>
      </c>
      <c r="E6640" s="2" t="b">
        <f t="shared" ca="1" si="184"/>
        <v>1</v>
      </c>
      <c r="F6640" s="2" cm="1">
        <f t="array" aca="1" ref="F6640" ca="1">IF(G6640&lt;&gt;"",INDIRECT("'"&amp;G6640&amp;"'!"&amp;H6640),"")</f>
        <v>0</v>
      </c>
      <c r="G6640" s="1533" t="s">
        <v>6775</v>
      </c>
      <c r="H6640" s="2" t="s">
        <v>5633</v>
      </c>
    </row>
    <row r="6641" spans="1:8" ht="14">
      <c r="A6641">
        <v>6636</v>
      </c>
      <c r="B6641" s="7">
        <f>'EstExp 12-20'!H152</f>
        <v>0</v>
      </c>
      <c r="C6641" s="3">
        <f t="shared" si="185"/>
        <v>6636</v>
      </c>
      <c r="D6641" s="3" t="s">
        <v>162</v>
      </c>
      <c r="E6641" s="2" t="b">
        <f t="shared" ca="1" si="184"/>
        <v>1</v>
      </c>
      <c r="F6641" s="2" cm="1">
        <f t="array" aca="1" ref="F6641" ca="1">IF(G6641&lt;&gt;"",INDIRECT("'"&amp;G6641&amp;"'!"&amp;H6641),"")</f>
        <v>0</v>
      </c>
      <c r="G6641" s="1533" t="s">
        <v>6775</v>
      </c>
      <c r="H6641" s="2" t="s">
        <v>5635</v>
      </c>
    </row>
    <row r="6642" spans="1:8" ht="14">
      <c r="A6642">
        <v>6637</v>
      </c>
      <c r="B6642" s="7">
        <f>'EstExp 12-20'!K152</f>
        <v>0</v>
      </c>
      <c r="C6642" s="3">
        <f t="shared" si="185"/>
        <v>6637</v>
      </c>
      <c r="D6642" s="3" t="s">
        <v>162</v>
      </c>
      <c r="E6642" s="2" t="b">
        <f t="shared" ca="1" si="184"/>
        <v>1</v>
      </c>
      <c r="F6642" s="2" cm="1">
        <f t="array" aca="1" ref="F6642" ca="1">IF(G6642&lt;&gt;"",INDIRECT("'"&amp;G6642&amp;"'!"&amp;H6642),"")</f>
        <v>0</v>
      </c>
      <c r="G6642" s="1533" t="s">
        <v>6775</v>
      </c>
      <c r="H6642" s="2" t="s">
        <v>5638</v>
      </c>
    </row>
    <row r="6643" spans="1:8" ht="14">
      <c r="A6643">
        <v>6638</v>
      </c>
      <c r="B6643" s="7">
        <f>'EstExp 12-20'!H209</f>
        <v>0</v>
      </c>
      <c r="C6643" s="3">
        <f t="shared" si="185"/>
        <v>6638</v>
      </c>
      <c r="D6643" s="3" t="s">
        <v>162</v>
      </c>
      <c r="E6643" s="2" t="b">
        <f t="shared" ca="1" si="184"/>
        <v>1</v>
      </c>
      <c r="F6643" s="2" cm="1">
        <f t="array" aca="1" ref="F6643" ca="1">IF(G6643&lt;&gt;"",INDIRECT("'"&amp;G6643&amp;"'!"&amp;H6643),"")</f>
        <v>0</v>
      </c>
      <c r="G6643" s="1533" t="s">
        <v>6775</v>
      </c>
      <c r="H6643" s="2" t="s">
        <v>5883</v>
      </c>
    </row>
    <row r="6644" spans="1:8" ht="14">
      <c r="A6644">
        <v>6639</v>
      </c>
      <c r="B6644" s="7">
        <f>'EstExp 12-20'!K209</f>
        <v>0</v>
      </c>
      <c r="C6644" s="3">
        <f t="shared" si="185"/>
        <v>6639</v>
      </c>
      <c r="D6644" s="3" t="s">
        <v>162</v>
      </c>
      <c r="E6644" s="2" t="b">
        <f t="shared" ca="1" si="184"/>
        <v>1</v>
      </c>
      <c r="F6644" s="2" cm="1">
        <f t="array" aca="1" ref="F6644" ca="1">IF(G6644&lt;&gt;"",INDIRECT("'"&amp;G6644&amp;"'!"&amp;H6644),"")</f>
        <v>0</v>
      </c>
      <c r="G6644" s="1533" t="s">
        <v>6775</v>
      </c>
      <c r="H6644" s="2" t="s">
        <v>5884</v>
      </c>
    </row>
    <row r="6645" spans="1:8" ht="14">
      <c r="A6645">
        <v>6640</v>
      </c>
      <c r="B6645" s="7">
        <f>'EstExp 12-20'!H211</f>
        <v>0</v>
      </c>
      <c r="C6645" s="3">
        <f t="shared" si="185"/>
        <v>6640</v>
      </c>
      <c r="D6645" s="3" t="s">
        <v>162</v>
      </c>
      <c r="E6645" s="2" t="b">
        <f t="shared" ca="1" si="184"/>
        <v>1</v>
      </c>
      <c r="F6645" s="2" cm="1">
        <f t="array" aca="1" ref="F6645" ca="1">IF(G6645&lt;&gt;"",INDIRECT("'"&amp;G6645&amp;"'!"&amp;H6645),"")</f>
        <v>0</v>
      </c>
      <c r="G6645" s="1533" t="s">
        <v>6775</v>
      </c>
      <c r="H6645" s="2" t="s">
        <v>5885</v>
      </c>
    </row>
    <row r="6646" spans="1:8" ht="14">
      <c r="A6646">
        <v>6641</v>
      </c>
      <c r="B6646" s="7">
        <f>'EstExp 12-20'!K211</f>
        <v>0</v>
      </c>
      <c r="C6646" s="3">
        <f t="shared" si="185"/>
        <v>6641</v>
      </c>
      <c r="D6646" s="3" t="s">
        <v>162</v>
      </c>
      <c r="E6646" s="2" t="b">
        <f t="shared" ca="1" si="184"/>
        <v>1</v>
      </c>
      <c r="F6646" s="2" cm="1">
        <f t="array" aca="1" ref="F6646" ca="1">IF(G6646&lt;&gt;"",INDIRECT("'"&amp;G6646&amp;"'!"&amp;H6646),"")</f>
        <v>0</v>
      </c>
      <c r="G6646" s="1533" t="s">
        <v>6775</v>
      </c>
      <c r="H6646" s="2" t="s">
        <v>5886</v>
      </c>
    </row>
    <row r="6647" spans="1:8" ht="14">
      <c r="A6647" s="1">
        <v>6642</v>
      </c>
      <c r="D6647" s="3" t="s">
        <v>162</v>
      </c>
      <c r="E6647" s="2" t="b">
        <f t="shared" ca="1" si="184"/>
        <v>1</v>
      </c>
      <c r="F6647" s="2" t="str" cm="1">
        <f t="array" aca="1" ref="F6647" ca="1">IF(G6647&lt;&gt;"",INDIRECT("'"&amp;G6647&amp;"'!"&amp;H6647),"")</f>
        <v/>
      </c>
      <c r="G6647" s="1533"/>
    </row>
    <row r="6648" spans="1:8" ht="14">
      <c r="A6648" s="1">
        <v>6643</v>
      </c>
      <c r="D6648" s="3" t="s">
        <v>162</v>
      </c>
      <c r="E6648" s="2" t="b">
        <f t="shared" ca="1" si="184"/>
        <v>1</v>
      </c>
      <c r="F6648" s="2" t="str" cm="1">
        <f t="array" aca="1" ref="F6648" ca="1">IF(G6648&lt;&gt;"",INDIRECT("'"&amp;G6648&amp;"'!"&amp;H6648),"")</f>
        <v/>
      </c>
      <c r="G6648" s="1533"/>
    </row>
    <row r="6649" spans="1:8" ht="14">
      <c r="A6649" s="1">
        <v>6644</v>
      </c>
      <c r="D6649" s="3" t="s">
        <v>162</v>
      </c>
      <c r="E6649" s="2" t="b">
        <f t="shared" ca="1" si="184"/>
        <v>1</v>
      </c>
      <c r="F6649" s="2" t="str" cm="1">
        <f t="array" aca="1" ref="F6649" ca="1">IF(G6649&lt;&gt;"",INDIRECT("'"&amp;G6649&amp;"'!"&amp;H6649),"")</f>
        <v/>
      </c>
      <c r="G6649" s="1533"/>
    </row>
    <row r="6650" spans="1:8" ht="14">
      <c r="A6650" s="1">
        <v>6645</v>
      </c>
      <c r="D6650" s="3" t="s">
        <v>162</v>
      </c>
      <c r="E6650" s="2" t="b">
        <f t="shared" ca="1" si="184"/>
        <v>1</v>
      </c>
      <c r="F6650" s="2" t="str" cm="1">
        <f t="array" aca="1" ref="F6650" ca="1">IF(G6650&lt;&gt;"",INDIRECT("'"&amp;G6650&amp;"'!"&amp;H6650),"")</f>
        <v/>
      </c>
      <c r="G6650" s="1533"/>
    </row>
    <row r="6651" spans="1:8" ht="14">
      <c r="A6651" s="1">
        <v>6646</v>
      </c>
      <c r="D6651" s="3" t="s">
        <v>162</v>
      </c>
      <c r="E6651" s="2" t="b">
        <f t="shared" ca="1" si="184"/>
        <v>1</v>
      </c>
      <c r="F6651" s="2" t="str" cm="1">
        <f t="array" aca="1" ref="F6651" ca="1">IF(G6651&lt;&gt;"",INDIRECT("'"&amp;G6651&amp;"'!"&amp;H6651),"")</f>
        <v/>
      </c>
      <c r="G6651" s="1533"/>
    </row>
    <row r="6652" spans="1:8" ht="14">
      <c r="A6652" s="1">
        <v>6647</v>
      </c>
      <c r="D6652" s="3" t="s">
        <v>162</v>
      </c>
      <c r="E6652" s="2" t="b">
        <f t="shared" ca="1" si="184"/>
        <v>1</v>
      </c>
      <c r="F6652" s="2" t="str" cm="1">
        <f t="array" aca="1" ref="F6652" ca="1">IF(G6652&lt;&gt;"",INDIRECT("'"&amp;G6652&amp;"'!"&amp;H6652),"")</f>
        <v/>
      </c>
      <c r="G6652" s="1533"/>
    </row>
    <row r="6653" spans="1:8" ht="14">
      <c r="A6653" s="1">
        <v>6648</v>
      </c>
      <c r="D6653" s="3" t="s">
        <v>162</v>
      </c>
      <c r="E6653" s="2" t="b">
        <f t="shared" ca="1" si="184"/>
        <v>1</v>
      </c>
      <c r="F6653" s="2" t="str" cm="1">
        <f t="array" aca="1" ref="F6653" ca="1">IF(G6653&lt;&gt;"",INDIRECT("'"&amp;G6653&amp;"'!"&amp;H6653),"")</f>
        <v/>
      </c>
      <c r="G6653" s="1533"/>
    </row>
    <row r="6654" spans="1:8" ht="14">
      <c r="A6654" s="1">
        <v>6649</v>
      </c>
      <c r="D6654" s="3" t="s">
        <v>162</v>
      </c>
      <c r="E6654" s="2" t="b">
        <f t="shared" ca="1" si="184"/>
        <v>1</v>
      </c>
      <c r="F6654" s="2" t="str" cm="1">
        <f t="array" aca="1" ref="F6654" ca="1">IF(G6654&lt;&gt;"",INDIRECT("'"&amp;G6654&amp;"'!"&amp;H6654),"")</f>
        <v/>
      </c>
      <c r="G6654" s="1533"/>
    </row>
    <row r="6655" spans="1:8" ht="14">
      <c r="A6655" s="1">
        <v>6650</v>
      </c>
      <c r="D6655" s="3" t="s">
        <v>162</v>
      </c>
      <c r="E6655" s="2" t="b">
        <f t="shared" ca="1" si="184"/>
        <v>1</v>
      </c>
      <c r="F6655" s="2" t="str" cm="1">
        <f t="array" aca="1" ref="F6655" ca="1">IF(G6655&lt;&gt;"",INDIRECT("'"&amp;G6655&amp;"'!"&amp;H6655),"")</f>
        <v/>
      </c>
      <c r="G6655" s="1533"/>
    </row>
    <row r="6656" spans="1:8" ht="14">
      <c r="A6656" s="1">
        <v>6651</v>
      </c>
      <c r="D6656" s="3" t="s">
        <v>162</v>
      </c>
      <c r="E6656" s="2" t="b">
        <f t="shared" ca="1" si="184"/>
        <v>1</v>
      </c>
      <c r="F6656" s="2" t="str" cm="1">
        <f t="array" aca="1" ref="F6656" ca="1">IF(G6656&lt;&gt;"",INDIRECT("'"&amp;G6656&amp;"'!"&amp;H6656),"")</f>
        <v/>
      </c>
      <c r="G6656" s="1533"/>
    </row>
    <row r="6657" spans="1:8" ht="14">
      <c r="A6657" s="1">
        <v>6652</v>
      </c>
      <c r="D6657" s="3" t="s">
        <v>162</v>
      </c>
      <c r="E6657" s="2" t="b">
        <f t="shared" ca="1" si="184"/>
        <v>1</v>
      </c>
      <c r="F6657" s="2" t="str" cm="1">
        <f t="array" aca="1" ref="F6657" ca="1">IF(G6657&lt;&gt;"",INDIRECT("'"&amp;G6657&amp;"'!"&amp;H6657),"")</f>
        <v/>
      </c>
      <c r="G6657" s="1533"/>
    </row>
    <row r="6658" spans="1:8" ht="14">
      <c r="A6658" s="1">
        <v>6653</v>
      </c>
      <c r="D6658" s="3" t="s">
        <v>162</v>
      </c>
      <c r="E6658" s="2" t="b">
        <f t="shared" ref="E6658:E6721" ca="1" si="186">F6658=B6658</f>
        <v>1</v>
      </c>
      <c r="F6658" s="2" t="str" cm="1">
        <f t="array" aca="1" ref="F6658" ca="1">IF(G6658&lt;&gt;"",INDIRECT("'"&amp;G6658&amp;"'!"&amp;H6658),"")</f>
        <v/>
      </c>
      <c r="G6658" s="1533"/>
    </row>
    <row r="6659" spans="1:8" ht="14">
      <c r="A6659" s="1">
        <v>6654</v>
      </c>
      <c r="D6659" s="3" t="s">
        <v>162</v>
      </c>
      <c r="E6659" s="2" t="b">
        <f t="shared" ca="1" si="186"/>
        <v>1</v>
      </c>
      <c r="F6659" s="2" t="str" cm="1">
        <f t="array" aca="1" ref="F6659" ca="1">IF(G6659&lt;&gt;"",INDIRECT("'"&amp;G6659&amp;"'!"&amp;H6659),"")</f>
        <v/>
      </c>
      <c r="G6659" s="1533"/>
    </row>
    <row r="6660" spans="1:8" ht="14">
      <c r="A6660" s="1">
        <v>6655</v>
      </c>
      <c r="D6660" s="3" t="s">
        <v>162</v>
      </c>
      <c r="E6660" s="2" t="b">
        <f t="shared" ca="1" si="186"/>
        <v>1</v>
      </c>
      <c r="F6660" s="2" t="str" cm="1">
        <f t="array" aca="1" ref="F6660" ca="1">IF(G6660&lt;&gt;"",INDIRECT("'"&amp;G6660&amp;"'!"&amp;H6660),"")</f>
        <v/>
      </c>
      <c r="G6660" s="1533"/>
    </row>
    <row r="6661" spans="1:8" ht="14">
      <c r="A6661" s="1">
        <v>6656</v>
      </c>
      <c r="D6661" s="3" t="s">
        <v>162</v>
      </c>
      <c r="E6661" s="2" t="b">
        <f t="shared" ca="1" si="186"/>
        <v>1</v>
      </c>
      <c r="F6661" s="2" t="str" cm="1">
        <f t="array" aca="1" ref="F6661" ca="1">IF(G6661&lt;&gt;"",INDIRECT("'"&amp;G6661&amp;"'!"&amp;H6661),"")</f>
        <v/>
      </c>
      <c r="G6661" s="1533"/>
    </row>
    <row r="6662" spans="1:8" ht="14">
      <c r="A6662" s="1">
        <v>6657</v>
      </c>
      <c r="D6662" s="3" t="s">
        <v>162</v>
      </c>
      <c r="E6662" s="2" t="b">
        <f t="shared" ca="1" si="186"/>
        <v>1</v>
      </c>
      <c r="F6662" s="2" t="str" cm="1">
        <f t="array" aca="1" ref="F6662" ca="1">IF(G6662&lt;&gt;"",INDIRECT("'"&amp;G6662&amp;"'!"&amp;H6662),"")</f>
        <v/>
      </c>
      <c r="G6662" s="1533"/>
    </row>
    <row r="6663" spans="1:8" ht="14">
      <c r="A6663" s="1">
        <v>6658</v>
      </c>
      <c r="D6663" s="3" t="s">
        <v>162</v>
      </c>
      <c r="E6663" s="2" t="b">
        <f t="shared" ca="1" si="186"/>
        <v>1</v>
      </c>
      <c r="F6663" s="2" t="str" cm="1">
        <f t="array" aca="1" ref="F6663" ca="1">IF(G6663&lt;&gt;"",INDIRECT("'"&amp;G6663&amp;"'!"&amp;H6663),"")</f>
        <v/>
      </c>
      <c r="G6663" s="1533"/>
    </row>
    <row r="6664" spans="1:8" ht="14">
      <c r="A6664" s="1">
        <v>6659</v>
      </c>
      <c r="D6664" s="3" t="s">
        <v>162</v>
      </c>
      <c r="E6664" s="2" t="b">
        <f t="shared" ca="1" si="186"/>
        <v>1</v>
      </c>
      <c r="F6664" s="2" t="str" cm="1">
        <f t="array" aca="1" ref="F6664" ca="1">IF(G6664&lt;&gt;"",INDIRECT("'"&amp;G6664&amp;"'!"&amp;H6664),"")</f>
        <v/>
      </c>
      <c r="G6664" s="1533"/>
    </row>
    <row r="6665" spans="1:8" ht="14">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33" t="s">
        <v>6775</v>
      </c>
      <c r="H6665" s="2" t="s">
        <v>5887</v>
      </c>
    </row>
    <row r="6666" spans="1:8" ht="14">
      <c r="A6666">
        <v>6661</v>
      </c>
      <c r="B6666" s="7">
        <f>'EstExp 12-20'!K448</f>
        <v>0</v>
      </c>
      <c r="C6666" s="3">
        <f t="shared" si="187"/>
        <v>6661</v>
      </c>
      <c r="D6666" s="3" t="s">
        <v>162</v>
      </c>
      <c r="E6666" s="2" t="b">
        <f t="shared" ca="1" si="186"/>
        <v>1</v>
      </c>
      <c r="F6666" s="2" cm="1">
        <f t="array" aca="1" ref="F6666" ca="1">IF(G6666&lt;&gt;"",INDIRECT("'"&amp;G6666&amp;"'!"&amp;H6666),"")</f>
        <v>0</v>
      </c>
      <c r="G6666" s="1533" t="s">
        <v>6775</v>
      </c>
      <c r="H6666" s="2" t="s">
        <v>5888</v>
      </c>
    </row>
    <row r="6667" spans="1:8" ht="14">
      <c r="A6667">
        <v>6662</v>
      </c>
      <c r="B6667" s="7">
        <f>'EstExp 12-20'!H449</f>
        <v>0</v>
      </c>
      <c r="C6667" s="3">
        <f t="shared" si="187"/>
        <v>6662</v>
      </c>
      <c r="D6667" s="3" t="s">
        <v>162</v>
      </c>
      <c r="E6667" s="2" t="b">
        <f t="shared" ca="1" si="186"/>
        <v>1</v>
      </c>
      <c r="F6667" s="2" cm="1">
        <f t="array" aca="1" ref="F6667" ca="1">IF(G6667&lt;&gt;"",INDIRECT("'"&amp;G6667&amp;"'!"&amp;H6667),"")</f>
        <v>0</v>
      </c>
      <c r="G6667" s="1533" t="s">
        <v>6775</v>
      </c>
      <c r="H6667" s="2" t="s">
        <v>5889</v>
      </c>
    </row>
    <row r="6668" spans="1:8" ht="14">
      <c r="A6668">
        <v>6663</v>
      </c>
      <c r="B6668" s="7">
        <f>'EstExp 12-20'!K449</f>
        <v>0</v>
      </c>
      <c r="C6668" s="3">
        <f t="shared" si="187"/>
        <v>6663</v>
      </c>
      <c r="D6668" s="3" t="s">
        <v>162</v>
      </c>
      <c r="E6668" s="2" t="b">
        <f t="shared" ca="1" si="186"/>
        <v>1</v>
      </c>
      <c r="F6668" s="2" cm="1">
        <f t="array" aca="1" ref="F6668" ca="1">IF(G6668&lt;&gt;"",INDIRECT("'"&amp;G6668&amp;"'!"&amp;H6668),"")</f>
        <v>0</v>
      </c>
      <c r="G6668" s="1533" t="s">
        <v>6775</v>
      </c>
      <c r="H6668" s="2" t="s">
        <v>5890</v>
      </c>
    </row>
    <row r="6669" spans="1:8" ht="14">
      <c r="A6669">
        <v>6664</v>
      </c>
      <c r="B6669" s="7">
        <f>'EstRev 6-11'!C226</f>
        <v>0</v>
      </c>
      <c r="C6669" s="3">
        <f t="shared" si="187"/>
        <v>6664</v>
      </c>
      <c r="D6669" s="3" t="s">
        <v>162</v>
      </c>
      <c r="E6669" s="2" t="b">
        <f t="shared" ca="1" si="186"/>
        <v>1</v>
      </c>
      <c r="F6669" s="2" cm="1">
        <f t="array" aca="1" ref="F6669" ca="1">IF(G6669&lt;&gt;"",INDIRECT("'"&amp;G6669&amp;"'!"&amp;H6669),"")</f>
        <v>0</v>
      </c>
      <c r="G6669" s="1533" t="s">
        <v>6776</v>
      </c>
      <c r="H6669" s="2" t="s">
        <v>5891</v>
      </c>
    </row>
    <row r="6670" spans="1:8" ht="14">
      <c r="A6670">
        <v>6665</v>
      </c>
      <c r="B6670" s="7">
        <f>'EstRev 6-11'!C227</f>
        <v>0</v>
      </c>
      <c r="C6670" s="3">
        <f t="shared" si="187"/>
        <v>6665</v>
      </c>
      <c r="D6670" s="3" t="s">
        <v>162</v>
      </c>
      <c r="E6670" s="2" t="b">
        <f t="shared" ca="1" si="186"/>
        <v>1</v>
      </c>
      <c r="F6670" s="2" cm="1">
        <f t="array" aca="1" ref="F6670" ca="1">IF(G6670&lt;&gt;"",INDIRECT("'"&amp;G6670&amp;"'!"&amp;H6670),"")</f>
        <v>0</v>
      </c>
      <c r="G6670" s="1533" t="s">
        <v>6776</v>
      </c>
      <c r="H6670" s="2" t="s">
        <v>5892</v>
      </c>
    </row>
    <row r="6671" spans="1:8" ht="14">
      <c r="A6671">
        <v>6666</v>
      </c>
      <c r="B6671" s="7">
        <f>'EstRev 6-11'!C228</f>
        <v>0</v>
      </c>
      <c r="C6671" s="3">
        <f t="shared" si="187"/>
        <v>6666</v>
      </c>
      <c r="D6671" s="3" t="s">
        <v>162</v>
      </c>
      <c r="E6671" s="2" t="b">
        <f t="shared" ca="1" si="186"/>
        <v>1</v>
      </c>
      <c r="F6671" s="2" cm="1">
        <f t="array" aca="1" ref="F6671" ca="1">IF(G6671&lt;&gt;"",INDIRECT("'"&amp;G6671&amp;"'!"&amp;H6671),"")</f>
        <v>0</v>
      </c>
      <c r="G6671" s="1533" t="s">
        <v>6776</v>
      </c>
      <c r="H6671" s="2" t="s">
        <v>5893</v>
      </c>
    </row>
    <row r="6672" spans="1:8" ht="14">
      <c r="A6672">
        <v>6667</v>
      </c>
      <c r="B6672" s="7">
        <f>'EstRev 6-11'!C229</f>
        <v>0</v>
      </c>
      <c r="C6672" s="3">
        <f t="shared" si="187"/>
        <v>6667</v>
      </c>
      <c r="D6672" s="3" t="s">
        <v>162</v>
      </c>
      <c r="E6672" s="2" t="b">
        <f t="shared" ca="1" si="186"/>
        <v>1</v>
      </c>
      <c r="F6672" s="2" cm="1">
        <f t="array" aca="1" ref="F6672" ca="1">IF(G6672&lt;&gt;"",INDIRECT("'"&amp;G6672&amp;"'!"&amp;H6672),"")</f>
        <v>0</v>
      </c>
      <c r="G6672" s="1533" t="s">
        <v>6776</v>
      </c>
      <c r="H6672" s="2" t="s">
        <v>5894</v>
      </c>
    </row>
    <row r="6673" spans="1:8" ht="14">
      <c r="A6673">
        <v>6668</v>
      </c>
      <c r="B6673" s="7">
        <f>'EstRev 6-11'!C230</f>
        <v>0</v>
      </c>
      <c r="C6673" s="3">
        <f t="shared" si="187"/>
        <v>6668</v>
      </c>
      <c r="D6673" s="3" t="s">
        <v>162</v>
      </c>
      <c r="E6673" s="2" t="b">
        <f t="shared" ca="1" si="186"/>
        <v>1</v>
      </c>
      <c r="F6673" s="2" cm="1">
        <f t="array" aca="1" ref="F6673" ca="1">IF(G6673&lt;&gt;"",INDIRECT("'"&amp;G6673&amp;"'!"&amp;H6673),"")</f>
        <v>0</v>
      </c>
      <c r="G6673" s="1533" t="s">
        <v>6776</v>
      </c>
      <c r="H6673" s="2" t="s">
        <v>5895</v>
      </c>
    </row>
    <row r="6674" spans="1:8" ht="14">
      <c r="A6674">
        <v>6669</v>
      </c>
      <c r="B6674" s="7">
        <f>'EstRev 6-11'!C231</f>
        <v>0</v>
      </c>
      <c r="C6674" s="3">
        <f t="shared" si="187"/>
        <v>6669</v>
      </c>
      <c r="D6674" s="3" t="s">
        <v>162</v>
      </c>
      <c r="E6674" s="2" t="b">
        <f t="shared" ca="1" si="186"/>
        <v>1</v>
      </c>
      <c r="F6674" s="2" cm="1">
        <f t="array" aca="1" ref="F6674" ca="1">IF(G6674&lt;&gt;"",INDIRECT("'"&amp;G6674&amp;"'!"&amp;H6674),"")</f>
        <v>0</v>
      </c>
      <c r="G6674" s="1533" t="s">
        <v>6776</v>
      </c>
      <c r="H6674" s="2" t="s">
        <v>5896</v>
      </c>
    </row>
    <row r="6675" spans="1:8" ht="14">
      <c r="A6675">
        <v>6670</v>
      </c>
      <c r="B6675" s="7">
        <f>'EstRev 6-11'!C232</f>
        <v>0</v>
      </c>
      <c r="C6675" s="3">
        <f t="shared" si="187"/>
        <v>6670</v>
      </c>
      <c r="D6675" s="3" t="s">
        <v>162</v>
      </c>
      <c r="E6675" s="2" t="b">
        <f t="shared" ca="1" si="186"/>
        <v>1</v>
      </c>
      <c r="F6675" s="2" cm="1">
        <f t="array" aca="1" ref="F6675" ca="1">IF(G6675&lt;&gt;"",INDIRECT("'"&amp;G6675&amp;"'!"&amp;H6675),"")</f>
        <v>0</v>
      </c>
      <c r="G6675" s="1533" t="s">
        <v>6776</v>
      </c>
      <c r="H6675" s="2" t="s">
        <v>5897</v>
      </c>
    </row>
    <row r="6676" spans="1:8" ht="14">
      <c r="A6676">
        <v>6671</v>
      </c>
      <c r="B6676" s="7">
        <f>'EstRev 6-11'!C233</f>
        <v>0</v>
      </c>
      <c r="C6676" s="3">
        <f t="shared" si="187"/>
        <v>6671</v>
      </c>
      <c r="D6676" s="3" t="s">
        <v>162</v>
      </c>
      <c r="E6676" s="2" t="b">
        <f t="shared" ca="1" si="186"/>
        <v>1</v>
      </c>
      <c r="F6676" s="2" cm="1">
        <f t="array" aca="1" ref="F6676" ca="1">IF(G6676&lt;&gt;"",INDIRECT("'"&amp;G6676&amp;"'!"&amp;H6676),"")</f>
        <v>0</v>
      </c>
      <c r="G6676" s="1533" t="s">
        <v>6776</v>
      </c>
      <c r="H6676" s="2" t="s">
        <v>5898</v>
      </c>
    </row>
    <row r="6677" spans="1:8" ht="14">
      <c r="A6677">
        <v>6672</v>
      </c>
      <c r="B6677" s="7">
        <f>'EstRev 6-11'!C234</f>
        <v>0</v>
      </c>
      <c r="C6677" s="3">
        <f t="shared" si="187"/>
        <v>6672</v>
      </c>
      <c r="D6677" s="3" t="s">
        <v>162</v>
      </c>
      <c r="E6677" s="2" t="b">
        <f t="shared" ca="1" si="186"/>
        <v>1</v>
      </c>
      <c r="F6677" s="2" cm="1">
        <f t="array" aca="1" ref="F6677" ca="1">IF(G6677&lt;&gt;"",INDIRECT("'"&amp;G6677&amp;"'!"&amp;H6677),"")</f>
        <v>0</v>
      </c>
      <c r="G6677" s="1533" t="s">
        <v>6776</v>
      </c>
      <c r="H6677" s="2" t="s">
        <v>5899</v>
      </c>
    </row>
    <row r="6678" spans="1:8" ht="14">
      <c r="A6678">
        <v>6673</v>
      </c>
      <c r="B6678" s="7">
        <f>'EstRev 6-11'!C235</f>
        <v>0</v>
      </c>
      <c r="C6678" s="3">
        <f t="shared" si="187"/>
        <v>6673</v>
      </c>
      <c r="D6678" s="3" t="s">
        <v>162</v>
      </c>
      <c r="E6678" s="2" t="b">
        <f t="shared" ca="1" si="186"/>
        <v>1</v>
      </c>
      <c r="F6678" s="2" cm="1">
        <f t="array" aca="1" ref="F6678" ca="1">IF(G6678&lt;&gt;"",INDIRECT("'"&amp;G6678&amp;"'!"&amp;H6678),"")</f>
        <v>0</v>
      </c>
      <c r="G6678" s="1533" t="s">
        <v>6776</v>
      </c>
      <c r="H6678" s="2" t="s">
        <v>5900</v>
      </c>
    </row>
    <row r="6679" spans="1:8" ht="14">
      <c r="A6679">
        <v>6674</v>
      </c>
      <c r="B6679" s="7">
        <f>'EstRev 6-11'!C236</f>
        <v>0</v>
      </c>
      <c r="C6679" s="3">
        <f t="shared" si="187"/>
        <v>6674</v>
      </c>
      <c r="D6679" s="3" t="s">
        <v>162</v>
      </c>
      <c r="E6679" s="2" t="b">
        <f t="shared" ca="1" si="186"/>
        <v>1</v>
      </c>
      <c r="F6679" s="2" cm="1">
        <f t="array" aca="1" ref="F6679" ca="1">IF(G6679&lt;&gt;"",INDIRECT("'"&amp;G6679&amp;"'!"&amp;H6679),"")</f>
        <v>0</v>
      </c>
      <c r="G6679" s="1533" t="s">
        <v>6776</v>
      </c>
      <c r="H6679" s="2" t="s">
        <v>5901</v>
      </c>
    </row>
    <row r="6680" spans="1:8" ht="14">
      <c r="A6680">
        <v>6675</v>
      </c>
      <c r="B6680" s="7">
        <f>'EstRev 6-11'!C237</f>
        <v>0</v>
      </c>
      <c r="C6680" s="3">
        <f t="shared" si="187"/>
        <v>6675</v>
      </c>
      <c r="D6680" s="3" t="s">
        <v>162</v>
      </c>
      <c r="E6680" s="2" t="b">
        <f t="shared" ca="1" si="186"/>
        <v>1</v>
      </c>
      <c r="F6680" s="2" cm="1">
        <f t="array" aca="1" ref="F6680" ca="1">IF(G6680&lt;&gt;"",INDIRECT("'"&amp;G6680&amp;"'!"&amp;H6680),"")</f>
        <v>0</v>
      </c>
      <c r="G6680" s="1533" t="s">
        <v>6776</v>
      </c>
      <c r="H6680" s="2" t="s">
        <v>5902</v>
      </c>
    </row>
    <row r="6681" spans="1:8" ht="14">
      <c r="A6681">
        <v>6676</v>
      </c>
      <c r="B6681" s="7">
        <f>'EstRev 6-11'!C238</f>
        <v>0</v>
      </c>
      <c r="C6681" s="3">
        <f t="shared" si="187"/>
        <v>6676</v>
      </c>
      <c r="D6681" s="3" t="s">
        <v>162</v>
      </c>
      <c r="E6681" s="2" t="b">
        <f t="shared" ca="1" si="186"/>
        <v>1</v>
      </c>
      <c r="F6681" s="2" cm="1">
        <f t="array" aca="1" ref="F6681" ca="1">IF(G6681&lt;&gt;"",INDIRECT("'"&amp;G6681&amp;"'!"&amp;H6681),"")</f>
        <v>0</v>
      </c>
      <c r="G6681" s="1533" t="s">
        <v>6776</v>
      </c>
      <c r="H6681" s="2" t="s">
        <v>5903</v>
      </c>
    </row>
    <row r="6682" spans="1:8" ht="14">
      <c r="A6682">
        <v>6677</v>
      </c>
      <c r="B6682" s="7">
        <f>'EstRev 6-11'!C239</f>
        <v>0</v>
      </c>
      <c r="C6682" s="3">
        <f t="shared" si="187"/>
        <v>6677</v>
      </c>
      <c r="D6682" s="3" t="s">
        <v>162</v>
      </c>
      <c r="E6682" s="2" t="b">
        <f t="shared" ca="1" si="186"/>
        <v>1</v>
      </c>
      <c r="F6682" s="2" cm="1">
        <f t="array" aca="1" ref="F6682" ca="1">IF(G6682&lt;&gt;"",INDIRECT("'"&amp;G6682&amp;"'!"&amp;H6682),"")</f>
        <v>0</v>
      </c>
      <c r="G6682" s="1533" t="s">
        <v>6776</v>
      </c>
      <c r="H6682" s="2" t="s">
        <v>5904</v>
      </c>
    </row>
    <row r="6683" spans="1:8" ht="14">
      <c r="A6683">
        <v>6678</v>
      </c>
      <c r="B6683" s="7">
        <f>'EstRev 6-11'!C240</f>
        <v>0</v>
      </c>
      <c r="C6683" s="3">
        <f t="shared" si="187"/>
        <v>6678</v>
      </c>
      <c r="D6683" s="3" t="s">
        <v>162</v>
      </c>
      <c r="E6683" s="2" t="b">
        <f t="shared" ca="1" si="186"/>
        <v>1</v>
      </c>
      <c r="F6683" s="2" cm="1">
        <f t="array" aca="1" ref="F6683" ca="1">IF(G6683&lt;&gt;"",INDIRECT("'"&amp;G6683&amp;"'!"&amp;H6683),"")</f>
        <v>0</v>
      </c>
      <c r="G6683" s="1533" t="s">
        <v>6776</v>
      </c>
      <c r="H6683" s="2" t="s">
        <v>5905</v>
      </c>
    </row>
    <row r="6684" spans="1:8" ht="14">
      <c r="A6684">
        <v>6679</v>
      </c>
      <c r="B6684" s="7">
        <f>'EstRev 6-11'!C241</f>
        <v>0</v>
      </c>
      <c r="C6684" s="3">
        <f t="shared" si="187"/>
        <v>6679</v>
      </c>
      <c r="D6684" s="3" t="s">
        <v>162</v>
      </c>
      <c r="E6684" s="2" t="b">
        <f t="shared" ca="1" si="186"/>
        <v>1</v>
      </c>
      <c r="F6684" s="2" cm="1">
        <f t="array" aca="1" ref="F6684" ca="1">IF(G6684&lt;&gt;"",INDIRECT("'"&amp;G6684&amp;"'!"&amp;H6684),"")</f>
        <v>0</v>
      </c>
      <c r="G6684" s="1533" t="s">
        <v>6776</v>
      </c>
      <c r="H6684" s="2" t="s">
        <v>5906</v>
      </c>
    </row>
    <row r="6685" spans="1:8" ht="14">
      <c r="A6685">
        <v>6680</v>
      </c>
      <c r="B6685" s="7">
        <f>'EstRev 6-11'!C242</f>
        <v>0</v>
      </c>
      <c r="C6685" s="3">
        <f t="shared" si="187"/>
        <v>6680</v>
      </c>
      <c r="D6685" s="3" t="s">
        <v>162</v>
      </c>
      <c r="E6685" s="2" t="b">
        <f t="shared" ca="1" si="186"/>
        <v>1</v>
      </c>
      <c r="F6685" s="2" cm="1">
        <f t="array" aca="1" ref="F6685" ca="1">IF(G6685&lt;&gt;"",INDIRECT("'"&amp;G6685&amp;"'!"&amp;H6685),"")</f>
        <v>0</v>
      </c>
      <c r="G6685" s="1533" t="s">
        <v>6776</v>
      </c>
      <c r="H6685" s="2" t="s">
        <v>5907</v>
      </c>
    </row>
    <row r="6686" spans="1:8" ht="14">
      <c r="A6686">
        <v>6681</v>
      </c>
      <c r="B6686" s="7">
        <f>'EstRev 6-11'!C243</f>
        <v>0</v>
      </c>
      <c r="C6686" s="3">
        <f t="shared" si="187"/>
        <v>6681</v>
      </c>
      <c r="D6686" s="3" t="s">
        <v>162</v>
      </c>
      <c r="E6686" s="2" t="b">
        <f t="shared" ca="1" si="186"/>
        <v>1</v>
      </c>
      <c r="F6686" s="2" cm="1">
        <f t="array" aca="1" ref="F6686" ca="1">IF(G6686&lt;&gt;"",INDIRECT("'"&amp;G6686&amp;"'!"&amp;H6686),"")</f>
        <v>0</v>
      </c>
      <c r="G6686" s="1533" t="s">
        <v>6776</v>
      </c>
      <c r="H6686" s="2" t="s">
        <v>5908</v>
      </c>
    </row>
    <row r="6687" spans="1:8" ht="14">
      <c r="A6687">
        <v>6682</v>
      </c>
      <c r="B6687" s="7">
        <f>'EstRev 6-11'!C244</f>
        <v>0</v>
      </c>
      <c r="C6687" s="3">
        <f t="shared" si="187"/>
        <v>6682</v>
      </c>
      <c r="D6687" s="3" t="s">
        <v>162</v>
      </c>
      <c r="E6687" s="2" t="b">
        <f t="shared" ca="1" si="186"/>
        <v>1</v>
      </c>
      <c r="F6687" s="2" cm="1">
        <f t="array" aca="1" ref="F6687" ca="1">IF(G6687&lt;&gt;"",INDIRECT("'"&amp;G6687&amp;"'!"&amp;H6687),"")</f>
        <v>0</v>
      </c>
      <c r="G6687" s="1533" t="s">
        <v>6776</v>
      </c>
      <c r="H6687" s="2" t="s">
        <v>5909</v>
      </c>
    </row>
    <row r="6688" spans="1:8" ht="14">
      <c r="A6688">
        <v>6683</v>
      </c>
      <c r="B6688" s="7">
        <f>'EstRev 6-11'!C245</f>
        <v>0</v>
      </c>
      <c r="C6688" s="3">
        <f t="shared" si="187"/>
        <v>6683</v>
      </c>
      <c r="D6688" s="3" t="s">
        <v>162</v>
      </c>
      <c r="E6688" s="2" t="b">
        <f t="shared" ca="1" si="186"/>
        <v>1</v>
      </c>
      <c r="F6688" s="2" cm="1">
        <f t="array" aca="1" ref="F6688" ca="1">IF(G6688&lt;&gt;"",INDIRECT("'"&amp;G6688&amp;"'!"&amp;H6688),"")</f>
        <v>0</v>
      </c>
      <c r="G6688" s="1533" t="s">
        <v>6776</v>
      </c>
      <c r="H6688" s="2" t="s">
        <v>5910</v>
      </c>
    </row>
    <row r="6689" spans="1:8" ht="14">
      <c r="A6689">
        <v>6684</v>
      </c>
      <c r="B6689" s="7">
        <f>'EstRev 6-11'!C246</f>
        <v>0</v>
      </c>
      <c r="C6689" s="3">
        <f t="shared" si="187"/>
        <v>6684</v>
      </c>
      <c r="D6689" s="3" t="s">
        <v>162</v>
      </c>
      <c r="E6689" s="2" t="b">
        <f t="shared" ca="1" si="186"/>
        <v>1</v>
      </c>
      <c r="F6689" s="2" cm="1">
        <f t="array" aca="1" ref="F6689" ca="1">IF(G6689&lt;&gt;"",INDIRECT("'"&amp;G6689&amp;"'!"&amp;H6689),"")</f>
        <v>0</v>
      </c>
      <c r="G6689" s="1533" t="s">
        <v>6776</v>
      </c>
      <c r="H6689" s="2" t="s">
        <v>5911</v>
      </c>
    </row>
    <row r="6690" spans="1:8" ht="14">
      <c r="A6690">
        <v>6685</v>
      </c>
      <c r="B6690" s="7">
        <f>'EstRev 6-11'!C247</f>
        <v>0</v>
      </c>
      <c r="C6690" s="3">
        <f t="shared" si="187"/>
        <v>6685</v>
      </c>
      <c r="D6690" s="3" t="s">
        <v>162</v>
      </c>
      <c r="E6690" s="2" t="b">
        <f t="shared" ca="1" si="186"/>
        <v>1</v>
      </c>
      <c r="F6690" s="2" cm="1">
        <f t="array" aca="1" ref="F6690" ca="1">IF(G6690&lt;&gt;"",INDIRECT("'"&amp;G6690&amp;"'!"&amp;H6690),"")</f>
        <v>0</v>
      </c>
      <c r="G6690" s="1533" t="s">
        <v>6776</v>
      </c>
      <c r="H6690" s="2" t="s">
        <v>5912</v>
      </c>
    </row>
    <row r="6691" spans="1:8" ht="14">
      <c r="A6691">
        <v>6686</v>
      </c>
      <c r="B6691" s="7">
        <f>'EstRev 6-11'!C248</f>
        <v>0</v>
      </c>
      <c r="C6691" s="3">
        <f t="shared" si="187"/>
        <v>6686</v>
      </c>
      <c r="D6691" s="3" t="s">
        <v>162</v>
      </c>
      <c r="E6691" s="2" t="b">
        <f t="shared" ca="1" si="186"/>
        <v>1</v>
      </c>
      <c r="F6691" s="2" cm="1">
        <f t="array" aca="1" ref="F6691" ca="1">IF(G6691&lt;&gt;"",INDIRECT("'"&amp;G6691&amp;"'!"&amp;H6691),"")</f>
        <v>0</v>
      </c>
      <c r="G6691" s="1533" t="s">
        <v>6776</v>
      </c>
      <c r="H6691" s="2" t="s">
        <v>5913</v>
      </c>
    </row>
    <row r="6692" spans="1:8" ht="14">
      <c r="A6692">
        <v>6687</v>
      </c>
      <c r="B6692" s="7">
        <f>'EstRev 6-11'!C249</f>
        <v>0</v>
      </c>
      <c r="C6692" s="3">
        <f t="shared" si="187"/>
        <v>6687</v>
      </c>
      <c r="D6692" s="3" t="s">
        <v>162</v>
      </c>
      <c r="E6692" s="2" t="b">
        <f t="shared" ca="1" si="186"/>
        <v>1</v>
      </c>
      <c r="F6692" s="2" cm="1">
        <f t="array" aca="1" ref="F6692" ca="1">IF(G6692&lt;&gt;"",INDIRECT("'"&amp;G6692&amp;"'!"&amp;H6692),"")</f>
        <v>0</v>
      </c>
      <c r="G6692" s="1533" t="s">
        <v>6776</v>
      </c>
      <c r="H6692" s="2" t="s">
        <v>5914</v>
      </c>
    </row>
    <row r="6693" spans="1:8" ht="14">
      <c r="A6693">
        <v>6688</v>
      </c>
      <c r="B6693" s="7">
        <f>'EstRev 6-11'!C250</f>
        <v>0</v>
      </c>
      <c r="C6693" s="3">
        <f t="shared" si="187"/>
        <v>6688</v>
      </c>
      <c r="D6693" s="3" t="s">
        <v>162</v>
      </c>
      <c r="E6693" s="2" t="b">
        <f t="shared" ca="1" si="186"/>
        <v>1</v>
      </c>
      <c r="F6693" s="2" cm="1">
        <f t="array" aca="1" ref="F6693" ca="1">IF(G6693&lt;&gt;"",INDIRECT("'"&amp;G6693&amp;"'!"&amp;H6693),"")</f>
        <v>0</v>
      </c>
      <c r="G6693" s="1533" t="s">
        <v>6776</v>
      </c>
      <c r="H6693" s="2" t="s">
        <v>5915</v>
      </c>
    </row>
    <row r="6694" spans="1:8" ht="14">
      <c r="A6694">
        <v>6689</v>
      </c>
      <c r="B6694" s="7">
        <f>'EstRev 6-11'!C251</f>
        <v>0</v>
      </c>
      <c r="C6694" s="3">
        <f t="shared" si="187"/>
        <v>6689</v>
      </c>
      <c r="D6694" s="3" t="s">
        <v>162</v>
      </c>
      <c r="E6694" s="2" t="b">
        <f t="shared" ca="1" si="186"/>
        <v>1</v>
      </c>
      <c r="F6694" s="2" cm="1">
        <f t="array" aca="1" ref="F6694" ca="1">IF(G6694&lt;&gt;"",INDIRECT("'"&amp;G6694&amp;"'!"&amp;H6694),"")</f>
        <v>0</v>
      </c>
      <c r="G6694" s="1533" t="s">
        <v>6776</v>
      </c>
      <c r="H6694" s="2" t="s">
        <v>5916</v>
      </c>
    </row>
    <row r="6695" spans="1:8" ht="14">
      <c r="A6695">
        <v>6690</v>
      </c>
      <c r="B6695" s="7">
        <f>'EstRev 6-11'!C252</f>
        <v>0</v>
      </c>
      <c r="C6695" s="3">
        <f t="shared" si="187"/>
        <v>6690</v>
      </c>
      <c r="D6695" s="3" t="s">
        <v>162</v>
      </c>
      <c r="E6695" s="2" t="b">
        <f t="shared" ca="1" si="186"/>
        <v>1</v>
      </c>
      <c r="F6695" s="2" cm="1">
        <f t="array" aca="1" ref="F6695" ca="1">IF(G6695&lt;&gt;"",INDIRECT("'"&amp;G6695&amp;"'!"&amp;H6695),"")</f>
        <v>0</v>
      </c>
      <c r="G6695" s="1533" t="s">
        <v>6776</v>
      </c>
      <c r="H6695" s="2" t="s">
        <v>5917</v>
      </c>
    </row>
    <row r="6696" spans="1:8" ht="14">
      <c r="A6696">
        <v>6691</v>
      </c>
      <c r="B6696" s="7">
        <f>'EstRev 6-11'!C253</f>
        <v>0</v>
      </c>
      <c r="C6696" s="3">
        <f t="shared" si="187"/>
        <v>6691</v>
      </c>
      <c r="D6696" s="3" t="s">
        <v>162</v>
      </c>
      <c r="E6696" s="2" t="b">
        <f t="shared" ca="1" si="186"/>
        <v>1</v>
      </c>
      <c r="F6696" s="2" cm="1">
        <f t="array" aca="1" ref="F6696" ca="1">IF(G6696&lt;&gt;"",INDIRECT("'"&amp;G6696&amp;"'!"&amp;H6696),"")</f>
        <v>0</v>
      </c>
      <c r="G6696" s="1533" t="s">
        <v>6776</v>
      </c>
      <c r="H6696" s="2" t="s">
        <v>5918</v>
      </c>
    </row>
    <row r="6697" spans="1:8" ht="14">
      <c r="A6697">
        <v>6692</v>
      </c>
      <c r="B6697" s="7">
        <f>'EstRev 6-11'!C254</f>
        <v>0</v>
      </c>
      <c r="C6697" s="3">
        <f t="shared" si="187"/>
        <v>6692</v>
      </c>
      <c r="D6697" s="3" t="s">
        <v>162</v>
      </c>
      <c r="E6697" s="2" t="b">
        <f t="shared" ca="1" si="186"/>
        <v>1</v>
      </c>
      <c r="F6697" s="2" cm="1">
        <f t="array" aca="1" ref="F6697" ca="1">IF(G6697&lt;&gt;"",INDIRECT("'"&amp;G6697&amp;"'!"&amp;H6697),"")</f>
        <v>0</v>
      </c>
      <c r="G6697" s="1533" t="s">
        <v>6776</v>
      </c>
      <c r="H6697" s="2" t="s">
        <v>5919</v>
      </c>
    </row>
    <row r="6698" spans="1:8" ht="14">
      <c r="A6698">
        <v>6693</v>
      </c>
      <c r="B6698" s="7">
        <f>'EstRev 6-11'!C255</f>
        <v>0</v>
      </c>
      <c r="C6698" s="3">
        <f t="shared" si="187"/>
        <v>6693</v>
      </c>
      <c r="D6698" s="3" t="s">
        <v>162</v>
      </c>
      <c r="E6698" s="2" t="b">
        <f t="shared" ca="1" si="186"/>
        <v>1</v>
      </c>
      <c r="F6698" s="2" cm="1">
        <f t="array" aca="1" ref="F6698" ca="1">IF(G6698&lt;&gt;"",INDIRECT("'"&amp;G6698&amp;"'!"&amp;H6698),"")</f>
        <v>0</v>
      </c>
      <c r="G6698" s="1533" t="s">
        <v>6776</v>
      </c>
      <c r="H6698" s="2" t="s">
        <v>5920</v>
      </c>
    </row>
    <row r="6699" spans="1:8" ht="14">
      <c r="A6699">
        <v>6694</v>
      </c>
      <c r="B6699" s="7">
        <f>'EstRev 6-11'!D226</f>
        <v>0</v>
      </c>
      <c r="C6699" s="3">
        <f t="shared" si="187"/>
        <v>6694</v>
      </c>
      <c r="D6699" s="3" t="s">
        <v>162</v>
      </c>
      <c r="E6699" s="2" t="b">
        <f t="shared" ca="1" si="186"/>
        <v>1</v>
      </c>
      <c r="F6699" s="2" cm="1">
        <f t="array" aca="1" ref="F6699" ca="1">IF(G6699&lt;&gt;"",INDIRECT("'"&amp;G6699&amp;"'!"&amp;H6699),"")</f>
        <v>0</v>
      </c>
      <c r="G6699" s="1533" t="s">
        <v>6776</v>
      </c>
      <c r="H6699" s="2" t="s">
        <v>4746</v>
      </c>
    </row>
    <row r="6700" spans="1:8" ht="14">
      <c r="A6700">
        <v>6695</v>
      </c>
      <c r="B6700" s="7">
        <f>'EstRev 6-11'!D227</f>
        <v>0</v>
      </c>
      <c r="C6700" s="3">
        <f t="shared" si="187"/>
        <v>6695</v>
      </c>
      <c r="D6700" s="3" t="s">
        <v>162</v>
      </c>
      <c r="E6700" s="2" t="b">
        <f t="shared" ca="1" si="186"/>
        <v>1</v>
      </c>
      <c r="F6700" s="2" cm="1">
        <f t="array" aca="1" ref="F6700" ca="1">IF(G6700&lt;&gt;"",INDIRECT("'"&amp;G6700&amp;"'!"&amp;H6700),"")</f>
        <v>0</v>
      </c>
      <c r="G6700" s="1533" t="s">
        <v>6776</v>
      </c>
      <c r="H6700" s="2" t="s">
        <v>4747</v>
      </c>
    </row>
    <row r="6701" spans="1:8" ht="14">
      <c r="A6701">
        <v>6696</v>
      </c>
      <c r="B6701" s="7">
        <f>'EstRev 6-11'!D228</f>
        <v>0</v>
      </c>
      <c r="C6701" s="3">
        <f t="shared" si="187"/>
        <v>6696</v>
      </c>
      <c r="D6701" s="3" t="s">
        <v>162</v>
      </c>
      <c r="E6701" s="2" t="b">
        <f t="shared" ca="1" si="186"/>
        <v>1</v>
      </c>
      <c r="F6701" s="2" cm="1">
        <f t="array" aca="1" ref="F6701" ca="1">IF(G6701&lt;&gt;"",INDIRECT("'"&amp;G6701&amp;"'!"&amp;H6701),"")</f>
        <v>0</v>
      </c>
      <c r="G6701" s="1533" t="s">
        <v>6776</v>
      </c>
      <c r="H6701" s="2" t="s">
        <v>4748</v>
      </c>
    </row>
    <row r="6702" spans="1:8" ht="14">
      <c r="A6702">
        <v>6697</v>
      </c>
      <c r="B6702" s="7">
        <f>'EstRev 6-11'!D229</f>
        <v>0</v>
      </c>
      <c r="C6702" s="3">
        <f t="shared" si="187"/>
        <v>6697</v>
      </c>
      <c r="D6702" s="3" t="s">
        <v>162</v>
      </c>
      <c r="E6702" s="2" t="b">
        <f t="shared" ca="1" si="186"/>
        <v>1</v>
      </c>
      <c r="F6702" s="2" cm="1">
        <f t="array" aca="1" ref="F6702" ca="1">IF(G6702&lt;&gt;"",INDIRECT("'"&amp;G6702&amp;"'!"&amp;H6702),"")</f>
        <v>0</v>
      </c>
      <c r="G6702" s="1533" t="s">
        <v>6776</v>
      </c>
      <c r="H6702" s="2" t="s">
        <v>4743</v>
      </c>
    </row>
    <row r="6703" spans="1:8" ht="14">
      <c r="A6703">
        <v>6698</v>
      </c>
      <c r="B6703" s="7">
        <f>'EstRev 6-11'!D230</f>
        <v>0</v>
      </c>
      <c r="C6703" s="3">
        <f t="shared" si="187"/>
        <v>6698</v>
      </c>
      <c r="D6703" s="3" t="s">
        <v>162</v>
      </c>
      <c r="E6703" s="2" t="b">
        <f t="shared" ca="1" si="186"/>
        <v>1</v>
      </c>
      <c r="F6703" s="2" cm="1">
        <f t="array" aca="1" ref="F6703" ca="1">IF(G6703&lt;&gt;"",INDIRECT("'"&amp;G6703&amp;"'!"&amp;H6703),"")</f>
        <v>0</v>
      </c>
      <c r="G6703" s="1533" t="s">
        <v>6776</v>
      </c>
      <c r="H6703" s="2" t="s">
        <v>5799</v>
      </c>
    </row>
    <row r="6704" spans="1:8" ht="14">
      <c r="A6704" s="1">
        <v>6699</v>
      </c>
      <c r="E6704" s="2" t="b">
        <f t="shared" ca="1" si="186"/>
        <v>1</v>
      </c>
      <c r="F6704" s="2" t="str" cm="1">
        <f t="array" aca="1" ref="F6704" ca="1">IF(G6704&lt;&gt;"",INDIRECT("'"&amp;G6704&amp;"'!"&amp;H6704),"")</f>
        <v/>
      </c>
      <c r="G6704" s="1533"/>
    </row>
    <row r="6705" spans="1:8" ht="14">
      <c r="A6705">
        <v>6700</v>
      </c>
      <c r="B6705" s="7">
        <f>'EstRev 6-11'!D231</f>
        <v>0</v>
      </c>
      <c r="C6705" s="3">
        <f t="shared" si="187"/>
        <v>6700</v>
      </c>
      <c r="D6705" s="3" t="s">
        <v>162</v>
      </c>
      <c r="E6705" s="2" t="b">
        <f t="shared" ca="1" si="186"/>
        <v>1</v>
      </c>
      <c r="F6705" s="2" cm="1">
        <f t="array" aca="1" ref="F6705" ca="1">IF(G6705&lt;&gt;"",INDIRECT("'"&amp;G6705&amp;"'!"&amp;H6705),"")</f>
        <v>0</v>
      </c>
      <c r="G6705" s="1533" t="s">
        <v>6776</v>
      </c>
      <c r="H6705" s="2" t="s">
        <v>4744</v>
      </c>
    </row>
    <row r="6706" spans="1:8" ht="14">
      <c r="A6706">
        <v>6701</v>
      </c>
      <c r="B6706" s="7">
        <f>'EstRev 6-11'!D232</f>
        <v>0</v>
      </c>
      <c r="C6706" s="3">
        <f t="shared" si="187"/>
        <v>6701</v>
      </c>
      <c r="D6706" s="3" t="s">
        <v>162</v>
      </c>
      <c r="E6706" s="2" t="b">
        <f t="shared" ca="1" si="186"/>
        <v>1</v>
      </c>
      <c r="F6706" s="2" cm="1">
        <f t="array" aca="1" ref="F6706" ca="1">IF(G6706&lt;&gt;"",INDIRECT("'"&amp;G6706&amp;"'!"&amp;H6706),"")</f>
        <v>0</v>
      </c>
      <c r="G6706" s="1533" t="s">
        <v>6776</v>
      </c>
      <c r="H6706" s="2" t="s">
        <v>5055</v>
      </c>
    </row>
    <row r="6707" spans="1:8" ht="14">
      <c r="A6707">
        <v>6702</v>
      </c>
      <c r="B6707" s="7">
        <f>'EstRev 6-11'!D233</f>
        <v>0</v>
      </c>
      <c r="C6707" s="3">
        <f t="shared" si="187"/>
        <v>6702</v>
      </c>
      <c r="D6707" s="3" t="s">
        <v>162</v>
      </c>
      <c r="E6707" s="2" t="b">
        <f t="shared" ca="1" si="186"/>
        <v>1</v>
      </c>
      <c r="F6707" s="2" cm="1">
        <f t="array" aca="1" ref="F6707" ca="1">IF(G6707&lt;&gt;"",INDIRECT("'"&amp;G6707&amp;"'!"&amp;H6707),"")</f>
        <v>0</v>
      </c>
      <c r="G6707" s="1533" t="s">
        <v>6776</v>
      </c>
      <c r="H6707" s="2" t="s">
        <v>4749</v>
      </c>
    </row>
    <row r="6708" spans="1:8" ht="14">
      <c r="A6708">
        <v>6703</v>
      </c>
      <c r="B6708" s="7">
        <f>'EstRev 6-11'!D234</f>
        <v>0</v>
      </c>
      <c r="C6708" s="3">
        <f t="shared" si="187"/>
        <v>6703</v>
      </c>
      <c r="D6708" s="3" t="s">
        <v>162</v>
      </c>
      <c r="E6708" s="2" t="b">
        <f t="shared" ca="1" si="186"/>
        <v>1</v>
      </c>
      <c r="F6708" s="2" cm="1">
        <f t="array" aca="1" ref="F6708" ca="1">IF(G6708&lt;&gt;"",INDIRECT("'"&amp;G6708&amp;"'!"&amp;H6708),"")</f>
        <v>0</v>
      </c>
      <c r="G6708" s="1533" t="s">
        <v>6776</v>
      </c>
      <c r="H6708" s="2" t="s">
        <v>5921</v>
      </c>
    </row>
    <row r="6709" spans="1:8" ht="14">
      <c r="A6709">
        <v>6704</v>
      </c>
      <c r="B6709" s="7">
        <f>'EstRev 6-11'!D235</f>
        <v>0</v>
      </c>
      <c r="C6709" s="3">
        <f t="shared" si="187"/>
        <v>6704</v>
      </c>
      <c r="D6709" s="3" t="s">
        <v>162</v>
      </c>
      <c r="E6709" s="2" t="b">
        <f t="shared" ca="1" si="186"/>
        <v>1</v>
      </c>
      <c r="F6709" s="2" cm="1">
        <f t="array" aca="1" ref="F6709" ca="1">IF(G6709&lt;&gt;"",INDIRECT("'"&amp;G6709&amp;"'!"&amp;H6709),"")</f>
        <v>0</v>
      </c>
      <c r="G6709" s="1533" t="s">
        <v>6776</v>
      </c>
      <c r="H6709" s="2" t="s">
        <v>5922</v>
      </c>
    </row>
    <row r="6710" spans="1:8" ht="14">
      <c r="A6710">
        <v>6705</v>
      </c>
      <c r="B6710" s="7">
        <f>'EstRev 6-11'!D236</f>
        <v>0</v>
      </c>
      <c r="C6710" s="3">
        <f t="shared" si="187"/>
        <v>6705</v>
      </c>
      <c r="D6710" s="3" t="s">
        <v>162</v>
      </c>
      <c r="E6710" s="2" t="b">
        <f t="shared" ca="1" si="186"/>
        <v>1</v>
      </c>
      <c r="F6710" s="2" cm="1">
        <f t="array" aca="1" ref="F6710" ca="1">IF(G6710&lt;&gt;"",INDIRECT("'"&amp;G6710&amp;"'!"&amp;H6710),"")</f>
        <v>0</v>
      </c>
      <c r="G6710" s="1533" t="s">
        <v>6776</v>
      </c>
      <c r="H6710" s="2" t="s">
        <v>4750</v>
      </c>
    </row>
    <row r="6711" spans="1:8" ht="14">
      <c r="A6711">
        <v>6706</v>
      </c>
      <c r="B6711" s="7">
        <f>'EstRev 6-11'!D237</f>
        <v>0</v>
      </c>
      <c r="C6711" s="3">
        <f t="shared" si="187"/>
        <v>6706</v>
      </c>
      <c r="D6711" s="3" t="s">
        <v>162</v>
      </c>
      <c r="E6711" s="2" t="b">
        <f t="shared" ca="1" si="186"/>
        <v>1</v>
      </c>
      <c r="F6711" s="2" cm="1">
        <f t="array" aca="1" ref="F6711" ca="1">IF(G6711&lt;&gt;"",INDIRECT("'"&amp;G6711&amp;"'!"&amp;H6711),"")</f>
        <v>0</v>
      </c>
      <c r="G6711" s="1533" t="s">
        <v>6776</v>
      </c>
      <c r="H6711" s="2" t="s">
        <v>4751</v>
      </c>
    </row>
    <row r="6712" spans="1:8" ht="14">
      <c r="A6712">
        <v>6707</v>
      </c>
      <c r="B6712" s="7">
        <f>'EstRev 6-11'!D238</f>
        <v>0</v>
      </c>
      <c r="C6712" s="3">
        <f t="shared" si="187"/>
        <v>6707</v>
      </c>
      <c r="D6712" s="3" t="s">
        <v>162</v>
      </c>
      <c r="E6712" s="2" t="b">
        <f t="shared" ca="1" si="186"/>
        <v>1</v>
      </c>
      <c r="F6712" s="2" cm="1">
        <f t="array" aca="1" ref="F6712" ca="1">IF(G6712&lt;&gt;"",INDIRECT("'"&amp;G6712&amp;"'!"&amp;H6712),"")</f>
        <v>0</v>
      </c>
      <c r="G6712" s="1533" t="s">
        <v>6776</v>
      </c>
      <c r="H6712" s="2" t="s">
        <v>4752</v>
      </c>
    </row>
    <row r="6713" spans="1:8" ht="14">
      <c r="A6713">
        <v>6708</v>
      </c>
      <c r="B6713" s="7">
        <f>'EstRev 6-11'!D239</f>
        <v>0</v>
      </c>
      <c r="C6713" s="3">
        <f t="shared" si="187"/>
        <v>6708</v>
      </c>
      <c r="D6713" s="3" t="s">
        <v>162</v>
      </c>
      <c r="E6713" s="2" t="b">
        <f t="shared" ca="1" si="186"/>
        <v>1</v>
      </c>
      <c r="F6713" s="2" cm="1">
        <f t="array" aca="1" ref="F6713" ca="1">IF(G6713&lt;&gt;"",INDIRECT("'"&amp;G6713&amp;"'!"&amp;H6713),"")</f>
        <v>0</v>
      </c>
      <c r="G6713" s="1533" t="s">
        <v>6776</v>
      </c>
      <c r="H6713" s="2" t="s">
        <v>4753</v>
      </c>
    </row>
    <row r="6714" spans="1:8" ht="14">
      <c r="A6714">
        <v>6709</v>
      </c>
      <c r="B6714" s="7">
        <f>'EstRev 6-11'!D240</f>
        <v>0</v>
      </c>
      <c r="C6714" s="3">
        <f t="shared" si="187"/>
        <v>6709</v>
      </c>
      <c r="D6714" s="3" t="s">
        <v>162</v>
      </c>
      <c r="E6714" s="2" t="b">
        <f t="shared" ca="1" si="186"/>
        <v>1</v>
      </c>
      <c r="F6714" s="2" cm="1">
        <f t="array" aca="1" ref="F6714" ca="1">IF(G6714&lt;&gt;"",INDIRECT("'"&amp;G6714&amp;"'!"&amp;H6714),"")</f>
        <v>0</v>
      </c>
      <c r="G6714" s="1533" t="s">
        <v>6776</v>
      </c>
      <c r="H6714" s="2" t="s">
        <v>4754</v>
      </c>
    </row>
    <row r="6715" spans="1:8" ht="14">
      <c r="A6715">
        <v>6710</v>
      </c>
      <c r="B6715" s="7">
        <f>'EstRev 6-11'!D241</f>
        <v>0</v>
      </c>
      <c r="C6715" s="3">
        <f t="shared" si="187"/>
        <v>6710</v>
      </c>
      <c r="D6715" s="3" t="s">
        <v>162</v>
      </c>
      <c r="E6715" s="2" t="b">
        <f t="shared" ca="1" si="186"/>
        <v>1</v>
      </c>
      <c r="F6715" s="2" cm="1">
        <f t="array" aca="1" ref="F6715" ca="1">IF(G6715&lt;&gt;"",INDIRECT("'"&amp;G6715&amp;"'!"&amp;H6715),"")</f>
        <v>0</v>
      </c>
      <c r="G6715" s="1533" t="s">
        <v>6776</v>
      </c>
      <c r="H6715" s="2" t="s">
        <v>4755</v>
      </c>
    </row>
    <row r="6716" spans="1:8" ht="14">
      <c r="A6716">
        <v>6711</v>
      </c>
      <c r="B6716" s="7">
        <f>'EstRev 6-11'!D242</f>
        <v>0</v>
      </c>
      <c r="C6716" s="3">
        <f t="shared" si="187"/>
        <v>6711</v>
      </c>
      <c r="D6716" s="3" t="s">
        <v>162</v>
      </c>
      <c r="E6716" s="2" t="b">
        <f t="shared" ca="1" si="186"/>
        <v>1</v>
      </c>
      <c r="F6716" s="2" cm="1">
        <f t="array" aca="1" ref="F6716" ca="1">IF(G6716&lt;&gt;"",INDIRECT("'"&amp;G6716&amp;"'!"&amp;H6716),"")</f>
        <v>0</v>
      </c>
      <c r="G6716" s="1533" t="s">
        <v>6776</v>
      </c>
      <c r="H6716" s="2" t="s">
        <v>4756</v>
      </c>
    </row>
    <row r="6717" spans="1:8" ht="14">
      <c r="A6717">
        <v>6712</v>
      </c>
      <c r="B6717" s="7">
        <f>'EstRev 6-11'!D243</f>
        <v>0</v>
      </c>
      <c r="C6717" s="3">
        <f t="shared" si="187"/>
        <v>6712</v>
      </c>
      <c r="D6717" s="3" t="s">
        <v>162</v>
      </c>
      <c r="E6717" s="2" t="b">
        <f t="shared" ca="1" si="186"/>
        <v>1</v>
      </c>
      <c r="F6717" s="2" cm="1">
        <f t="array" aca="1" ref="F6717" ca="1">IF(G6717&lt;&gt;"",INDIRECT("'"&amp;G6717&amp;"'!"&amp;H6717),"")</f>
        <v>0</v>
      </c>
      <c r="G6717" s="1533" t="s">
        <v>6776</v>
      </c>
      <c r="H6717" s="2" t="s">
        <v>5923</v>
      </c>
    </row>
    <row r="6718" spans="1:8" ht="14">
      <c r="A6718">
        <v>6713</v>
      </c>
      <c r="B6718" s="7">
        <f>'EstRev 6-11'!D244</f>
        <v>0</v>
      </c>
      <c r="C6718" s="3">
        <f t="shared" si="187"/>
        <v>6713</v>
      </c>
      <c r="D6718" s="3" t="s">
        <v>162</v>
      </c>
      <c r="E6718" s="2" t="b">
        <f t="shared" ca="1" si="186"/>
        <v>1</v>
      </c>
      <c r="F6718" s="2" cm="1">
        <f t="array" aca="1" ref="F6718" ca="1">IF(G6718&lt;&gt;"",INDIRECT("'"&amp;G6718&amp;"'!"&amp;H6718),"")</f>
        <v>0</v>
      </c>
      <c r="G6718" s="1533" t="s">
        <v>6776</v>
      </c>
      <c r="H6718" s="2" t="s">
        <v>4757</v>
      </c>
    </row>
    <row r="6719" spans="1:8" ht="14">
      <c r="A6719">
        <v>6714</v>
      </c>
      <c r="B6719" s="7">
        <f>'EstRev 6-11'!D245</f>
        <v>0</v>
      </c>
      <c r="C6719" s="3">
        <f t="shared" si="187"/>
        <v>6714</v>
      </c>
      <c r="D6719" s="3" t="s">
        <v>162</v>
      </c>
      <c r="E6719" s="2" t="b">
        <f t="shared" ca="1" si="186"/>
        <v>1</v>
      </c>
      <c r="F6719" s="2" cm="1">
        <f t="array" aca="1" ref="F6719" ca="1">IF(G6719&lt;&gt;"",INDIRECT("'"&amp;G6719&amp;"'!"&amp;H6719),"")</f>
        <v>0</v>
      </c>
      <c r="G6719" s="1533" t="s">
        <v>6776</v>
      </c>
      <c r="H6719" s="2" t="s">
        <v>4758</v>
      </c>
    </row>
    <row r="6720" spans="1:8" ht="14">
      <c r="A6720">
        <v>6715</v>
      </c>
      <c r="B6720" s="7">
        <f>'EstRev 6-11'!D246</f>
        <v>0</v>
      </c>
      <c r="C6720" s="3">
        <f t="shared" si="187"/>
        <v>6715</v>
      </c>
      <c r="D6720" s="3" t="s">
        <v>162</v>
      </c>
      <c r="E6720" s="2" t="b">
        <f t="shared" ca="1" si="186"/>
        <v>1</v>
      </c>
      <c r="F6720" s="2" cm="1">
        <f t="array" aca="1" ref="F6720" ca="1">IF(G6720&lt;&gt;"",INDIRECT("'"&amp;G6720&amp;"'!"&amp;H6720),"")</f>
        <v>0</v>
      </c>
      <c r="G6720" s="1533" t="s">
        <v>6776</v>
      </c>
      <c r="H6720" s="2" t="s">
        <v>4759</v>
      </c>
    </row>
    <row r="6721" spans="1:8" ht="14">
      <c r="A6721">
        <v>6716</v>
      </c>
      <c r="B6721" s="7">
        <f>'EstRev 6-11'!D247</f>
        <v>0</v>
      </c>
      <c r="C6721" s="3">
        <f t="shared" si="187"/>
        <v>6716</v>
      </c>
      <c r="D6721" s="3" t="s">
        <v>162</v>
      </c>
      <c r="E6721" s="2" t="b">
        <f t="shared" ca="1" si="186"/>
        <v>1</v>
      </c>
      <c r="F6721" s="2" cm="1">
        <f t="array" aca="1" ref="F6721" ca="1">IF(G6721&lt;&gt;"",INDIRECT("'"&amp;G6721&amp;"'!"&amp;H6721),"")</f>
        <v>0</v>
      </c>
      <c r="G6721" s="1533" t="s">
        <v>6776</v>
      </c>
      <c r="H6721" s="2" t="s">
        <v>4760</v>
      </c>
    </row>
    <row r="6722" spans="1:8" ht="14">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33" t="s">
        <v>6776</v>
      </c>
      <c r="H6722" s="2" t="s">
        <v>5924</v>
      </c>
    </row>
    <row r="6723" spans="1:8" ht="14">
      <c r="A6723">
        <v>6718</v>
      </c>
      <c r="B6723" s="7">
        <f>'EstRev 6-11'!D249</f>
        <v>0</v>
      </c>
      <c r="C6723" s="3">
        <f t="shared" si="187"/>
        <v>6718</v>
      </c>
      <c r="D6723" s="3" t="s">
        <v>162</v>
      </c>
      <c r="E6723" s="2" t="b">
        <f t="shared" ca="1" si="188"/>
        <v>1</v>
      </c>
      <c r="F6723" s="2" cm="1">
        <f t="array" aca="1" ref="F6723" ca="1">IF(G6723&lt;&gt;"",INDIRECT("'"&amp;G6723&amp;"'!"&amp;H6723),"")</f>
        <v>0</v>
      </c>
      <c r="G6723" s="1533" t="s">
        <v>6776</v>
      </c>
      <c r="H6723" s="2" t="s">
        <v>4761</v>
      </c>
    </row>
    <row r="6724" spans="1:8" ht="14">
      <c r="A6724">
        <v>6719</v>
      </c>
      <c r="B6724" s="7">
        <f>'EstRev 6-11'!D250</f>
        <v>0</v>
      </c>
      <c r="C6724" s="3">
        <f t="shared" si="187"/>
        <v>6719</v>
      </c>
      <c r="D6724" s="3" t="s">
        <v>162</v>
      </c>
      <c r="E6724" s="2" t="b">
        <f t="shared" ca="1" si="188"/>
        <v>1</v>
      </c>
      <c r="F6724" s="2" cm="1">
        <f t="array" aca="1" ref="F6724" ca="1">IF(G6724&lt;&gt;"",INDIRECT("'"&amp;G6724&amp;"'!"&amp;H6724),"")</f>
        <v>0</v>
      </c>
      <c r="G6724" s="1533" t="s">
        <v>6776</v>
      </c>
      <c r="H6724" s="2" t="s">
        <v>4762</v>
      </c>
    </row>
    <row r="6725" spans="1:8" ht="14">
      <c r="A6725">
        <v>6720</v>
      </c>
      <c r="B6725" s="7">
        <f>'EstRev 6-11'!D251</f>
        <v>0</v>
      </c>
      <c r="C6725" s="3">
        <f t="shared" si="187"/>
        <v>6720</v>
      </c>
      <c r="D6725" s="3" t="s">
        <v>162</v>
      </c>
      <c r="E6725" s="2" t="b">
        <f t="shared" ca="1" si="188"/>
        <v>1</v>
      </c>
      <c r="F6725" s="2" cm="1">
        <f t="array" aca="1" ref="F6725" ca="1">IF(G6725&lt;&gt;"",INDIRECT("'"&amp;G6725&amp;"'!"&amp;H6725),"")</f>
        <v>0</v>
      </c>
      <c r="G6725" s="1533" t="s">
        <v>6776</v>
      </c>
      <c r="H6725" s="2" t="s">
        <v>4916</v>
      </c>
    </row>
    <row r="6726" spans="1:8" ht="14">
      <c r="A6726">
        <v>6721</v>
      </c>
      <c r="B6726" s="7">
        <f>'EstRev 6-11'!D252</f>
        <v>0</v>
      </c>
      <c r="C6726" s="3">
        <f t="shared" si="187"/>
        <v>6721</v>
      </c>
      <c r="D6726" s="3" t="s">
        <v>162</v>
      </c>
      <c r="E6726" s="2" t="b">
        <f t="shared" ca="1" si="188"/>
        <v>1</v>
      </c>
      <c r="F6726" s="2" cm="1">
        <f t="array" aca="1" ref="F6726" ca="1">IF(G6726&lt;&gt;"",INDIRECT("'"&amp;G6726&amp;"'!"&amp;H6726),"")</f>
        <v>0</v>
      </c>
      <c r="G6726" s="1533" t="s">
        <v>6776</v>
      </c>
      <c r="H6726" s="2" t="s">
        <v>5801</v>
      </c>
    </row>
    <row r="6727" spans="1:8" ht="14">
      <c r="A6727">
        <v>6722</v>
      </c>
      <c r="B6727" s="7">
        <f>'EstRev 6-11'!D253</f>
        <v>0</v>
      </c>
      <c r="C6727" s="3">
        <f t="shared" si="187"/>
        <v>6722</v>
      </c>
      <c r="D6727" s="3" t="s">
        <v>162</v>
      </c>
      <c r="E6727" s="2" t="b">
        <f t="shared" ca="1" si="188"/>
        <v>1</v>
      </c>
      <c r="F6727" s="2" cm="1">
        <f t="array" aca="1" ref="F6727" ca="1">IF(G6727&lt;&gt;"",INDIRECT("'"&amp;G6727&amp;"'!"&amp;H6727),"")</f>
        <v>0</v>
      </c>
      <c r="G6727" s="1533" t="s">
        <v>6776</v>
      </c>
      <c r="H6727" s="2" t="s">
        <v>5803</v>
      </c>
    </row>
    <row r="6728" spans="1:8" ht="14">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33" t="s">
        <v>6776</v>
      </c>
      <c r="H6728" s="2" t="s">
        <v>4763</v>
      </c>
    </row>
    <row r="6729" spans="1:8" ht="14">
      <c r="A6729">
        <v>6724</v>
      </c>
      <c r="B6729" s="7">
        <f>'EstRev 6-11'!D255</f>
        <v>0</v>
      </c>
      <c r="C6729" s="3">
        <f t="shared" si="189"/>
        <v>6724</v>
      </c>
      <c r="D6729" s="3" t="s">
        <v>162</v>
      </c>
      <c r="E6729" s="2" t="b">
        <f t="shared" ca="1" si="188"/>
        <v>1</v>
      </c>
      <c r="F6729" s="2" cm="1">
        <f t="array" aca="1" ref="F6729" ca="1">IF(G6729&lt;&gt;"",INDIRECT("'"&amp;G6729&amp;"'!"&amp;H6729),"")</f>
        <v>0</v>
      </c>
      <c r="G6729" s="1533" t="s">
        <v>6776</v>
      </c>
      <c r="H6729" s="2" t="s">
        <v>5925</v>
      </c>
    </row>
    <row r="6730" spans="1:8" ht="14">
      <c r="A6730">
        <v>6725</v>
      </c>
      <c r="B6730" s="7">
        <f>'EstRev 6-11'!E226</f>
        <v>0</v>
      </c>
      <c r="C6730" s="3">
        <f t="shared" si="189"/>
        <v>6725</v>
      </c>
      <c r="D6730" s="3" t="s">
        <v>162</v>
      </c>
      <c r="E6730" s="2" t="b">
        <f t="shared" ca="1" si="188"/>
        <v>1</v>
      </c>
      <c r="F6730" s="2" cm="1">
        <f t="array" aca="1" ref="F6730" ca="1">IF(G6730&lt;&gt;"",INDIRECT("'"&amp;G6730&amp;"'!"&amp;H6730),"")</f>
        <v>0</v>
      </c>
      <c r="G6730" s="1533" t="s">
        <v>6776</v>
      </c>
      <c r="H6730" s="2" t="s">
        <v>5926</v>
      </c>
    </row>
    <row r="6731" spans="1:8" ht="14">
      <c r="A6731" s="1">
        <v>6726</v>
      </c>
      <c r="D6731" s="3" t="s">
        <v>162</v>
      </c>
      <c r="E6731" s="2" t="b">
        <f t="shared" ca="1" si="188"/>
        <v>1</v>
      </c>
      <c r="F6731" s="2" t="str" cm="1">
        <f t="array" aca="1" ref="F6731" ca="1">IF(G6731&lt;&gt;"",INDIRECT("'"&amp;G6731&amp;"'!"&amp;H6731),"")</f>
        <v/>
      </c>
      <c r="G6731" s="1533"/>
    </row>
    <row r="6732" spans="1:8" ht="14">
      <c r="A6732">
        <v>6727</v>
      </c>
      <c r="B6732" s="7">
        <f>'EstRev 6-11'!E228</f>
        <v>0</v>
      </c>
      <c r="C6732" s="3">
        <f t="shared" si="189"/>
        <v>6727</v>
      </c>
      <c r="D6732" s="3" t="s">
        <v>162</v>
      </c>
      <c r="E6732" s="2" t="b">
        <f t="shared" ca="1" si="188"/>
        <v>1</v>
      </c>
      <c r="F6732" s="2" cm="1">
        <f t="array" aca="1" ref="F6732" ca="1">IF(G6732&lt;&gt;"",INDIRECT("'"&amp;G6732&amp;"'!"&amp;H6732),"")</f>
        <v>0</v>
      </c>
      <c r="G6732" s="1533" t="s">
        <v>6776</v>
      </c>
      <c r="H6732" s="2" t="s">
        <v>5927</v>
      </c>
    </row>
    <row r="6733" spans="1:8" ht="14">
      <c r="A6733">
        <v>6728</v>
      </c>
      <c r="B6733" s="7">
        <f>'EstRev 6-11'!E229</f>
        <v>0</v>
      </c>
      <c r="C6733" s="3">
        <f t="shared" si="189"/>
        <v>6728</v>
      </c>
      <c r="D6733" s="3" t="s">
        <v>162</v>
      </c>
      <c r="E6733" s="2" t="b">
        <f t="shared" ca="1" si="188"/>
        <v>1</v>
      </c>
      <c r="F6733" s="2" cm="1">
        <f t="array" aca="1" ref="F6733" ca="1">IF(G6733&lt;&gt;"",INDIRECT("'"&amp;G6733&amp;"'!"&amp;H6733),"")</f>
        <v>0</v>
      </c>
      <c r="G6733" s="1533" t="s">
        <v>6776</v>
      </c>
      <c r="H6733" s="2" t="s">
        <v>5928</v>
      </c>
    </row>
    <row r="6734" spans="1:8" ht="14">
      <c r="A6734">
        <v>6729</v>
      </c>
      <c r="B6734" s="7">
        <f>'EstRev 6-11'!E230</f>
        <v>0</v>
      </c>
      <c r="C6734" s="3">
        <f t="shared" si="189"/>
        <v>6729</v>
      </c>
      <c r="D6734" s="3" t="s">
        <v>162</v>
      </c>
      <c r="E6734" s="2" t="b">
        <f t="shared" ca="1" si="188"/>
        <v>1</v>
      </c>
      <c r="F6734" s="2" cm="1">
        <f t="array" aca="1" ref="F6734" ca="1">IF(G6734&lt;&gt;"",INDIRECT("'"&amp;G6734&amp;"'!"&amp;H6734),"")</f>
        <v>0</v>
      </c>
      <c r="G6734" s="1533" t="s">
        <v>6776</v>
      </c>
      <c r="H6734" s="2" t="s">
        <v>5929</v>
      </c>
    </row>
    <row r="6735" spans="1:8" ht="14">
      <c r="A6735">
        <v>6730</v>
      </c>
      <c r="B6735" s="7">
        <f>'EstRev 6-11'!E231</f>
        <v>0</v>
      </c>
      <c r="C6735" s="3">
        <f t="shared" si="189"/>
        <v>6730</v>
      </c>
      <c r="D6735" s="3" t="s">
        <v>162</v>
      </c>
      <c r="E6735" s="2" t="b">
        <f t="shared" ca="1" si="188"/>
        <v>1</v>
      </c>
      <c r="F6735" s="2" cm="1">
        <f t="array" aca="1" ref="F6735" ca="1">IF(G6735&lt;&gt;"",INDIRECT("'"&amp;G6735&amp;"'!"&amp;H6735),"")</f>
        <v>0</v>
      </c>
      <c r="G6735" s="1533" t="s">
        <v>6776</v>
      </c>
      <c r="H6735" s="2" t="s">
        <v>5930</v>
      </c>
    </row>
    <row r="6736" spans="1:8" ht="14">
      <c r="A6736">
        <v>6731</v>
      </c>
      <c r="B6736" s="7">
        <f>'EstRev 6-11'!E232</f>
        <v>0</v>
      </c>
      <c r="C6736" s="3">
        <f t="shared" si="189"/>
        <v>6731</v>
      </c>
      <c r="D6736" s="3" t="s">
        <v>162</v>
      </c>
      <c r="E6736" s="2" t="b">
        <f t="shared" ca="1" si="188"/>
        <v>1</v>
      </c>
      <c r="F6736" s="2" cm="1">
        <f t="array" aca="1" ref="F6736" ca="1">IF(G6736&lt;&gt;"",INDIRECT("'"&amp;G6736&amp;"'!"&amp;H6736),"")</f>
        <v>0</v>
      </c>
      <c r="G6736" s="1533" t="s">
        <v>6776</v>
      </c>
      <c r="H6736" s="2" t="s">
        <v>5931</v>
      </c>
    </row>
    <row r="6737" spans="1:8" ht="14">
      <c r="A6737">
        <v>6732</v>
      </c>
      <c r="B6737" s="7">
        <f>'EstRev 6-11'!E233</f>
        <v>0</v>
      </c>
      <c r="C6737" s="3">
        <f t="shared" si="189"/>
        <v>6732</v>
      </c>
      <c r="D6737" s="3" t="s">
        <v>162</v>
      </c>
      <c r="E6737" s="2" t="b">
        <f t="shared" ca="1" si="188"/>
        <v>1</v>
      </c>
      <c r="F6737" s="2" cm="1">
        <f t="array" aca="1" ref="F6737" ca="1">IF(G6737&lt;&gt;"",INDIRECT("'"&amp;G6737&amp;"'!"&amp;H6737),"")</f>
        <v>0</v>
      </c>
      <c r="G6737" s="1533" t="s">
        <v>6776</v>
      </c>
      <c r="H6737" s="2" t="s">
        <v>5932</v>
      </c>
    </row>
    <row r="6738" spans="1:8" ht="14">
      <c r="A6738">
        <v>6733</v>
      </c>
      <c r="B6738" s="7">
        <f>'EstRev 6-11'!E234</f>
        <v>0</v>
      </c>
      <c r="C6738" s="3">
        <f t="shared" si="189"/>
        <v>6733</v>
      </c>
      <c r="D6738" s="3" t="s">
        <v>162</v>
      </c>
      <c r="E6738" s="2" t="b">
        <f t="shared" ca="1" si="188"/>
        <v>1</v>
      </c>
      <c r="F6738" s="2" cm="1">
        <f t="array" aca="1" ref="F6738" ca="1">IF(G6738&lt;&gt;"",INDIRECT("'"&amp;G6738&amp;"'!"&amp;H6738),"")</f>
        <v>0</v>
      </c>
      <c r="G6738" s="1533" t="s">
        <v>6776</v>
      </c>
      <c r="H6738" s="2" t="s">
        <v>5933</v>
      </c>
    </row>
    <row r="6739" spans="1:8" ht="14">
      <c r="A6739">
        <v>6734</v>
      </c>
      <c r="B6739" s="7">
        <f>'EstRev 6-11'!E235</f>
        <v>0</v>
      </c>
      <c r="C6739" s="3">
        <f t="shared" si="189"/>
        <v>6734</v>
      </c>
      <c r="D6739" s="3" t="s">
        <v>162</v>
      </c>
      <c r="E6739" s="2" t="b">
        <f t="shared" ca="1" si="188"/>
        <v>1</v>
      </c>
      <c r="F6739" s="2" cm="1">
        <f t="array" aca="1" ref="F6739" ca="1">IF(G6739&lt;&gt;"",INDIRECT("'"&amp;G6739&amp;"'!"&amp;H6739),"")</f>
        <v>0</v>
      </c>
      <c r="G6739" s="1533" t="s">
        <v>6776</v>
      </c>
      <c r="H6739" s="2" t="s">
        <v>5934</v>
      </c>
    </row>
    <row r="6740" spans="1:8" ht="14">
      <c r="A6740" s="1">
        <v>6735</v>
      </c>
      <c r="D6740" s="3" t="s">
        <v>162</v>
      </c>
      <c r="E6740" s="2" t="b">
        <f t="shared" ca="1" si="188"/>
        <v>1</v>
      </c>
      <c r="F6740" s="2" t="str" cm="1">
        <f t="array" aca="1" ref="F6740" ca="1">IF(G6740&lt;&gt;"",INDIRECT("'"&amp;G6740&amp;"'!"&amp;H6740),"")</f>
        <v/>
      </c>
      <c r="G6740" s="1533"/>
    </row>
    <row r="6741" spans="1:8" ht="14">
      <c r="A6741" s="1">
        <v>6736</v>
      </c>
      <c r="D6741" s="3" t="s">
        <v>162</v>
      </c>
      <c r="E6741" s="2" t="b">
        <f t="shared" ca="1" si="188"/>
        <v>1</v>
      </c>
      <c r="F6741" s="2" t="str" cm="1">
        <f t="array" aca="1" ref="F6741" ca="1">IF(G6741&lt;&gt;"",INDIRECT("'"&amp;G6741&amp;"'!"&amp;H6741),"")</f>
        <v/>
      </c>
      <c r="G6741" s="1533"/>
    </row>
    <row r="6742" spans="1:8" ht="14">
      <c r="A6742">
        <v>6737</v>
      </c>
      <c r="B6742" s="7">
        <f>'EstRev 6-11'!E238</f>
        <v>0</v>
      </c>
      <c r="C6742" s="3">
        <f t="shared" si="189"/>
        <v>6737</v>
      </c>
      <c r="D6742" s="3" t="s">
        <v>162</v>
      </c>
      <c r="E6742" s="2" t="b">
        <f t="shared" ca="1" si="188"/>
        <v>1</v>
      </c>
      <c r="F6742" s="2" cm="1">
        <f t="array" aca="1" ref="F6742" ca="1">IF(G6742&lt;&gt;"",INDIRECT("'"&amp;G6742&amp;"'!"&amp;H6742),"")</f>
        <v>0</v>
      </c>
      <c r="G6742" s="1533" t="s">
        <v>6776</v>
      </c>
      <c r="H6742" s="2" t="s">
        <v>5935</v>
      </c>
    </row>
    <row r="6743" spans="1:8" ht="14">
      <c r="A6743">
        <v>6738</v>
      </c>
      <c r="B6743" s="7">
        <f>'EstRev 6-11'!E239</f>
        <v>0</v>
      </c>
      <c r="C6743" s="3">
        <f t="shared" si="189"/>
        <v>6738</v>
      </c>
      <c r="D6743" s="3" t="s">
        <v>162</v>
      </c>
      <c r="E6743" s="2" t="b">
        <f t="shared" ca="1" si="188"/>
        <v>1</v>
      </c>
      <c r="F6743" s="2" cm="1">
        <f t="array" aca="1" ref="F6743" ca="1">IF(G6743&lt;&gt;"",INDIRECT("'"&amp;G6743&amp;"'!"&amp;H6743),"")</f>
        <v>0</v>
      </c>
      <c r="G6743" s="1533" t="s">
        <v>6776</v>
      </c>
      <c r="H6743" s="2" t="s">
        <v>5936</v>
      </c>
    </row>
    <row r="6744" spans="1:8" ht="14">
      <c r="A6744">
        <v>6739</v>
      </c>
      <c r="B6744" s="7">
        <f>'EstRev 6-11'!E240</f>
        <v>0</v>
      </c>
      <c r="C6744" s="3">
        <f t="shared" si="189"/>
        <v>6739</v>
      </c>
      <c r="D6744" s="3" t="s">
        <v>162</v>
      </c>
      <c r="E6744" s="2" t="b">
        <f t="shared" ca="1" si="188"/>
        <v>1</v>
      </c>
      <c r="F6744" s="2" cm="1">
        <f t="array" aca="1" ref="F6744" ca="1">IF(G6744&lt;&gt;"",INDIRECT("'"&amp;G6744&amp;"'!"&amp;H6744),"")</f>
        <v>0</v>
      </c>
      <c r="G6744" s="1533" t="s">
        <v>6776</v>
      </c>
      <c r="H6744" s="2" t="s">
        <v>5937</v>
      </c>
    </row>
    <row r="6745" spans="1:8" ht="14">
      <c r="A6745">
        <v>6740</v>
      </c>
      <c r="B6745" s="7">
        <f>'EstRev 6-11'!E241</f>
        <v>0</v>
      </c>
      <c r="C6745" s="3">
        <f t="shared" si="189"/>
        <v>6740</v>
      </c>
      <c r="D6745" s="3" t="s">
        <v>162</v>
      </c>
      <c r="E6745" s="2" t="b">
        <f t="shared" ca="1" si="188"/>
        <v>1</v>
      </c>
      <c r="F6745" s="2" cm="1">
        <f t="array" aca="1" ref="F6745" ca="1">IF(G6745&lt;&gt;"",INDIRECT("'"&amp;G6745&amp;"'!"&amp;H6745),"")</f>
        <v>0</v>
      </c>
      <c r="G6745" s="1533" t="s">
        <v>6776</v>
      </c>
      <c r="H6745" s="2" t="s">
        <v>5938</v>
      </c>
    </row>
    <row r="6746" spans="1:8" ht="14">
      <c r="A6746">
        <v>6741</v>
      </c>
      <c r="B6746" s="7">
        <f>'EstRev 6-11'!E242</f>
        <v>0</v>
      </c>
      <c r="C6746" s="3">
        <f t="shared" si="189"/>
        <v>6741</v>
      </c>
      <c r="D6746" s="3" t="s">
        <v>162</v>
      </c>
      <c r="E6746" s="2" t="b">
        <f t="shared" ca="1" si="188"/>
        <v>1</v>
      </c>
      <c r="F6746" s="2" cm="1">
        <f t="array" aca="1" ref="F6746" ca="1">IF(G6746&lt;&gt;"",INDIRECT("'"&amp;G6746&amp;"'!"&amp;H6746),"")</f>
        <v>0</v>
      </c>
      <c r="G6746" s="1533" t="s">
        <v>6776</v>
      </c>
      <c r="H6746" s="2" t="s">
        <v>5939</v>
      </c>
    </row>
    <row r="6747" spans="1:8" ht="14">
      <c r="A6747">
        <v>6742</v>
      </c>
      <c r="B6747" s="7">
        <f>'EstRev 6-11'!E243</f>
        <v>0</v>
      </c>
      <c r="C6747" s="3">
        <f t="shared" si="189"/>
        <v>6742</v>
      </c>
      <c r="D6747" s="3" t="s">
        <v>162</v>
      </c>
      <c r="E6747" s="2" t="b">
        <f t="shared" ca="1" si="188"/>
        <v>1</v>
      </c>
      <c r="F6747" s="2" cm="1">
        <f t="array" aca="1" ref="F6747" ca="1">IF(G6747&lt;&gt;"",INDIRECT("'"&amp;G6747&amp;"'!"&amp;H6747),"")</f>
        <v>0</v>
      </c>
      <c r="G6747" s="1533" t="s">
        <v>6776</v>
      </c>
      <c r="H6747" s="2" t="s">
        <v>5940</v>
      </c>
    </row>
    <row r="6748" spans="1:8" ht="14">
      <c r="A6748">
        <v>6743</v>
      </c>
      <c r="B6748" s="7">
        <f>'EstRev 6-11'!E244</f>
        <v>0</v>
      </c>
      <c r="C6748" s="3">
        <f t="shared" si="189"/>
        <v>6743</v>
      </c>
      <c r="D6748" s="3" t="s">
        <v>162</v>
      </c>
      <c r="E6748" s="2" t="b">
        <f t="shared" ca="1" si="188"/>
        <v>1</v>
      </c>
      <c r="F6748" s="2" cm="1">
        <f t="array" aca="1" ref="F6748" ca="1">IF(G6748&lt;&gt;"",INDIRECT("'"&amp;G6748&amp;"'!"&amp;H6748),"")</f>
        <v>0</v>
      </c>
      <c r="G6748" s="1533" t="s">
        <v>6776</v>
      </c>
      <c r="H6748" s="2" t="s">
        <v>5941</v>
      </c>
    </row>
    <row r="6749" spans="1:8" ht="14">
      <c r="A6749">
        <v>6744</v>
      </c>
      <c r="B6749" s="7">
        <f>'EstRev 6-11'!E245</f>
        <v>0</v>
      </c>
      <c r="C6749" s="3">
        <f t="shared" si="189"/>
        <v>6744</v>
      </c>
      <c r="D6749" s="3" t="s">
        <v>162</v>
      </c>
      <c r="E6749" s="2" t="b">
        <f t="shared" ca="1" si="188"/>
        <v>1</v>
      </c>
      <c r="F6749" s="2" cm="1">
        <f t="array" aca="1" ref="F6749" ca="1">IF(G6749&lt;&gt;"",INDIRECT("'"&amp;G6749&amp;"'!"&amp;H6749),"")</f>
        <v>0</v>
      </c>
      <c r="G6749" s="1533" t="s">
        <v>6776</v>
      </c>
      <c r="H6749" s="2" t="s">
        <v>5942</v>
      </c>
    </row>
    <row r="6750" spans="1:8" ht="14">
      <c r="A6750">
        <v>6745</v>
      </c>
      <c r="B6750" s="7">
        <f>'EstRev 6-11'!E246</f>
        <v>0</v>
      </c>
      <c r="C6750" s="3">
        <f t="shared" si="189"/>
        <v>6745</v>
      </c>
      <c r="D6750" s="3" t="s">
        <v>162</v>
      </c>
      <c r="E6750" s="2" t="b">
        <f t="shared" ca="1" si="188"/>
        <v>1</v>
      </c>
      <c r="F6750" s="2" cm="1">
        <f t="array" aca="1" ref="F6750" ca="1">IF(G6750&lt;&gt;"",INDIRECT("'"&amp;G6750&amp;"'!"&amp;H6750),"")</f>
        <v>0</v>
      </c>
      <c r="G6750" s="1533" t="s">
        <v>6776</v>
      </c>
      <c r="H6750" s="2" t="s">
        <v>5943</v>
      </c>
    </row>
    <row r="6751" spans="1:8" ht="14">
      <c r="A6751">
        <v>6746</v>
      </c>
      <c r="B6751" s="7">
        <f>'EstRev 6-11'!E247</f>
        <v>0</v>
      </c>
      <c r="C6751" s="3">
        <f t="shared" si="189"/>
        <v>6746</v>
      </c>
      <c r="D6751" s="3" t="s">
        <v>162</v>
      </c>
      <c r="E6751" s="2" t="b">
        <f t="shared" ca="1" si="188"/>
        <v>1</v>
      </c>
      <c r="F6751" s="2" cm="1">
        <f t="array" aca="1" ref="F6751" ca="1">IF(G6751&lt;&gt;"",INDIRECT("'"&amp;G6751&amp;"'!"&amp;H6751),"")</f>
        <v>0</v>
      </c>
      <c r="G6751" s="1533" t="s">
        <v>6776</v>
      </c>
      <c r="H6751" s="2" t="s">
        <v>5944</v>
      </c>
    </row>
    <row r="6752" spans="1:8" ht="14">
      <c r="A6752">
        <v>6747</v>
      </c>
      <c r="B6752" s="7">
        <f>'EstRev 6-11'!E248</f>
        <v>0</v>
      </c>
      <c r="C6752" s="3">
        <f t="shared" si="189"/>
        <v>6747</v>
      </c>
      <c r="D6752" s="3" t="s">
        <v>162</v>
      </c>
      <c r="E6752" s="2" t="b">
        <f t="shared" ca="1" si="188"/>
        <v>1</v>
      </c>
      <c r="F6752" s="2" cm="1">
        <f t="array" aca="1" ref="F6752" ca="1">IF(G6752&lt;&gt;"",INDIRECT("'"&amp;G6752&amp;"'!"&amp;H6752),"")</f>
        <v>0</v>
      </c>
      <c r="G6752" s="1533" t="s">
        <v>6776</v>
      </c>
      <c r="H6752" s="2" t="s">
        <v>5945</v>
      </c>
    </row>
    <row r="6753" spans="1:8" ht="14">
      <c r="A6753">
        <v>6748</v>
      </c>
      <c r="B6753" s="7">
        <f>'EstRev 6-11'!E249</f>
        <v>0</v>
      </c>
      <c r="C6753" s="3">
        <f t="shared" si="189"/>
        <v>6748</v>
      </c>
      <c r="D6753" s="3" t="s">
        <v>162</v>
      </c>
      <c r="E6753" s="2" t="b">
        <f t="shared" ca="1" si="188"/>
        <v>1</v>
      </c>
      <c r="F6753" s="2" cm="1">
        <f t="array" aca="1" ref="F6753" ca="1">IF(G6753&lt;&gt;"",INDIRECT("'"&amp;G6753&amp;"'!"&amp;H6753),"")</f>
        <v>0</v>
      </c>
      <c r="G6753" s="1533" t="s">
        <v>6776</v>
      </c>
      <c r="H6753" s="2" t="s">
        <v>5946</v>
      </c>
    </row>
    <row r="6754" spans="1:8" ht="14">
      <c r="A6754">
        <v>6749</v>
      </c>
      <c r="B6754" s="7">
        <f>'EstRev 6-11'!E250</f>
        <v>0</v>
      </c>
      <c r="C6754" s="3">
        <f t="shared" si="189"/>
        <v>6749</v>
      </c>
      <c r="D6754" s="3" t="s">
        <v>162</v>
      </c>
      <c r="E6754" s="2" t="b">
        <f t="shared" ca="1" si="188"/>
        <v>1</v>
      </c>
      <c r="F6754" s="2" cm="1">
        <f t="array" aca="1" ref="F6754" ca="1">IF(G6754&lt;&gt;"",INDIRECT("'"&amp;G6754&amp;"'!"&amp;H6754),"")</f>
        <v>0</v>
      </c>
      <c r="G6754" s="1533" t="s">
        <v>6776</v>
      </c>
      <c r="H6754" s="2" t="s">
        <v>5947</v>
      </c>
    </row>
    <row r="6755" spans="1:8" ht="14">
      <c r="A6755">
        <v>6750</v>
      </c>
      <c r="B6755" s="7">
        <f>'EstRev 6-11'!E251</f>
        <v>0</v>
      </c>
      <c r="C6755" s="3">
        <f t="shared" si="189"/>
        <v>6750</v>
      </c>
      <c r="D6755" s="3" t="s">
        <v>162</v>
      </c>
      <c r="E6755" s="2" t="b">
        <f t="shared" ca="1" si="188"/>
        <v>1</v>
      </c>
      <c r="F6755" s="2" cm="1">
        <f t="array" aca="1" ref="F6755" ca="1">IF(G6755&lt;&gt;"",INDIRECT("'"&amp;G6755&amp;"'!"&amp;H6755),"")</f>
        <v>0</v>
      </c>
      <c r="G6755" s="1533" t="s">
        <v>6776</v>
      </c>
      <c r="H6755" s="2" t="s">
        <v>5948</v>
      </c>
    </row>
    <row r="6756" spans="1:8" ht="14">
      <c r="A6756">
        <v>6751</v>
      </c>
      <c r="B6756" s="7">
        <f>'EstRev 6-11'!E252</f>
        <v>0</v>
      </c>
      <c r="C6756" s="3">
        <f t="shared" si="189"/>
        <v>6751</v>
      </c>
      <c r="D6756" s="3" t="s">
        <v>162</v>
      </c>
      <c r="E6756" s="2" t="b">
        <f t="shared" ca="1" si="188"/>
        <v>1</v>
      </c>
      <c r="F6756" s="2" cm="1">
        <f t="array" aca="1" ref="F6756" ca="1">IF(G6756&lt;&gt;"",INDIRECT("'"&amp;G6756&amp;"'!"&amp;H6756),"")</f>
        <v>0</v>
      </c>
      <c r="G6756" s="1533" t="s">
        <v>6776</v>
      </c>
      <c r="H6756" s="2" t="s">
        <v>5949</v>
      </c>
    </row>
    <row r="6757" spans="1:8" ht="14">
      <c r="A6757">
        <v>6752</v>
      </c>
      <c r="B6757" s="7">
        <f>'EstRev 6-11'!E253</f>
        <v>0</v>
      </c>
      <c r="C6757" s="3">
        <f t="shared" si="189"/>
        <v>6752</v>
      </c>
      <c r="D6757" s="3" t="s">
        <v>162</v>
      </c>
      <c r="E6757" s="2" t="b">
        <f t="shared" ca="1" si="188"/>
        <v>1</v>
      </c>
      <c r="F6757" s="2" cm="1">
        <f t="array" aca="1" ref="F6757" ca="1">IF(G6757&lt;&gt;"",INDIRECT("'"&amp;G6757&amp;"'!"&amp;H6757),"")</f>
        <v>0</v>
      </c>
      <c r="G6757" s="1533" t="s">
        <v>6776</v>
      </c>
      <c r="H6757" s="2" t="s">
        <v>5950</v>
      </c>
    </row>
    <row r="6758" spans="1:8" ht="14">
      <c r="A6758">
        <v>6753</v>
      </c>
      <c r="B6758" s="7">
        <f>'EstRev 6-11'!E254</f>
        <v>0</v>
      </c>
      <c r="C6758" s="3">
        <f t="shared" si="189"/>
        <v>6753</v>
      </c>
      <c r="D6758" s="3" t="s">
        <v>162</v>
      </c>
      <c r="E6758" s="2" t="b">
        <f t="shared" ca="1" si="188"/>
        <v>1</v>
      </c>
      <c r="F6758" s="2" cm="1">
        <f t="array" aca="1" ref="F6758" ca="1">IF(G6758&lt;&gt;"",INDIRECT("'"&amp;G6758&amp;"'!"&amp;H6758),"")</f>
        <v>0</v>
      </c>
      <c r="G6758" s="1533" t="s">
        <v>6776</v>
      </c>
      <c r="H6758" s="2" t="s">
        <v>5951</v>
      </c>
    </row>
    <row r="6759" spans="1:8" ht="14">
      <c r="A6759">
        <v>6754</v>
      </c>
      <c r="B6759" s="7">
        <f>'EstRev 6-11'!E255</f>
        <v>0</v>
      </c>
      <c r="C6759" s="3">
        <f t="shared" si="189"/>
        <v>6754</v>
      </c>
      <c r="D6759" s="3" t="s">
        <v>162</v>
      </c>
      <c r="E6759" s="2" t="b">
        <f t="shared" ca="1" si="188"/>
        <v>1</v>
      </c>
      <c r="F6759" s="2" cm="1">
        <f t="array" aca="1" ref="F6759" ca="1">IF(G6759&lt;&gt;"",INDIRECT("'"&amp;G6759&amp;"'!"&amp;H6759),"")</f>
        <v>0</v>
      </c>
      <c r="G6759" s="1533" t="s">
        <v>6776</v>
      </c>
      <c r="H6759" s="2" t="s">
        <v>5952</v>
      </c>
    </row>
    <row r="6760" spans="1:8" ht="14">
      <c r="A6760">
        <v>6755</v>
      </c>
      <c r="B6760" s="7">
        <f>'EstRev 6-11'!F226</f>
        <v>0</v>
      </c>
      <c r="C6760" s="3">
        <f t="shared" si="189"/>
        <v>6755</v>
      </c>
      <c r="D6760" s="3" t="s">
        <v>162</v>
      </c>
      <c r="E6760" s="2" t="b">
        <f t="shared" ca="1" si="188"/>
        <v>1</v>
      </c>
      <c r="F6760" s="2" cm="1">
        <f t="array" aca="1" ref="F6760" ca="1">IF(G6760&lt;&gt;"",INDIRECT("'"&amp;G6760&amp;"'!"&amp;H6760),"")</f>
        <v>0</v>
      </c>
      <c r="G6760" s="1533" t="s">
        <v>6776</v>
      </c>
      <c r="H6760" s="2" t="s">
        <v>5953</v>
      </c>
    </row>
    <row r="6761" spans="1:8" ht="14">
      <c r="A6761">
        <v>6756</v>
      </c>
      <c r="B6761" s="7">
        <f>'EstRev 6-11'!F227</f>
        <v>0</v>
      </c>
      <c r="C6761" s="3">
        <f t="shared" si="189"/>
        <v>6756</v>
      </c>
      <c r="D6761" s="3" t="s">
        <v>162</v>
      </c>
      <c r="E6761" s="2" t="b">
        <f t="shared" ca="1" si="188"/>
        <v>1</v>
      </c>
      <c r="F6761" s="2" cm="1">
        <f t="array" aca="1" ref="F6761" ca="1">IF(G6761&lt;&gt;"",INDIRECT("'"&amp;G6761&amp;"'!"&amp;H6761),"")</f>
        <v>0</v>
      </c>
      <c r="G6761" s="1533" t="s">
        <v>6776</v>
      </c>
      <c r="H6761" s="2" t="s">
        <v>5954</v>
      </c>
    </row>
    <row r="6762" spans="1:8" ht="14">
      <c r="A6762">
        <v>6757</v>
      </c>
      <c r="B6762" s="7">
        <f>'EstRev 6-11'!F228</f>
        <v>0</v>
      </c>
      <c r="C6762" s="3">
        <f t="shared" si="189"/>
        <v>6757</v>
      </c>
      <c r="D6762" s="3" t="s">
        <v>162</v>
      </c>
      <c r="E6762" s="2" t="b">
        <f t="shared" ca="1" si="188"/>
        <v>1</v>
      </c>
      <c r="F6762" s="2" cm="1">
        <f t="array" aca="1" ref="F6762" ca="1">IF(G6762&lt;&gt;"",INDIRECT("'"&amp;G6762&amp;"'!"&amp;H6762),"")</f>
        <v>0</v>
      </c>
      <c r="G6762" s="1533" t="s">
        <v>6776</v>
      </c>
      <c r="H6762" s="2" t="s">
        <v>5955</v>
      </c>
    </row>
    <row r="6763" spans="1:8" ht="14">
      <c r="A6763">
        <v>6758</v>
      </c>
      <c r="B6763" s="7">
        <f>'EstRev 6-11'!F229</f>
        <v>0</v>
      </c>
      <c r="C6763" s="3">
        <f t="shared" si="189"/>
        <v>6758</v>
      </c>
      <c r="D6763" s="3" t="s">
        <v>162</v>
      </c>
      <c r="E6763" s="2" t="b">
        <f t="shared" ca="1" si="188"/>
        <v>1</v>
      </c>
      <c r="F6763" s="2" cm="1">
        <f t="array" aca="1" ref="F6763" ca="1">IF(G6763&lt;&gt;"",INDIRECT("'"&amp;G6763&amp;"'!"&amp;H6763),"")</f>
        <v>0</v>
      </c>
      <c r="G6763" s="1533" t="s">
        <v>6776</v>
      </c>
      <c r="H6763" s="2" t="s">
        <v>5956</v>
      </c>
    </row>
    <row r="6764" spans="1:8" ht="14">
      <c r="A6764">
        <v>6759</v>
      </c>
      <c r="B6764" s="7">
        <f>'EstRev 6-11'!F230</f>
        <v>0</v>
      </c>
      <c r="C6764" s="3">
        <f t="shared" si="189"/>
        <v>6759</v>
      </c>
      <c r="D6764" s="3" t="s">
        <v>162</v>
      </c>
      <c r="E6764" s="2" t="b">
        <f t="shared" ca="1" si="188"/>
        <v>1</v>
      </c>
      <c r="F6764" s="2" cm="1">
        <f t="array" aca="1" ref="F6764" ca="1">IF(G6764&lt;&gt;"",INDIRECT("'"&amp;G6764&amp;"'!"&amp;H6764),"")</f>
        <v>0</v>
      </c>
      <c r="G6764" s="1533" t="s">
        <v>6776</v>
      </c>
      <c r="H6764" s="2" t="s">
        <v>5957</v>
      </c>
    </row>
    <row r="6765" spans="1:8" ht="14">
      <c r="A6765">
        <v>6760</v>
      </c>
      <c r="B6765" s="7">
        <f>'EstRev 6-11'!F231</f>
        <v>0</v>
      </c>
      <c r="C6765" s="3">
        <f t="shared" si="189"/>
        <v>6760</v>
      </c>
      <c r="D6765" s="3" t="s">
        <v>162</v>
      </c>
      <c r="E6765" s="2" t="b">
        <f t="shared" ca="1" si="188"/>
        <v>1</v>
      </c>
      <c r="F6765" s="2" cm="1">
        <f t="array" aca="1" ref="F6765" ca="1">IF(G6765&lt;&gt;"",INDIRECT("'"&amp;G6765&amp;"'!"&amp;H6765),"")</f>
        <v>0</v>
      </c>
      <c r="G6765" s="1533" t="s">
        <v>6776</v>
      </c>
      <c r="H6765" s="2" t="s">
        <v>5958</v>
      </c>
    </row>
    <row r="6766" spans="1:8" ht="14">
      <c r="A6766">
        <v>6761</v>
      </c>
      <c r="B6766" s="7">
        <f>'EstRev 6-11'!F232</f>
        <v>0</v>
      </c>
      <c r="C6766" s="3">
        <f t="shared" si="189"/>
        <v>6761</v>
      </c>
      <c r="D6766" s="3" t="s">
        <v>162</v>
      </c>
      <c r="E6766" s="2" t="b">
        <f t="shared" ca="1" si="188"/>
        <v>1</v>
      </c>
      <c r="F6766" s="2" cm="1">
        <f t="array" aca="1" ref="F6766" ca="1">IF(G6766&lt;&gt;"",INDIRECT("'"&amp;G6766&amp;"'!"&amp;H6766),"")</f>
        <v>0</v>
      </c>
      <c r="G6766" s="1533" t="s">
        <v>6776</v>
      </c>
      <c r="H6766" s="2" t="s">
        <v>5959</v>
      </c>
    </row>
    <row r="6767" spans="1:8" ht="14">
      <c r="A6767">
        <v>6762</v>
      </c>
      <c r="B6767" s="7">
        <f>'EstRev 6-11'!F233</f>
        <v>0</v>
      </c>
      <c r="C6767" s="3">
        <f t="shared" si="189"/>
        <v>6762</v>
      </c>
      <c r="D6767" s="3" t="s">
        <v>162</v>
      </c>
      <c r="E6767" s="2" t="b">
        <f t="shared" ca="1" si="188"/>
        <v>1</v>
      </c>
      <c r="F6767" s="2" cm="1">
        <f t="array" aca="1" ref="F6767" ca="1">IF(G6767&lt;&gt;"",INDIRECT("'"&amp;G6767&amp;"'!"&amp;H6767),"")</f>
        <v>0</v>
      </c>
      <c r="G6767" s="1533" t="s">
        <v>6776</v>
      </c>
      <c r="H6767" s="2" t="s">
        <v>5960</v>
      </c>
    </row>
    <row r="6768" spans="1:8" ht="14">
      <c r="A6768">
        <v>6763</v>
      </c>
      <c r="B6768" s="7">
        <f>'EstRev 6-11'!F234</f>
        <v>0</v>
      </c>
      <c r="C6768" s="3">
        <f t="shared" si="189"/>
        <v>6763</v>
      </c>
      <c r="D6768" s="3" t="s">
        <v>162</v>
      </c>
      <c r="E6768" s="2" t="b">
        <f t="shared" ca="1" si="188"/>
        <v>1</v>
      </c>
      <c r="F6768" s="2" cm="1">
        <f t="array" aca="1" ref="F6768" ca="1">IF(G6768&lt;&gt;"",INDIRECT("'"&amp;G6768&amp;"'!"&amp;H6768),"")</f>
        <v>0</v>
      </c>
      <c r="G6768" s="1533" t="s">
        <v>6776</v>
      </c>
      <c r="H6768" s="2" t="s">
        <v>5961</v>
      </c>
    </row>
    <row r="6769" spans="1:8" ht="14">
      <c r="A6769">
        <v>6764</v>
      </c>
      <c r="B6769" s="7">
        <f>'EstRev 6-11'!F235</f>
        <v>0</v>
      </c>
      <c r="C6769" s="3">
        <f t="shared" si="189"/>
        <v>6764</v>
      </c>
      <c r="D6769" s="3" t="s">
        <v>162</v>
      </c>
      <c r="E6769" s="2" t="b">
        <f t="shared" ca="1" si="188"/>
        <v>1</v>
      </c>
      <c r="F6769" s="2" cm="1">
        <f t="array" aca="1" ref="F6769" ca="1">IF(G6769&lt;&gt;"",INDIRECT("'"&amp;G6769&amp;"'!"&amp;H6769),"")</f>
        <v>0</v>
      </c>
      <c r="G6769" s="1533" t="s">
        <v>6776</v>
      </c>
      <c r="H6769" s="2" t="s">
        <v>5962</v>
      </c>
    </row>
    <row r="6770" spans="1:8" ht="14">
      <c r="A6770">
        <v>6765</v>
      </c>
      <c r="B6770" s="7">
        <f>'EstRev 6-11'!F236</f>
        <v>0</v>
      </c>
      <c r="C6770" s="3">
        <f t="shared" si="189"/>
        <v>6765</v>
      </c>
      <c r="D6770" s="3" t="s">
        <v>162</v>
      </c>
      <c r="E6770" s="2" t="b">
        <f t="shared" ca="1" si="188"/>
        <v>1</v>
      </c>
      <c r="F6770" s="2" cm="1">
        <f t="array" aca="1" ref="F6770" ca="1">IF(G6770&lt;&gt;"",INDIRECT("'"&amp;G6770&amp;"'!"&amp;H6770),"")</f>
        <v>0</v>
      </c>
      <c r="G6770" s="1533" t="s">
        <v>6776</v>
      </c>
      <c r="H6770" s="2" t="s">
        <v>5963</v>
      </c>
    </row>
    <row r="6771" spans="1:8" ht="14">
      <c r="A6771" s="1">
        <v>6766</v>
      </c>
      <c r="D6771" s="3" t="s">
        <v>162</v>
      </c>
      <c r="E6771" s="2" t="b">
        <f t="shared" ca="1" si="188"/>
        <v>1</v>
      </c>
      <c r="F6771" s="2" t="str" cm="1">
        <f t="array" aca="1" ref="F6771" ca="1">IF(G6771&lt;&gt;"",INDIRECT("'"&amp;G6771&amp;"'!"&amp;H6771),"")</f>
        <v/>
      </c>
      <c r="G6771" s="1533"/>
    </row>
    <row r="6772" spans="1:8" ht="14">
      <c r="A6772">
        <v>6767</v>
      </c>
      <c r="B6772" s="7">
        <f>'EstRev 6-11'!F238</f>
        <v>0</v>
      </c>
      <c r="C6772" s="3">
        <f t="shared" si="189"/>
        <v>6767</v>
      </c>
      <c r="D6772" s="3" t="s">
        <v>162</v>
      </c>
      <c r="E6772" s="2" t="b">
        <f t="shared" ca="1" si="188"/>
        <v>1</v>
      </c>
      <c r="F6772" s="2" cm="1">
        <f t="array" aca="1" ref="F6772" ca="1">IF(G6772&lt;&gt;"",INDIRECT("'"&amp;G6772&amp;"'!"&amp;H6772),"")</f>
        <v>0</v>
      </c>
      <c r="G6772" s="1533" t="s">
        <v>6776</v>
      </c>
      <c r="H6772" s="2" t="s">
        <v>5964</v>
      </c>
    </row>
    <row r="6773" spans="1:8" ht="14">
      <c r="A6773">
        <v>6768</v>
      </c>
      <c r="B6773" s="7">
        <f>'EstRev 6-11'!F239</f>
        <v>0</v>
      </c>
      <c r="C6773" s="3">
        <f t="shared" si="189"/>
        <v>6768</v>
      </c>
      <c r="D6773" s="3" t="s">
        <v>162</v>
      </c>
      <c r="E6773" s="2" t="b">
        <f t="shared" ca="1" si="188"/>
        <v>1</v>
      </c>
      <c r="F6773" s="2" cm="1">
        <f t="array" aca="1" ref="F6773" ca="1">IF(G6773&lt;&gt;"",INDIRECT("'"&amp;G6773&amp;"'!"&amp;H6773),"")</f>
        <v>0</v>
      </c>
      <c r="G6773" s="1533" t="s">
        <v>6776</v>
      </c>
      <c r="H6773" s="2" t="s">
        <v>5965</v>
      </c>
    </row>
    <row r="6774" spans="1:8" ht="14">
      <c r="A6774">
        <v>6769</v>
      </c>
      <c r="B6774" s="7">
        <f>'EstRev 6-11'!F240</f>
        <v>0</v>
      </c>
      <c r="C6774" s="3">
        <f t="shared" si="189"/>
        <v>6769</v>
      </c>
      <c r="D6774" s="3" t="s">
        <v>162</v>
      </c>
      <c r="E6774" s="2" t="b">
        <f t="shared" ca="1" si="188"/>
        <v>1</v>
      </c>
      <c r="F6774" s="2" cm="1">
        <f t="array" aca="1" ref="F6774" ca="1">IF(G6774&lt;&gt;"",INDIRECT("'"&amp;G6774&amp;"'!"&amp;H6774),"")</f>
        <v>0</v>
      </c>
      <c r="G6774" s="1533" t="s">
        <v>6776</v>
      </c>
      <c r="H6774" s="2" t="s">
        <v>5966</v>
      </c>
    </row>
    <row r="6775" spans="1:8" ht="14">
      <c r="A6775">
        <v>6770</v>
      </c>
      <c r="B6775" s="7">
        <f>'EstRev 6-11'!F241</f>
        <v>0</v>
      </c>
      <c r="C6775" s="3">
        <f t="shared" si="189"/>
        <v>6770</v>
      </c>
      <c r="D6775" s="3" t="s">
        <v>162</v>
      </c>
      <c r="E6775" s="2" t="b">
        <f t="shared" ca="1" si="188"/>
        <v>1</v>
      </c>
      <c r="F6775" s="2" cm="1">
        <f t="array" aca="1" ref="F6775" ca="1">IF(G6775&lt;&gt;"",INDIRECT("'"&amp;G6775&amp;"'!"&amp;H6775),"")</f>
        <v>0</v>
      </c>
      <c r="G6775" s="1533" t="s">
        <v>6776</v>
      </c>
      <c r="H6775" s="2" t="s">
        <v>5967</v>
      </c>
    </row>
    <row r="6776" spans="1:8" ht="14">
      <c r="A6776">
        <v>6771</v>
      </c>
      <c r="B6776" s="7">
        <f>'EstRev 6-11'!F242</f>
        <v>0</v>
      </c>
      <c r="C6776" s="3">
        <f t="shared" si="189"/>
        <v>6771</v>
      </c>
      <c r="D6776" s="3" t="s">
        <v>162</v>
      </c>
      <c r="E6776" s="2" t="b">
        <f t="shared" ca="1" si="188"/>
        <v>1</v>
      </c>
      <c r="F6776" s="2" cm="1">
        <f t="array" aca="1" ref="F6776" ca="1">IF(G6776&lt;&gt;"",INDIRECT("'"&amp;G6776&amp;"'!"&amp;H6776),"")</f>
        <v>0</v>
      </c>
      <c r="G6776" s="1533" t="s">
        <v>6776</v>
      </c>
      <c r="H6776" s="2" t="s">
        <v>5968</v>
      </c>
    </row>
    <row r="6777" spans="1:8" ht="14">
      <c r="A6777">
        <v>6772</v>
      </c>
      <c r="B6777" s="7">
        <f>'EstRev 6-11'!F243</f>
        <v>0</v>
      </c>
      <c r="C6777" s="3">
        <f t="shared" si="189"/>
        <v>6772</v>
      </c>
      <c r="D6777" s="3" t="s">
        <v>162</v>
      </c>
      <c r="E6777" s="2" t="b">
        <f t="shared" ca="1" si="188"/>
        <v>1</v>
      </c>
      <c r="F6777" s="2" cm="1">
        <f t="array" aca="1" ref="F6777" ca="1">IF(G6777&lt;&gt;"",INDIRECT("'"&amp;G6777&amp;"'!"&amp;H6777),"")</f>
        <v>0</v>
      </c>
      <c r="G6777" s="1533" t="s">
        <v>6776</v>
      </c>
      <c r="H6777" s="2" t="s">
        <v>5969</v>
      </c>
    </row>
    <row r="6778" spans="1:8" ht="14">
      <c r="A6778">
        <v>6773</v>
      </c>
      <c r="B6778" s="7">
        <f>'EstRev 6-11'!F244</f>
        <v>0</v>
      </c>
      <c r="C6778" s="3">
        <f t="shared" si="189"/>
        <v>6773</v>
      </c>
      <c r="D6778" s="3" t="s">
        <v>162</v>
      </c>
      <c r="E6778" s="2" t="b">
        <f t="shared" ca="1" si="188"/>
        <v>1</v>
      </c>
      <c r="F6778" s="2" cm="1">
        <f t="array" aca="1" ref="F6778" ca="1">IF(G6778&lt;&gt;"",INDIRECT("'"&amp;G6778&amp;"'!"&amp;H6778),"")</f>
        <v>0</v>
      </c>
      <c r="G6778" s="1533" t="s">
        <v>6776</v>
      </c>
      <c r="H6778" s="2" t="s">
        <v>5970</v>
      </c>
    </row>
    <row r="6779" spans="1:8" ht="14">
      <c r="A6779">
        <v>6774</v>
      </c>
      <c r="B6779" s="7">
        <f>'EstRev 6-11'!F245</f>
        <v>0</v>
      </c>
      <c r="C6779" s="3">
        <f t="shared" si="189"/>
        <v>6774</v>
      </c>
      <c r="D6779" s="3" t="s">
        <v>162</v>
      </c>
      <c r="E6779" s="2" t="b">
        <f t="shared" ca="1" si="188"/>
        <v>1</v>
      </c>
      <c r="F6779" s="2" cm="1">
        <f t="array" aca="1" ref="F6779" ca="1">IF(G6779&lt;&gt;"",INDIRECT("'"&amp;G6779&amp;"'!"&amp;H6779),"")</f>
        <v>0</v>
      </c>
      <c r="G6779" s="1533" t="s">
        <v>6776</v>
      </c>
      <c r="H6779" s="2" t="s">
        <v>5971</v>
      </c>
    </row>
    <row r="6780" spans="1:8" ht="14">
      <c r="A6780">
        <v>6775</v>
      </c>
      <c r="B6780" s="7">
        <f>'EstRev 6-11'!F246</f>
        <v>0</v>
      </c>
      <c r="C6780" s="3">
        <f t="shared" si="189"/>
        <v>6775</v>
      </c>
      <c r="D6780" s="3" t="s">
        <v>162</v>
      </c>
      <c r="E6780" s="2" t="b">
        <f t="shared" ca="1" si="188"/>
        <v>1</v>
      </c>
      <c r="F6780" s="2" cm="1">
        <f t="array" aca="1" ref="F6780" ca="1">IF(G6780&lt;&gt;"",INDIRECT("'"&amp;G6780&amp;"'!"&amp;H6780),"")</f>
        <v>0</v>
      </c>
      <c r="G6780" s="1533" t="s">
        <v>6776</v>
      </c>
      <c r="H6780" s="2" t="s">
        <v>5972</v>
      </c>
    </row>
    <row r="6781" spans="1:8" ht="14">
      <c r="A6781">
        <v>6776</v>
      </c>
      <c r="B6781" s="7">
        <f>'EstRev 6-11'!F247</f>
        <v>0</v>
      </c>
      <c r="C6781" s="3">
        <f t="shared" si="189"/>
        <v>6776</v>
      </c>
      <c r="D6781" s="3" t="s">
        <v>162</v>
      </c>
      <c r="E6781" s="2" t="b">
        <f t="shared" ca="1" si="188"/>
        <v>1</v>
      </c>
      <c r="F6781" s="2" cm="1">
        <f t="array" aca="1" ref="F6781" ca="1">IF(G6781&lt;&gt;"",INDIRECT("'"&amp;G6781&amp;"'!"&amp;H6781),"")</f>
        <v>0</v>
      </c>
      <c r="G6781" s="1533" t="s">
        <v>6776</v>
      </c>
      <c r="H6781" s="2" t="s">
        <v>5973</v>
      </c>
    </row>
    <row r="6782" spans="1:8" ht="14">
      <c r="A6782">
        <v>6777</v>
      </c>
      <c r="B6782" s="7">
        <f>'EstRev 6-11'!F248</f>
        <v>0</v>
      </c>
      <c r="C6782" s="3">
        <f t="shared" si="189"/>
        <v>6777</v>
      </c>
      <c r="D6782" s="3" t="s">
        <v>162</v>
      </c>
      <c r="E6782" s="2" t="b">
        <f t="shared" ca="1" si="188"/>
        <v>1</v>
      </c>
      <c r="F6782" s="2" cm="1">
        <f t="array" aca="1" ref="F6782" ca="1">IF(G6782&lt;&gt;"",INDIRECT("'"&amp;G6782&amp;"'!"&amp;H6782),"")</f>
        <v>0</v>
      </c>
      <c r="G6782" s="1533" t="s">
        <v>6776</v>
      </c>
      <c r="H6782" s="2" t="s">
        <v>5974</v>
      </c>
    </row>
    <row r="6783" spans="1:8" ht="14">
      <c r="A6783">
        <v>6778</v>
      </c>
      <c r="B6783" s="7">
        <f>'EstRev 6-11'!F249</f>
        <v>0</v>
      </c>
      <c r="C6783" s="3">
        <f t="shared" si="189"/>
        <v>6778</v>
      </c>
      <c r="D6783" s="3" t="s">
        <v>162</v>
      </c>
      <c r="E6783" s="2" t="b">
        <f t="shared" ca="1" si="188"/>
        <v>1</v>
      </c>
      <c r="F6783" s="2" cm="1">
        <f t="array" aca="1" ref="F6783" ca="1">IF(G6783&lt;&gt;"",INDIRECT("'"&amp;G6783&amp;"'!"&amp;H6783),"")</f>
        <v>0</v>
      </c>
      <c r="G6783" s="1533" t="s">
        <v>6776</v>
      </c>
      <c r="H6783" s="2" t="s">
        <v>5975</v>
      </c>
    </row>
    <row r="6784" spans="1:8" ht="14">
      <c r="A6784">
        <v>6779</v>
      </c>
      <c r="B6784" s="7">
        <f>'EstRev 6-11'!F250</f>
        <v>0</v>
      </c>
      <c r="C6784" s="3">
        <f t="shared" si="189"/>
        <v>6779</v>
      </c>
      <c r="D6784" s="3" t="s">
        <v>162</v>
      </c>
      <c r="E6784" s="2" t="b">
        <f t="shared" ca="1" si="188"/>
        <v>1</v>
      </c>
      <c r="F6784" s="2" cm="1">
        <f t="array" aca="1" ref="F6784" ca="1">IF(G6784&lt;&gt;"",INDIRECT("'"&amp;G6784&amp;"'!"&amp;H6784),"")</f>
        <v>0</v>
      </c>
      <c r="G6784" s="1533" t="s">
        <v>6776</v>
      </c>
      <c r="H6784" s="2" t="s">
        <v>5976</v>
      </c>
    </row>
    <row r="6785" spans="1:8" ht="14">
      <c r="A6785">
        <v>6780</v>
      </c>
      <c r="B6785" s="7">
        <f>'EstRev 6-11'!F251</f>
        <v>0</v>
      </c>
      <c r="C6785" s="3">
        <f t="shared" si="189"/>
        <v>6780</v>
      </c>
      <c r="D6785" s="3" t="s">
        <v>162</v>
      </c>
      <c r="E6785" s="2" t="b">
        <f t="shared" ca="1" si="188"/>
        <v>1</v>
      </c>
      <c r="F6785" s="2" cm="1">
        <f t="array" aca="1" ref="F6785" ca="1">IF(G6785&lt;&gt;"",INDIRECT("'"&amp;G6785&amp;"'!"&amp;H6785),"")</f>
        <v>0</v>
      </c>
      <c r="G6785" s="1533" t="s">
        <v>6776</v>
      </c>
      <c r="H6785" s="2" t="s">
        <v>5977</v>
      </c>
    </row>
    <row r="6786" spans="1:8" ht="14">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33" t="s">
        <v>6776</v>
      </c>
      <c r="H6786" s="2" t="s">
        <v>5978</v>
      </c>
    </row>
    <row r="6787" spans="1:8" ht="14">
      <c r="A6787">
        <v>6782</v>
      </c>
      <c r="B6787" s="7">
        <f>'EstRev 6-11'!F253</f>
        <v>0</v>
      </c>
      <c r="C6787" s="3">
        <f t="shared" si="189"/>
        <v>6782</v>
      </c>
      <c r="D6787" s="3" t="s">
        <v>162</v>
      </c>
      <c r="E6787" s="2" t="b">
        <f t="shared" ca="1" si="190"/>
        <v>1</v>
      </c>
      <c r="F6787" s="2" cm="1">
        <f t="array" aca="1" ref="F6787" ca="1">IF(G6787&lt;&gt;"",INDIRECT("'"&amp;G6787&amp;"'!"&amp;H6787),"")</f>
        <v>0</v>
      </c>
      <c r="G6787" s="1533" t="s">
        <v>6776</v>
      </c>
      <c r="H6787" s="2" t="s">
        <v>5979</v>
      </c>
    </row>
    <row r="6788" spans="1:8" ht="14">
      <c r="A6788">
        <v>6783</v>
      </c>
      <c r="B6788" s="7">
        <f>'EstRev 6-11'!F254</f>
        <v>0</v>
      </c>
      <c r="C6788" s="3">
        <f t="shared" si="189"/>
        <v>6783</v>
      </c>
      <c r="D6788" s="3" t="s">
        <v>162</v>
      </c>
      <c r="E6788" s="2" t="b">
        <f t="shared" ca="1" si="190"/>
        <v>1</v>
      </c>
      <c r="F6788" s="2" cm="1">
        <f t="array" aca="1" ref="F6788" ca="1">IF(G6788&lt;&gt;"",INDIRECT("'"&amp;G6788&amp;"'!"&amp;H6788),"")</f>
        <v>0</v>
      </c>
      <c r="G6788" s="1533" t="s">
        <v>6776</v>
      </c>
      <c r="H6788" s="2" t="s">
        <v>5980</v>
      </c>
    </row>
    <row r="6789" spans="1:8" ht="14">
      <c r="A6789">
        <v>6784</v>
      </c>
      <c r="B6789" s="7">
        <f>'EstRev 6-11'!F255</f>
        <v>0</v>
      </c>
      <c r="C6789" s="3">
        <f t="shared" si="189"/>
        <v>6784</v>
      </c>
      <c r="D6789" s="3" t="s">
        <v>162</v>
      </c>
      <c r="E6789" s="2" t="b">
        <f t="shared" ca="1" si="190"/>
        <v>1</v>
      </c>
      <c r="F6789" s="2" cm="1">
        <f t="array" aca="1" ref="F6789" ca="1">IF(G6789&lt;&gt;"",INDIRECT("'"&amp;G6789&amp;"'!"&amp;H6789),"")</f>
        <v>0</v>
      </c>
      <c r="G6789" s="1533" t="s">
        <v>6776</v>
      </c>
      <c r="H6789" s="2" t="s">
        <v>5981</v>
      </c>
    </row>
    <row r="6790" spans="1:8" ht="14">
      <c r="A6790">
        <v>6785</v>
      </c>
      <c r="B6790" s="7">
        <f>'EstRev 6-11'!G226</f>
        <v>0</v>
      </c>
      <c r="C6790" s="3">
        <f t="shared" si="189"/>
        <v>6785</v>
      </c>
      <c r="D6790" s="3" t="s">
        <v>162</v>
      </c>
      <c r="E6790" s="2" t="b">
        <f t="shared" ca="1" si="190"/>
        <v>1</v>
      </c>
      <c r="F6790" s="2" cm="1">
        <f t="array" aca="1" ref="F6790" ca="1">IF(G6790&lt;&gt;"",INDIRECT("'"&amp;G6790&amp;"'!"&amp;H6790),"")</f>
        <v>0</v>
      </c>
      <c r="G6790" s="1533" t="s">
        <v>6776</v>
      </c>
      <c r="H6790" s="2" t="s">
        <v>5982</v>
      </c>
    </row>
    <row r="6791" spans="1:8" ht="14">
      <c r="A6791">
        <v>6786</v>
      </c>
      <c r="B6791" s="7">
        <f>'EstRev 6-11'!G227</f>
        <v>0</v>
      </c>
      <c r="C6791" s="3">
        <f t="shared" si="189"/>
        <v>6786</v>
      </c>
      <c r="D6791" s="3" t="s">
        <v>162</v>
      </c>
      <c r="E6791" s="2" t="b">
        <f t="shared" ca="1" si="190"/>
        <v>1</v>
      </c>
      <c r="F6791" s="2" cm="1">
        <f t="array" aca="1" ref="F6791" ca="1">IF(G6791&lt;&gt;"",INDIRECT("'"&amp;G6791&amp;"'!"&amp;H6791),"")</f>
        <v>0</v>
      </c>
      <c r="G6791" s="1533" t="s">
        <v>6776</v>
      </c>
      <c r="H6791" s="2" t="s">
        <v>5983</v>
      </c>
    </row>
    <row r="6792" spans="1:8" ht="14">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33" t="s">
        <v>6776</v>
      </c>
      <c r="H6792" s="2" t="s">
        <v>5984</v>
      </c>
    </row>
    <row r="6793" spans="1:8" ht="14">
      <c r="A6793">
        <v>6788</v>
      </c>
      <c r="B6793" s="7">
        <f>'EstRev 6-11'!G229</f>
        <v>0</v>
      </c>
      <c r="C6793" s="3">
        <f t="shared" si="191"/>
        <v>6788</v>
      </c>
      <c r="D6793" s="3" t="s">
        <v>162</v>
      </c>
      <c r="E6793" s="2" t="b">
        <f t="shared" ca="1" si="190"/>
        <v>1</v>
      </c>
      <c r="F6793" s="2" cm="1">
        <f t="array" aca="1" ref="F6793" ca="1">IF(G6793&lt;&gt;"",INDIRECT("'"&amp;G6793&amp;"'!"&amp;H6793),"")</f>
        <v>0</v>
      </c>
      <c r="G6793" s="1533" t="s">
        <v>6776</v>
      </c>
      <c r="H6793" s="2" t="s">
        <v>5985</v>
      </c>
    </row>
    <row r="6794" spans="1:8" ht="14">
      <c r="A6794">
        <v>6789</v>
      </c>
      <c r="B6794" s="7">
        <f>'EstRev 6-11'!G230</f>
        <v>0</v>
      </c>
      <c r="C6794" s="3">
        <f t="shared" si="191"/>
        <v>6789</v>
      </c>
      <c r="D6794" s="3" t="s">
        <v>162</v>
      </c>
      <c r="E6794" s="2" t="b">
        <f t="shared" ca="1" si="190"/>
        <v>1</v>
      </c>
      <c r="F6794" s="2" cm="1">
        <f t="array" aca="1" ref="F6794" ca="1">IF(G6794&lt;&gt;"",INDIRECT("'"&amp;G6794&amp;"'!"&amp;H6794),"")</f>
        <v>0</v>
      </c>
      <c r="G6794" s="1533" t="s">
        <v>6776</v>
      </c>
      <c r="H6794" s="2" t="s">
        <v>5986</v>
      </c>
    </row>
    <row r="6795" spans="1:8" ht="14">
      <c r="A6795">
        <v>6790</v>
      </c>
      <c r="B6795" s="7">
        <f>'EstRev 6-11'!G231</f>
        <v>0</v>
      </c>
      <c r="C6795" s="3">
        <f t="shared" si="191"/>
        <v>6790</v>
      </c>
      <c r="D6795" s="3" t="s">
        <v>162</v>
      </c>
      <c r="E6795" s="2" t="b">
        <f t="shared" ca="1" si="190"/>
        <v>1</v>
      </c>
      <c r="F6795" s="2" cm="1">
        <f t="array" aca="1" ref="F6795" ca="1">IF(G6795&lt;&gt;"",INDIRECT("'"&amp;G6795&amp;"'!"&amp;H6795),"")</f>
        <v>0</v>
      </c>
      <c r="G6795" s="1533" t="s">
        <v>6776</v>
      </c>
      <c r="H6795" s="2" t="s">
        <v>5987</v>
      </c>
    </row>
    <row r="6796" spans="1:8" ht="14">
      <c r="A6796">
        <v>6791</v>
      </c>
      <c r="B6796" s="7">
        <f>'EstRev 6-11'!G232</f>
        <v>0</v>
      </c>
      <c r="C6796" s="3">
        <f t="shared" si="191"/>
        <v>6791</v>
      </c>
      <c r="D6796" s="3" t="s">
        <v>162</v>
      </c>
      <c r="E6796" s="2" t="b">
        <f t="shared" ca="1" si="190"/>
        <v>1</v>
      </c>
      <c r="F6796" s="2" cm="1">
        <f t="array" aca="1" ref="F6796" ca="1">IF(G6796&lt;&gt;"",INDIRECT("'"&amp;G6796&amp;"'!"&amp;H6796),"")</f>
        <v>0</v>
      </c>
      <c r="G6796" s="1533" t="s">
        <v>6776</v>
      </c>
      <c r="H6796" s="2" t="s">
        <v>5988</v>
      </c>
    </row>
    <row r="6797" spans="1:8" ht="14">
      <c r="A6797">
        <v>6792</v>
      </c>
      <c r="B6797" s="7">
        <f>'EstRev 6-11'!G233</f>
        <v>0</v>
      </c>
      <c r="C6797" s="3">
        <f t="shared" si="191"/>
        <v>6792</v>
      </c>
      <c r="D6797" s="3" t="s">
        <v>162</v>
      </c>
      <c r="E6797" s="2" t="b">
        <f t="shared" ca="1" si="190"/>
        <v>1</v>
      </c>
      <c r="F6797" s="2" cm="1">
        <f t="array" aca="1" ref="F6797" ca="1">IF(G6797&lt;&gt;"",INDIRECT("'"&amp;G6797&amp;"'!"&amp;H6797),"")</f>
        <v>0</v>
      </c>
      <c r="G6797" s="1533" t="s">
        <v>6776</v>
      </c>
      <c r="H6797" s="2" t="s">
        <v>5989</v>
      </c>
    </row>
    <row r="6798" spans="1:8" ht="14">
      <c r="A6798">
        <v>6793</v>
      </c>
      <c r="B6798" s="7">
        <f>'EstRev 6-11'!G234</f>
        <v>0</v>
      </c>
      <c r="C6798" s="3">
        <f t="shared" si="191"/>
        <v>6793</v>
      </c>
      <c r="D6798" s="3" t="s">
        <v>162</v>
      </c>
      <c r="E6798" s="2" t="b">
        <f t="shared" ca="1" si="190"/>
        <v>1</v>
      </c>
      <c r="F6798" s="2" cm="1">
        <f t="array" aca="1" ref="F6798" ca="1">IF(G6798&lt;&gt;"",INDIRECT("'"&amp;G6798&amp;"'!"&amp;H6798),"")</f>
        <v>0</v>
      </c>
      <c r="G6798" s="1533" t="s">
        <v>6776</v>
      </c>
      <c r="H6798" s="2" t="s">
        <v>5990</v>
      </c>
    </row>
    <row r="6799" spans="1:8" ht="14">
      <c r="A6799">
        <v>6794</v>
      </c>
      <c r="B6799" s="7">
        <f>'EstRev 6-11'!G235</f>
        <v>0</v>
      </c>
      <c r="C6799" s="3">
        <f t="shared" si="191"/>
        <v>6794</v>
      </c>
      <c r="D6799" s="3" t="s">
        <v>162</v>
      </c>
      <c r="E6799" s="2" t="b">
        <f t="shared" ca="1" si="190"/>
        <v>1</v>
      </c>
      <c r="F6799" s="2" cm="1">
        <f t="array" aca="1" ref="F6799" ca="1">IF(G6799&lt;&gt;"",INDIRECT("'"&amp;G6799&amp;"'!"&amp;H6799),"")</f>
        <v>0</v>
      </c>
      <c r="G6799" s="1533" t="s">
        <v>6776</v>
      </c>
      <c r="H6799" s="2" t="s">
        <v>5991</v>
      </c>
    </row>
    <row r="6800" spans="1:8" ht="14">
      <c r="A6800">
        <v>6795</v>
      </c>
      <c r="B6800" s="7">
        <f>'EstRev 6-11'!G236</f>
        <v>0</v>
      </c>
      <c r="C6800" s="3">
        <f t="shared" si="191"/>
        <v>6795</v>
      </c>
      <c r="D6800" s="3" t="s">
        <v>162</v>
      </c>
      <c r="E6800" s="2" t="b">
        <f t="shared" ca="1" si="190"/>
        <v>1</v>
      </c>
      <c r="F6800" s="2" cm="1">
        <f t="array" aca="1" ref="F6800" ca="1">IF(G6800&lt;&gt;"",INDIRECT("'"&amp;G6800&amp;"'!"&amp;H6800),"")</f>
        <v>0</v>
      </c>
      <c r="G6800" s="1533" t="s">
        <v>6776</v>
      </c>
      <c r="H6800" s="2" t="s">
        <v>5992</v>
      </c>
    </row>
    <row r="6801" spans="1:8" ht="14">
      <c r="A6801" s="1">
        <v>6796</v>
      </c>
      <c r="D6801" s="3" t="s">
        <v>162</v>
      </c>
      <c r="E6801" s="2" t="b">
        <f t="shared" ca="1" si="190"/>
        <v>1</v>
      </c>
      <c r="F6801" s="2" t="str" cm="1">
        <f t="array" aca="1" ref="F6801" ca="1">IF(G6801&lt;&gt;"",INDIRECT("'"&amp;G6801&amp;"'!"&amp;H6801),"")</f>
        <v/>
      </c>
      <c r="G6801" s="1533"/>
    </row>
    <row r="6802" spans="1:8" ht="14">
      <c r="A6802">
        <v>6797</v>
      </c>
      <c r="B6802" s="7">
        <f>'EstRev 6-11'!G238</f>
        <v>0</v>
      </c>
      <c r="C6802" s="3">
        <f t="shared" si="191"/>
        <v>6797</v>
      </c>
      <c r="D6802" s="3" t="s">
        <v>162</v>
      </c>
      <c r="E6802" s="2" t="b">
        <f t="shared" ca="1" si="190"/>
        <v>1</v>
      </c>
      <c r="F6802" s="2" cm="1">
        <f t="array" aca="1" ref="F6802" ca="1">IF(G6802&lt;&gt;"",INDIRECT("'"&amp;G6802&amp;"'!"&amp;H6802),"")</f>
        <v>0</v>
      </c>
      <c r="G6802" s="1533" t="s">
        <v>6776</v>
      </c>
      <c r="H6802" s="2" t="s">
        <v>5993</v>
      </c>
    </row>
    <row r="6803" spans="1:8" ht="14">
      <c r="A6803">
        <v>6798</v>
      </c>
      <c r="B6803" s="7">
        <f>'EstRev 6-11'!G239</f>
        <v>0</v>
      </c>
      <c r="C6803" s="3">
        <f t="shared" si="191"/>
        <v>6798</v>
      </c>
      <c r="D6803" s="3" t="s">
        <v>162</v>
      </c>
      <c r="E6803" s="2" t="b">
        <f t="shared" ca="1" si="190"/>
        <v>1</v>
      </c>
      <c r="F6803" s="2" cm="1">
        <f t="array" aca="1" ref="F6803" ca="1">IF(G6803&lt;&gt;"",INDIRECT("'"&amp;G6803&amp;"'!"&amp;H6803),"")</f>
        <v>0</v>
      </c>
      <c r="G6803" s="1533" t="s">
        <v>6776</v>
      </c>
      <c r="H6803" s="2" t="s">
        <v>5994</v>
      </c>
    </row>
    <row r="6804" spans="1:8" ht="14">
      <c r="A6804">
        <v>6799</v>
      </c>
      <c r="B6804" s="7">
        <f>'EstRev 6-11'!G240</f>
        <v>0</v>
      </c>
      <c r="C6804" s="3">
        <f t="shared" si="191"/>
        <v>6799</v>
      </c>
      <c r="D6804" s="3" t="s">
        <v>162</v>
      </c>
      <c r="E6804" s="2" t="b">
        <f t="shared" ca="1" si="190"/>
        <v>1</v>
      </c>
      <c r="F6804" s="2" cm="1">
        <f t="array" aca="1" ref="F6804" ca="1">IF(G6804&lt;&gt;"",INDIRECT("'"&amp;G6804&amp;"'!"&amp;H6804),"")</f>
        <v>0</v>
      </c>
      <c r="G6804" s="1533" t="s">
        <v>6776</v>
      </c>
      <c r="H6804" s="2" t="s">
        <v>5995</v>
      </c>
    </row>
    <row r="6805" spans="1:8" ht="14">
      <c r="A6805">
        <v>6800</v>
      </c>
      <c r="B6805" s="7">
        <f>'EstRev 6-11'!G241</f>
        <v>0</v>
      </c>
      <c r="C6805" s="3">
        <f t="shared" si="191"/>
        <v>6800</v>
      </c>
      <c r="D6805" s="3" t="s">
        <v>162</v>
      </c>
      <c r="E6805" s="2" t="b">
        <f t="shared" ca="1" si="190"/>
        <v>1</v>
      </c>
      <c r="F6805" s="2" cm="1">
        <f t="array" aca="1" ref="F6805" ca="1">IF(G6805&lt;&gt;"",INDIRECT("'"&amp;G6805&amp;"'!"&amp;H6805),"")</f>
        <v>0</v>
      </c>
      <c r="G6805" s="1533" t="s">
        <v>6776</v>
      </c>
      <c r="H6805" s="2" t="s">
        <v>5996</v>
      </c>
    </row>
    <row r="6806" spans="1:8" ht="14">
      <c r="A6806">
        <v>6801</v>
      </c>
      <c r="B6806" s="7">
        <f>'EstRev 6-11'!G242</f>
        <v>0</v>
      </c>
      <c r="C6806" s="3">
        <f t="shared" si="191"/>
        <v>6801</v>
      </c>
      <c r="D6806" s="3" t="s">
        <v>162</v>
      </c>
      <c r="E6806" s="2" t="b">
        <f t="shared" ca="1" si="190"/>
        <v>1</v>
      </c>
      <c r="F6806" s="2" cm="1">
        <f t="array" aca="1" ref="F6806" ca="1">IF(G6806&lt;&gt;"",INDIRECT("'"&amp;G6806&amp;"'!"&amp;H6806),"")</f>
        <v>0</v>
      </c>
      <c r="G6806" s="1533" t="s">
        <v>6776</v>
      </c>
      <c r="H6806" s="2" t="s">
        <v>5997</v>
      </c>
    </row>
    <row r="6807" spans="1:8" ht="14">
      <c r="A6807">
        <v>6802</v>
      </c>
      <c r="B6807" s="7">
        <f>'EstRev 6-11'!G243</f>
        <v>0</v>
      </c>
      <c r="C6807" s="3">
        <f t="shared" si="191"/>
        <v>6802</v>
      </c>
      <c r="D6807" s="3" t="s">
        <v>162</v>
      </c>
      <c r="E6807" s="2" t="b">
        <f t="shared" ca="1" si="190"/>
        <v>1</v>
      </c>
      <c r="F6807" s="2" cm="1">
        <f t="array" aca="1" ref="F6807" ca="1">IF(G6807&lt;&gt;"",INDIRECT("'"&amp;G6807&amp;"'!"&amp;H6807),"")</f>
        <v>0</v>
      </c>
      <c r="G6807" s="1533" t="s">
        <v>6776</v>
      </c>
      <c r="H6807" s="2" t="s">
        <v>5998</v>
      </c>
    </row>
    <row r="6808" spans="1:8" ht="14">
      <c r="A6808">
        <v>6803</v>
      </c>
      <c r="B6808" s="7">
        <f>'EstRev 6-11'!G244</f>
        <v>0</v>
      </c>
      <c r="C6808" s="3">
        <f t="shared" si="191"/>
        <v>6803</v>
      </c>
      <c r="D6808" s="3" t="s">
        <v>162</v>
      </c>
      <c r="E6808" s="2" t="b">
        <f t="shared" ca="1" si="190"/>
        <v>1</v>
      </c>
      <c r="F6808" s="2" cm="1">
        <f t="array" aca="1" ref="F6808" ca="1">IF(G6808&lt;&gt;"",INDIRECT("'"&amp;G6808&amp;"'!"&amp;H6808),"")</f>
        <v>0</v>
      </c>
      <c r="G6808" s="1533" t="s">
        <v>6776</v>
      </c>
      <c r="H6808" s="2" t="s">
        <v>5999</v>
      </c>
    </row>
    <row r="6809" spans="1:8" ht="14">
      <c r="A6809">
        <v>6804</v>
      </c>
      <c r="B6809" s="7">
        <f>'EstRev 6-11'!G245</f>
        <v>0</v>
      </c>
      <c r="C6809" s="3">
        <f t="shared" si="191"/>
        <v>6804</v>
      </c>
      <c r="D6809" s="3" t="s">
        <v>162</v>
      </c>
      <c r="E6809" s="2" t="b">
        <f t="shared" ca="1" si="190"/>
        <v>1</v>
      </c>
      <c r="F6809" s="2" cm="1">
        <f t="array" aca="1" ref="F6809" ca="1">IF(G6809&lt;&gt;"",INDIRECT("'"&amp;G6809&amp;"'!"&amp;H6809),"")</f>
        <v>0</v>
      </c>
      <c r="G6809" s="1533" t="s">
        <v>6776</v>
      </c>
      <c r="H6809" s="2" t="s">
        <v>6000</v>
      </c>
    </row>
    <row r="6810" spans="1:8" ht="14">
      <c r="A6810">
        <v>6805</v>
      </c>
      <c r="B6810" s="7">
        <f>'EstRev 6-11'!G246</f>
        <v>0</v>
      </c>
      <c r="C6810" s="3">
        <f t="shared" si="191"/>
        <v>6805</v>
      </c>
      <c r="D6810" s="3" t="s">
        <v>162</v>
      </c>
      <c r="E6810" s="2" t="b">
        <f t="shared" ca="1" si="190"/>
        <v>1</v>
      </c>
      <c r="F6810" s="2" cm="1">
        <f t="array" aca="1" ref="F6810" ca="1">IF(G6810&lt;&gt;"",INDIRECT("'"&amp;G6810&amp;"'!"&amp;H6810),"")</f>
        <v>0</v>
      </c>
      <c r="G6810" s="1533" t="s">
        <v>6776</v>
      </c>
      <c r="H6810" s="2" t="s">
        <v>6001</v>
      </c>
    </row>
    <row r="6811" spans="1:8" ht="14">
      <c r="A6811">
        <v>6806</v>
      </c>
      <c r="B6811" s="7">
        <f>'EstRev 6-11'!G247</f>
        <v>0</v>
      </c>
      <c r="C6811" s="3">
        <f t="shared" si="191"/>
        <v>6806</v>
      </c>
      <c r="D6811" s="3" t="s">
        <v>162</v>
      </c>
      <c r="E6811" s="2" t="b">
        <f t="shared" ca="1" si="190"/>
        <v>1</v>
      </c>
      <c r="F6811" s="2" cm="1">
        <f t="array" aca="1" ref="F6811" ca="1">IF(G6811&lt;&gt;"",INDIRECT("'"&amp;G6811&amp;"'!"&amp;H6811),"")</f>
        <v>0</v>
      </c>
      <c r="G6811" s="1533" t="s">
        <v>6776</v>
      </c>
      <c r="H6811" s="2" t="s">
        <v>6002</v>
      </c>
    </row>
    <row r="6812" spans="1:8" ht="14">
      <c r="A6812">
        <v>6807</v>
      </c>
      <c r="B6812" s="7">
        <f>'EstRev 6-11'!G248</f>
        <v>0</v>
      </c>
      <c r="C6812" s="3">
        <f t="shared" si="191"/>
        <v>6807</v>
      </c>
      <c r="D6812" s="3" t="s">
        <v>162</v>
      </c>
      <c r="E6812" s="2" t="b">
        <f t="shared" ca="1" si="190"/>
        <v>1</v>
      </c>
      <c r="F6812" s="2" cm="1">
        <f t="array" aca="1" ref="F6812" ca="1">IF(G6812&lt;&gt;"",INDIRECT("'"&amp;G6812&amp;"'!"&amp;H6812),"")</f>
        <v>0</v>
      </c>
      <c r="G6812" s="1533" t="s">
        <v>6776</v>
      </c>
      <c r="H6812" s="2" t="s">
        <v>6003</v>
      </c>
    </row>
    <row r="6813" spans="1:8" ht="14">
      <c r="A6813">
        <v>6808</v>
      </c>
      <c r="B6813" s="7">
        <f>'EstRev 6-11'!G249</f>
        <v>0</v>
      </c>
      <c r="C6813" s="3">
        <f t="shared" si="191"/>
        <v>6808</v>
      </c>
      <c r="D6813" s="3" t="s">
        <v>162</v>
      </c>
      <c r="E6813" s="2" t="b">
        <f t="shared" ca="1" si="190"/>
        <v>1</v>
      </c>
      <c r="F6813" s="2" cm="1">
        <f t="array" aca="1" ref="F6813" ca="1">IF(G6813&lt;&gt;"",INDIRECT("'"&amp;G6813&amp;"'!"&amp;H6813),"")</f>
        <v>0</v>
      </c>
      <c r="G6813" s="1533" t="s">
        <v>6776</v>
      </c>
      <c r="H6813" s="2" t="s">
        <v>6004</v>
      </c>
    </row>
    <row r="6814" spans="1:8" ht="14">
      <c r="A6814">
        <v>6809</v>
      </c>
      <c r="B6814" s="7">
        <f>'EstRev 6-11'!G250</f>
        <v>0</v>
      </c>
      <c r="C6814" s="3">
        <f t="shared" si="191"/>
        <v>6809</v>
      </c>
      <c r="D6814" s="3" t="s">
        <v>162</v>
      </c>
      <c r="E6814" s="2" t="b">
        <f t="shared" ca="1" si="190"/>
        <v>1</v>
      </c>
      <c r="F6814" s="2" cm="1">
        <f t="array" aca="1" ref="F6814" ca="1">IF(G6814&lt;&gt;"",INDIRECT("'"&amp;G6814&amp;"'!"&amp;H6814),"")</f>
        <v>0</v>
      </c>
      <c r="G6814" s="1533" t="s">
        <v>6776</v>
      </c>
      <c r="H6814" s="2" t="s">
        <v>6005</v>
      </c>
    </row>
    <row r="6815" spans="1:8" ht="14">
      <c r="A6815">
        <v>6810</v>
      </c>
      <c r="B6815" s="7">
        <f>'EstRev 6-11'!G251</f>
        <v>0</v>
      </c>
      <c r="C6815" s="3">
        <f t="shared" si="191"/>
        <v>6810</v>
      </c>
      <c r="D6815" s="3" t="s">
        <v>162</v>
      </c>
      <c r="E6815" s="2" t="b">
        <f t="shared" ca="1" si="190"/>
        <v>1</v>
      </c>
      <c r="F6815" s="2" cm="1">
        <f t="array" aca="1" ref="F6815" ca="1">IF(G6815&lt;&gt;"",INDIRECT("'"&amp;G6815&amp;"'!"&amp;H6815),"")</f>
        <v>0</v>
      </c>
      <c r="G6815" s="1533" t="s">
        <v>6776</v>
      </c>
      <c r="H6815" s="2" t="s">
        <v>6006</v>
      </c>
    </row>
    <row r="6816" spans="1:8" ht="14">
      <c r="A6816">
        <v>6811</v>
      </c>
      <c r="B6816" s="7">
        <f>'EstRev 6-11'!G252</f>
        <v>0</v>
      </c>
      <c r="C6816" s="3">
        <f t="shared" si="191"/>
        <v>6811</v>
      </c>
      <c r="D6816" s="3" t="s">
        <v>162</v>
      </c>
      <c r="E6816" s="2" t="b">
        <f t="shared" ca="1" si="190"/>
        <v>1</v>
      </c>
      <c r="F6816" s="2" cm="1">
        <f t="array" aca="1" ref="F6816" ca="1">IF(G6816&lt;&gt;"",INDIRECT("'"&amp;G6816&amp;"'!"&amp;H6816),"")</f>
        <v>0</v>
      </c>
      <c r="G6816" s="1533" t="s">
        <v>6776</v>
      </c>
      <c r="H6816" s="2" t="s">
        <v>6007</v>
      </c>
    </row>
    <row r="6817" spans="1:8" ht="14">
      <c r="A6817">
        <v>6812</v>
      </c>
      <c r="B6817" s="7">
        <f>'EstRev 6-11'!G253</f>
        <v>0</v>
      </c>
      <c r="C6817" s="3">
        <f t="shared" si="191"/>
        <v>6812</v>
      </c>
      <c r="D6817" s="3" t="s">
        <v>162</v>
      </c>
      <c r="E6817" s="2" t="b">
        <f t="shared" ca="1" si="190"/>
        <v>1</v>
      </c>
      <c r="F6817" s="2" cm="1">
        <f t="array" aca="1" ref="F6817" ca="1">IF(G6817&lt;&gt;"",INDIRECT("'"&amp;G6817&amp;"'!"&amp;H6817),"")</f>
        <v>0</v>
      </c>
      <c r="G6817" s="1533" t="s">
        <v>6776</v>
      </c>
      <c r="H6817" s="2" t="s">
        <v>6008</v>
      </c>
    </row>
    <row r="6818" spans="1:8" ht="14">
      <c r="A6818">
        <v>6813</v>
      </c>
      <c r="B6818" s="7">
        <f>'EstRev 6-11'!G254</f>
        <v>0</v>
      </c>
      <c r="C6818" s="3">
        <f t="shared" si="191"/>
        <v>6813</v>
      </c>
      <c r="D6818" s="3" t="s">
        <v>162</v>
      </c>
      <c r="E6818" s="2" t="b">
        <f t="shared" ca="1" si="190"/>
        <v>1</v>
      </c>
      <c r="F6818" s="2" cm="1">
        <f t="array" aca="1" ref="F6818" ca="1">IF(G6818&lt;&gt;"",INDIRECT("'"&amp;G6818&amp;"'!"&amp;H6818),"")</f>
        <v>0</v>
      </c>
      <c r="G6818" s="1533" t="s">
        <v>6776</v>
      </c>
      <c r="H6818" s="2" t="s">
        <v>6009</v>
      </c>
    </row>
    <row r="6819" spans="1:8" ht="14">
      <c r="A6819">
        <v>6814</v>
      </c>
      <c r="B6819" s="7">
        <f>'EstRev 6-11'!G255</f>
        <v>0</v>
      </c>
      <c r="C6819" s="3">
        <f t="shared" si="191"/>
        <v>6814</v>
      </c>
      <c r="D6819" s="3" t="s">
        <v>162</v>
      </c>
      <c r="E6819" s="2" t="b">
        <f t="shared" ca="1" si="190"/>
        <v>1</v>
      </c>
      <c r="F6819" s="2" cm="1">
        <f t="array" aca="1" ref="F6819" ca="1">IF(G6819&lt;&gt;"",INDIRECT("'"&amp;G6819&amp;"'!"&amp;H6819),"")</f>
        <v>0</v>
      </c>
      <c r="G6819" s="1533" t="s">
        <v>6776</v>
      </c>
      <c r="H6819" s="2" t="s">
        <v>6010</v>
      </c>
    </row>
    <row r="6820" spans="1:8" ht="14">
      <c r="A6820">
        <v>6815</v>
      </c>
      <c r="B6820" s="7">
        <f>'EstRev 6-11'!H226</f>
        <v>0</v>
      </c>
      <c r="C6820" s="3">
        <f t="shared" si="191"/>
        <v>6815</v>
      </c>
      <c r="D6820" s="3" t="s">
        <v>162</v>
      </c>
      <c r="E6820" s="2" t="b">
        <f t="shared" ca="1" si="190"/>
        <v>1</v>
      </c>
      <c r="F6820" s="2" cm="1">
        <f t="array" aca="1" ref="F6820" ca="1">IF(G6820&lt;&gt;"",INDIRECT("'"&amp;G6820&amp;"'!"&amp;H6820),"")</f>
        <v>0</v>
      </c>
      <c r="G6820" s="1533" t="s">
        <v>6776</v>
      </c>
      <c r="H6820" s="2" t="s">
        <v>6011</v>
      </c>
    </row>
    <row r="6821" spans="1:8" ht="14">
      <c r="A6821" s="1">
        <v>6816</v>
      </c>
      <c r="D6821" s="3" t="s">
        <v>162</v>
      </c>
      <c r="E6821" s="2" t="b">
        <f t="shared" ca="1" si="190"/>
        <v>1</v>
      </c>
      <c r="F6821" s="2" t="str" cm="1">
        <f t="array" aca="1" ref="F6821" ca="1">IF(G6821&lt;&gt;"",INDIRECT("'"&amp;G6821&amp;"'!"&amp;H6821),"")</f>
        <v/>
      </c>
      <c r="G6821" s="1533"/>
    </row>
    <row r="6822" spans="1:8" ht="14">
      <c r="A6822">
        <v>6817</v>
      </c>
      <c r="B6822" s="7">
        <f>'EstRev 6-11'!H228</f>
        <v>0</v>
      </c>
      <c r="C6822" s="3">
        <f t="shared" si="191"/>
        <v>6817</v>
      </c>
      <c r="D6822" s="3" t="s">
        <v>162</v>
      </c>
      <c r="E6822" s="2" t="b">
        <f t="shared" ca="1" si="190"/>
        <v>1</v>
      </c>
      <c r="F6822" s="2" cm="1">
        <f t="array" aca="1" ref="F6822" ca="1">IF(G6822&lt;&gt;"",INDIRECT("'"&amp;G6822&amp;"'!"&amp;H6822),"")</f>
        <v>0</v>
      </c>
      <c r="G6822" s="1533" t="s">
        <v>6776</v>
      </c>
      <c r="H6822" s="2" t="s">
        <v>6012</v>
      </c>
    </row>
    <row r="6823" spans="1:8" ht="14">
      <c r="A6823">
        <v>6818</v>
      </c>
      <c r="B6823" s="7">
        <f>'EstRev 6-11'!H229</f>
        <v>0</v>
      </c>
      <c r="C6823" s="3">
        <f t="shared" si="191"/>
        <v>6818</v>
      </c>
      <c r="D6823" s="3" t="s">
        <v>162</v>
      </c>
      <c r="E6823" s="2" t="b">
        <f t="shared" ca="1" si="190"/>
        <v>1</v>
      </c>
      <c r="F6823" s="2" cm="1">
        <f t="array" aca="1" ref="F6823" ca="1">IF(G6823&lt;&gt;"",INDIRECT("'"&amp;G6823&amp;"'!"&amp;H6823),"")</f>
        <v>0</v>
      </c>
      <c r="G6823" s="1533" t="s">
        <v>6776</v>
      </c>
      <c r="H6823" s="2" t="s">
        <v>6013</v>
      </c>
    </row>
    <row r="6824" spans="1:8" ht="14">
      <c r="A6824">
        <v>6819</v>
      </c>
      <c r="B6824" s="7">
        <f>'EstRev 6-11'!H230</f>
        <v>0</v>
      </c>
      <c r="C6824" s="3">
        <f t="shared" si="191"/>
        <v>6819</v>
      </c>
      <c r="D6824" s="3" t="s">
        <v>162</v>
      </c>
      <c r="E6824" s="2" t="b">
        <f t="shared" ca="1" si="190"/>
        <v>1</v>
      </c>
      <c r="F6824" s="2" cm="1">
        <f t="array" aca="1" ref="F6824" ca="1">IF(G6824&lt;&gt;"",INDIRECT("'"&amp;G6824&amp;"'!"&amp;H6824),"")</f>
        <v>0</v>
      </c>
      <c r="G6824" s="1533" t="s">
        <v>6776</v>
      </c>
      <c r="H6824" s="2" t="s">
        <v>6014</v>
      </c>
    </row>
    <row r="6825" spans="1:8" ht="14">
      <c r="A6825">
        <v>6820</v>
      </c>
      <c r="B6825" s="7">
        <f>'EstRev 6-11'!H231</f>
        <v>0</v>
      </c>
      <c r="C6825" s="3">
        <f t="shared" si="191"/>
        <v>6820</v>
      </c>
      <c r="D6825" s="3" t="s">
        <v>162</v>
      </c>
      <c r="E6825" s="2" t="b">
        <f t="shared" ca="1" si="190"/>
        <v>1</v>
      </c>
      <c r="F6825" s="2" cm="1">
        <f t="array" aca="1" ref="F6825" ca="1">IF(G6825&lt;&gt;"",INDIRECT("'"&amp;G6825&amp;"'!"&amp;H6825),"")</f>
        <v>0</v>
      </c>
      <c r="G6825" s="1533" t="s">
        <v>6776</v>
      </c>
      <c r="H6825" s="2" t="s">
        <v>6015</v>
      </c>
    </row>
    <row r="6826" spans="1:8" ht="14">
      <c r="A6826">
        <v>6821</v>
      </c>
      <c r="B6826" s="7">
        <f>'EstRev 6-11'!H232</f>
        <v>0</v>
      </c>
      <c r="C6826" s="3">
        <f t="shared" si="191"/>
        <v>6821</v>
      </c>
      <c r="D6826" s="3" t="s">
        <v>162</v>
      </c>
      <c r="E6826" s="2" t="b">
        <f t="shared" ca="1" si="190"/>
        <v>1</v>
      </c>
      <c r="F6826" s="2" cm="1">
        <f t="array" aca="1" ref="F6826" ca="1">IF(G6826&lt;&gt;"",INDIRECT("'"&amp;G6826&amp;"'!"&amp;H6826),"")</f>
        <v>0</v>
      </c>
      <c r="G6826" s="1533" t="s">
        <v>6776</v>
      </c>
      <c r="H6826" s="2" t="s">
        <v>6016</v>
      </c>
    </row>
    <row r="6827" spans="1:8" ht="14">
      <c r="A6827">
        <v>6822</v>
      </c>
      <c r="B6827" s="7">
        <f>'EstRev 6-11'!H233</f>
        <v>0</v>
      </c>
      <c r="C6827" s="3">
        <f t="shared" si="191"/>
        <v>6822</v>
      </c>
      <c r="D6827" s="3" t="s">
        <v>162</v>
      </c>
      <c r="E6827" s="2" t="b">
        <f t="shared" ca="1" si="190"/>
        <v>1</v>
      </c>
      <c r="F6827" s="2" cm="1">
        <f t="array" aca="1" ref="F6827" ca="1">IF(G6827&lt;&gt;"",INDIRECT("'"&amp;G6827&amp;"'!"&amp;H6827),"")</f>
        <v>0</v>
      </c>
      <c r="G6827" s="1533" t="s">
        <v>6776</v>
      </c>
      <c r="H6827" s="2" t="s">
        <v>6017</v>
      </c>
    </row>
    <row r="6828" spans="1:8" ht="14">
      <c r="A6828">
        <v>6823</v>
      </c>
      <c r="B6828" s="7">
        <f>'EstRev 6-11'!H234</f>
        <v>0</v>
      </c>
      <c r="C6828" s="3">
        <f t="shared" si="191"/>
        <v>6823</v>
      </c>
      <c r="D6828" s="3" t="s">
        <v>162</v>
      </c>
      <c r="E6828" s="2" t="b">
        <f t="shared" ca="1" si="190"/>
        <v>1</v>
      </c>
      <c r="F6828" s="2" cm="1">
        <f t="array" aca="1" ref="F6828" ca="1">IF(G6828&lt;&gt;"",INDIRECT("'"&amp;G6828&amp;"'!"&amp;H6828),"")</f>
        <v>0</v>
      </c>
      <c r="G6828" s="1533" t="s">
        <v>6776</v>
      </c>
      <c r="H6828" s="2" t="s">
        <v>6018</v>
      </c>
    </row>
    <row r="6829" spans="1:8" ht="14">
      <c r="A6829">
        <v>6824</v>
      </c>
      <c r="B6829" s="7">
        <f>'EstRev 6-11'!H235</f>
        <v>0</v>
      </c>
      <c r="C6829" s="3">
        <f t="shared" si="191"/>
        <v>6824</v>
      </c>
      <c r="D6829" s="3" t="s">
        <v>162</v>
      </c>
      <c r="E6829" s="2" t="b">
        <f t="shared" ca="1" si="190"/>
        <v>1</v>
      </c>
      <c r="F6829" s="2" cm="1">
        <f t="array" aca="1" ref="F6829" ca="1">IF(G6829&lt;&gt;"",INDIRECT("'"&amp;G6829&amp;"'!"&amp;H6829),"")</f>
        <v>0</v>
      </c>
      <c r="G6829" s="1533" t="s">
        <v>6776</v>
      </c>
      <c r="H6829" s="2" t="s">
        <v>6019</v>
      </c>
    </row>
    <row r="6830" spans="1:8" ht="14">
      <c r="A6830" s="1">
        <v>6825</v>
      </c>
      <c r="D6830" s="3" t="s">
        <v>162</v>
      </c>
      <c r="E6830" s="2" t="b">
        <f t="shared" ca="1" si="190"/>
        <v>1</v>
      </c>
      <c r="F6830" s="2" t="str" cm="1">
        <f t="array" aca="1" ref="F6830" ca="1">IF(G6830&lt;&gt;"",INDIRECT("'"&amp;G6830&amp;"'!"&amp;H6830),"")</f>
        <v/>
      </c>
      <c r="G6830" s="1533"/>
    </row>
    <row r="6831" spans="1:8" ht="14">
      <c r="A6831" s="1">
        <v>6826</v>
      </c>
      <c r="D6831" s="3" t="s">
        <v>162</v>
      </c>
      <c r="E6831" s="2" t="b">
        <f t="shared" ca="1" si="190"/>
        <v>1</v>
      </c>
      <c r="F6831" s="2" t="str" cm="1">
        <f t="array" aca="1" ref="F6831" ca="1">IF(G6831&lt;&gt;"",INDIRECT("'"&amp;G6831&amp;"'!"&amp;H6831),"")</f>
        <v/>
      </c>
      <c r="G6831" s="1533"/>
    </row>
    <row r="6832" spans="1:8" ht="14">
      <c r="A6832">
        <v>6827</v>
      </c>
      <c r="B6832" s="7">
        <f>'EstRev 6-11'!H238</f>
        <v>0</v>
      </c>
      <c r="C6832" s="3">
        <f t="shared" si="191"/>
        <v>6827</v>
      </c>
      <c r="D6832" s="3" t="s">
        <v>162</v>
      </c>
      <c r="E6832" s="2" t="b">
        <f t="shared" ca="1" si="190"/>
        <v>1</v>
      </c>
      <c r="F6832" s="2" cm="1">
        <f t="array" aca="1" ref="F6832" ca="1">IF(G6832&lt;&gt;"",INDIRECT("'"&amp;G6832&amp;"'!"&amp;H6832),"")</f>
        <v>0</v>
      </c>
      <c r="G6832" s="1533" t="s">
        <v>6776</v>
      </c>
      <c r="H6832" s="2" t="s">
        <v>6020</v>
      </c>
    </row>
    <row r="6833" spans="1:8" ht="14">
      <c r="A6833">
        <v>6828</v>
      </c>
      <c r="B6833" s="7">
        <f>'EstRev 6-11'!H239</f>
        <v>0</v>
      </c>
      <c r="C6833" s="3">
        <f t="shared" si="191"/>
        <v>6828</v>
      </c>
      <c r="D6833" s="3" t="s">
        <v>162</v>
      </c>
      <c r="E6833" s="2" t="b">
        <f t="shared" ca="1" si="190"/>
        <v>1</v>
      </c>
      <c r="F6833" s="2" cm="1">
        <f t="array" aca="1" ref="F6833" ca="1">IF(G6833&lt;&gt;"",INDIRECT("'"&amp;G6833&amp;"'!"&amp;H6833),"")</f>
        <v>0</v>
      </c>
      <c r="G6833" s="1533" t="s">
        <v>6776</v>
      </c>
      <c r="H6833" s="2" t="s">
        <v>6021</v>
      </c>
    </row>
    <row r="6834" spans="1:8" ht="14">
      <c r="A6834">
        <v>6829</v>
      </c>
      <c r="B6834" s="7">
        <f>'EstRev 6-11'!H240</f>
        <v>0</v>
      </c>
      <c r="C6834" s="3">
        <f t="shared" si="191"/>
        <v>6829</v>
      </c>
      <c r="D6834" s="3" t="s">
        <v>162</v>
      </c>
      <c r="E6834" s="2" t="b">
        <f t="shared" ca="1" si="190"/>
        <v>1</v>
      </c>
      <c r="F6834" s="2" cm="1">
        <f t="array" aca="1" ref="F6834" ca="1">IF(G6834&lt;&gt;"",INDIRECT("'"&amp;G6834&amp;"'!"&amp;H6834),"")</f>
        <v>0</v>
      </c>
      <c r="G6834" s="1533" t="s">
        <v>6776</v>
      </c>
      <c r="H6834" s="2" t="s">
        <v>6022</v>
      </c>
    </row>
    <row r="6835" spans="1:8" ht="14">
      <c r="A6835">
        <v>6830</v>
      </c>
      <c r="B6835" s="7">
        <f>'EstRev 6-11'!H241</f>
        <v>0</v>
      </c>
      <c r="C6835" s="3">
        <f t="shared" si="191"/>
        <v>6830</v>
      </c>
      <c r="D6835" s="3" t="s">
        <v>162</v>
      </c>
      <c r="E6835" s="2" t="b">
        <f t="shared" ca="1" si="190"/>
        <v>1</v>
      </c>
      <c r="F6835" s="2" cm="1">
        <f t="array" aca="1" ref="F6835" ca="1">IF(G6835&lt;&gt;"",INDIRECT("'"&amp;G6835&amp;"'!"&amp;H6835),"")</f>
        <v>0</v>
      </c>
      <c r="G6835" s="1533" t="s">
        <v>6776</v>
      </c>
      <c r="H6835" s="2" t="s">
        <v>6023</v>
      </c>
    </row>
    <row r="6836" spans="1:8" ht="14">
      <c r="A6836">
        <v>6831</v>
      </c>
      <c r="B6836" s="7">
        <f>'EstRev 6-11'!H242</f>
        <v>0</v>
      </c>
      <c r="C6836" s="3">
        <f t="shared" si="191"/>
        <v>6831</v>
      </c>
      <c r="D6836" s="3" t="s">
        <v>162</v>
      </c>
      <c r="E6836" s="2" t="b">
        <f t="shared" ca="1" si="190"/>
        <v>1</v>
      </c>
      <c r="F6836" s="2" cm="1">
        <f t="array" aca="1" ref="F6836" ca="1">IF(G6836&lt;&gt;"",INDIRECT("'"&amp;G6836&amp;"'!"&amp;H6836),"")</f>
        <v>0</v>
      </c>
      <c r="G6836" s="1533" t="s">
        <v>6776</v>
      </c>
      <c r="H6836" s="2" t="s">
        <v>6024</v>
      </c>
    </row>
    <row r="6837" spans="1:8" ht="14">
      <c r="A6837">
        <v>6832</v>
      </c>
      <c r="B6837" s="7">
        <f>'EstRev 6-11'!H243</f>
        <v>0</v>
      </c>
      <c r="C6837" s="3">
        <f t="shared" si="191"/>
        <v>6832</v>
      </c>
      <c r="D6837" s="3" t="s">
        <v>162</v>
      </c>
      <c r="E6837" s="2" t="b">
        <f t="shared" ca="1" si="190"/>
        <v>1</v>
      </c>
      <c r="F6837" s="2" cm="1">
        <f t="array" aca="1" ref="F6837" ca="1">IF(G6837&lt;&gt;"",INDIRECT("'"&amp;G6837&amp;"'!"&amp;H6837),"")</f>
        <v>0</v>
      </c>
      <c r="G6837" s="1533" t="s">
        <v>6776</v>
      </c>
      <c r="H6837" s="2" t="s">
        <v>6025</v>
      </c>
    </row>
    <row r="6838" spans="1:8" ht="14">
      <c r="A6838">
        <v>6833</v>
      </c>
      <c r="B6838" s="7">
        <f>'EstRev 6-11'!H244</f>
        <v>0</v>
      </c>
      <c r="C6838" s="3">
        <f t="shared" si="191"/>
        <v>6833</v>
      </c>
      <c r="D6838" s="3" t="s">
        <v>162</v>
      </c>
      <c r="E6838" s="2" t="b">
        <f t="shared" ca="1" si="190"/>
        <v>1</v>
      </c>
      <c r="F6838" s="2" cm="1">
        <f t="array" aca="1" ref="F6838" ca="1">IF(G6838&lt;&gt;"",INDIRECT("'"&amp;G6838&amp;"'!"&amp;H6838),"")</f>
        <v>0</v>
      </c>
      <c r="G6838" s="1533" t="s">
        <v>6776</v>
      </c>
      <c r="H6838" s="2" t="s">
        <v>6026</v>
      </c>
    </row>
    <row r="6839" spans="1:8" ht="14">
      <c r="A6839">
        <v>6834</v>
      </c>
      <c r="B6839" s="7">
        <f>'EstRev 6-11'!H245</f>
        <v>0</v>
      </c>
      <c r="C6839" s="3">
        <f t="shared" si="191"/>
        <v>6834</v>
      </c>
      <c r="D6839" s="3" t="s">
        <v>162</v>
      </c>
      <c r="E6839" s="2" t="b">
        <f t="shared" ca="1" si="190"/>
        <v>1</v>
      </c>
      <c r="F6839" s="2" cm="1">
        <f t="array" aca="1" ref="F6839" ca="1">IF(G6839&lt;&gt;"",INDIRECT("'"&amp;G6839&amp;"'!"&amp;H6839),"")</f>
        <v>0</v>
      </c>
      <c r="G6839" s="1533" t="s">
        <v>6776</v>
      </c>
      <c r="H6839" s="2" t="s">
        <v>6027</v>
      </c>
    </row>
    <row r="6840" spans="1:8" ht="14">
      <c r="A6840">
        <v>6835</v>
      </c>
      <c r="B6840" s="7">
        <f>'EstRev 6-11'!H246</f>
        <v>0</v>
      </c>
      <c r="C6840" s="3">
        <f t="shared" si="191"/>
        <v>6835</v>
      </c>
      <c r="D6840" s="3" t="s">
        <v>162</v>
      </c>
      <c r="E6840" s="2" t="b">
        <f t="shared" ca="1" si="190"/>
        <v>1</v>
      </c>
      <c r="F6840" s="2" cm="1">
        <f t="array" aca="1" ref="F6840" ca="1">IF(G6840&lt;&gt;"",INDIRECT("'"&amp;G6840&amp;"'!"&amp;H6840),"")</f>
        <v>0</v>
      </c>
      <c r="G6840" s="1533" t="s">
        <v>6776</v>
      </c>
      <c r="H6840" s="2" t="s">
        <v>6028</v>
      </c>
    </row>
    <row r="6841" spans="1:8" ht="14">
      <c r="A6841">
        <v>6836</v>
      </c>
      <c r="B6841" s="7">
        <f>'EstRev 6-11'!H247</f>
        <v>0</v>
      </c>
      <c r="C6841" s="3">
        <f t="shared" si="191"/>
        <v>6836</v>
      </c>
      <c r="D6841" s="3" t="s">
        <v>162</v>
      </c>
      <c r="E6841" s="2" t="b">
        <f t="shared" ca="1" si="190"/>
        <v>1</v>
      </c>
      <c r="F6841" s="2" cm="1">
        <f t="array" aca="1" ref="F6841" ca="1">IF(G6841&lt;&gt;"",INDIRECT("'"&amp;G6841&amp;"'!"&amp;H6841),"")</f>
        <v>0</v>
      </c>
      <c r="G6841" s="1533" t="s">
        <v>6776</v>
      </c>
      <c r="H6841" s="2" t="s">
        <v>6029</v>
      </c>
    </row>
    <row r="6842" spans="1:8" ht="14">
      <c r="A6842">
        <v>6837</v>
      </c>
      <c r="B6842" s="7">
        <f>'EstRev 6-11'!H248</f>
        <v>0</v>
      </c>
      <c r="C6842" s="3">
        <f t="shared" si="191"/>
        <v>6837</v>
      </c>
      <c r="D6842" s="3" t="s">
        <v>162</v>
      </c>
      <c r="E6842" s="2" t="b">
        <f t="shared" ca="1" si="190"/>
        <v>1</v>
      </c>
      <c r="F6842" s="2" cm="1">
        <f t="array" aca="1" ref="F6842" ca="1">IF(G6842&lt;&gt;"",INDIRECT("'"&amp;G6842&amp;"'!"&amp;H6842),"")</f>
        <v>0</v>
      </c>
      <c r="G6842" s="1533" t="s">
        <v>6776</v>
      </c>
      <c r="H6842" s="2" t="s">
        <v>6030</v>
      </c>
    </row>
    <row r="6843" spans="1:8" ht="14">
      <c r="A6843">
        <v>6838</v>
      </c>
      <c r="B6843" s="7">
        <f>'EstRev 6-11'!H249</f>
        <v>0</v>
      </c>
      <c r="C6843" s="3">
        <f t="shared" si="191"/>
        <v>6838</v>
      </c>
      <c r="D6843" s="3" t="s">
        <v>162</v>
      </c>
      <c r="E6843" s="2" t="b">
        <f t="shared" ca="1" si="190"/>
        <v>1</v>
      </c>
      <c r="F6843" s="2" cm="1">
        <f t="array" aca="1" ref="F6843" ca="1">IF(G6843&lt;&gt;"",INDIRECT("'"&amp;G6843&amp;"'!"&amp;H6843),"")</f>
        <v>0</v>
      </c>
      <c r="G6843" s="1533" t="s">
        <v>6776</v>
      </c>
      <c r="H6843" s="2" t="s">
        <v>6031</v>
      </c>
    </row>
    <row r="6844" spans="1:8" ht="14">
      <c r="A6844">
        <v>6839</v>
      </c>
      <c r="B6844" s="7">
        <f>'EstRev 6-11'!H250</f>
        <v>0</v>
      </c>
      <c r="C6844" s="3">
        <f t="shared" si="191"/>
        <v>6839</v>
      </c>
      <c r="D6844" s="3" t="s">
        <v>162</v>
      </c>
      <c r="E6844" s="2" t="b">
        <f t="shared" ca="1" si="190"/>
        <v>1</v>
      </c>
      <c r="F6844" s="2" cm="1">
        <f t="array" aca="1" ref="F6844" ca="1">IF(G6844&lt;&gt;"",INDIRECT("'"&amp;G6844&amp;"'!"&amp;H6844),"")</f>
        <v>0</v>
      </c>
      <c r="G6844" s="1533" t="s">
        <v>6776</v>
      </c>
      <c r="H6844" s="2" t="s">
        <v>6032</v>
      </c>
    </row>
    <row r="6845" spans="1:8" ht="14">
      <c r="A6845">
        <v>6840</v>
      </c>
      <c r="B6845" s="7">
        <f>'EstRev 6-11'!H251</f>
        <v>0</v>
      </c>
      <c r="C6845" s="3">
        <f t="shared" si="191"/>
        <v>6840</v>
      </c>
      <c r="D6845" s="3" t="s">
        <v>162</v>
      </c>
      <c r="E6845" s="2" t="b">
        <f t="shared" ca="1" si="190"/>
        <v>1</v>
      </c>
      <c r="F6845" s="2" cm="1">
        <f t="array" aca="1" ref="F6845" ca="1">IF(G6845&lt;&gt;"",INDIRECT("'"&amp;G6845&amp;"'!"&amp;H6845),"")</f>
        <v>0</v>
      </c>
      <c r="G6845" s="1533" t="s">
        <v>6776</v>
      </c>
      <c r="H6845" s="2" t="s">
        <v>6033</v>
      </c>
    </row>
    <row r="6846" spans="1:8" ht="14">
      <c r="A6846">
        <v>6841</v>
      </c>
      <c r="B6846" s="7">
        <f>'EstRev 6-11'!H252</f>
        <v>0</v>
      </c>
      <c r="C6846" s="3">
        <f t="shared" si="191"/>
        <v>6841</v>
      </c>
      <c r="D6846" s="3" t="s">
        <v>162</v>
      </c>
      <c r="E6846" s="2" t="b">
        <f t="shared" ca="1" si="190"/>
        <v>1</v>
      </c>
      <c r="F6846" s="2" cm="1">
        <f t="array" aca="1" ref="F6846" ca="1">IF(G6846&lt;&gt;"",INDIRECT("'"&amp;G6846&amp;"'!"&amp;H6846),"")</f>
        <v>0</v>
      </c>
      <c r="G6846" s="1533" t="s">
        <v>6776</v>
      </c>
      <c r="H6846" s="2" t="s">
        <v>6034</v>
      </c>
    </row>
    <row r="6847" spans="1:8" ht="14">
      <c r="A6847">
        <v>6842</v>
      </c>
      <c r="B6847" s="7">
        <f>'EstRev 6-11'!H253</f>
        <v>0</v>
      </c>
      <c r="C6847" s="3">
        <f t="shared" si="191"/>
        <v>6842</v>
      </c>
      <c r="D6847" s="3" t="s">
        <v>162</v>
      </c>
      <c r="E6847" s="2" t="b">
        <f t="shared" ca="1" si="190"/>
        <v>1</v>
      </c>
      <c r="F6847" s="2" cm="1">
        <f t="array" aca="1" ref="F6847" ca="1">IF(G6847&lt;&gt;"",INDIRECT("'"&amp;G6847&amp;"'!"&amp;H6847),"")</f>
        <v>0</v>
      </c>
      <c r="G6847" s="1533" t="s">
        <v>6776</v>
      </c>
      <c r="H6847" s="2" t="s">
        <v>6035</v>
      </c>
    </row>
    <row r="6848" spans="1:8" ht="14">
      <c r="A6848">
        <v>6843</v>
      </c>
      <c r="B6848" s="7">
        <f>'EstRev 6-11'!H254</f>
        <v>0</v>
      </c>
      <c r="C6848" s="3">
        <f t="shared" si="191"/>
        <v>6843</v>
      </c>
      <c r="D6848" s="3" t="s">
        <v>162</v>
      </c>
      <c r="E6848" s="2" t="b">
        <f t="shared" ca="1" si="190"/>
        <v>1</v>
      </c>
      <c r="F6848" s="2" cm="1">
        <f t="array" aca="1" ref="F6848" ca="1">IF(G6848&lt;&gt;"",INDIRECT("'"&amp;G6848&amp;"'!"&amp;H6848),"")</f>
        <v>0</v>
      </c>
      <c r="G6848" s="1533" t="s">
        <v>6776</v>
      </c>
      <c r="H6848" s="2" t="s">
        <v>6036</v>
      </c>
    </row>
    <row r="6849" spans="1:8" ht="14">
      <c r="A6849">
        <v>6844</v>
      </c>
      <c r="B6849" s="7">
        <f>'EstRev 6-11'!H255</f>
        <v>0</v>
      </c>
      <c r="C6849" s="3">
        <f t="shared" si="191"/>
        <v>6844</v>
      </c>
      <c r="D6849" s="3" t="s">
        <v>162</v>
      </c>
      <c r="E6849" s="2" t="b">
        <f t="shared" ca="1" si="190"/>
        <v>1</v>
      </c>
      <c r="F6849" s="2" cm="1">
        <f t="array" aca="1" ref="F6849" ca="1">IF(G6849&lt;&gt;"",INDIRECT("'"&amp;G6849&amp;"'!"&amp;H6849),"")</f>
        <v>0</v>
      </c>
      <c r="G6849" s="1533" t="s">
        <v>6776</v>
      </c>
      <c r="H6849" s="2" t="s">
        <v>6037</v>
      </c>
    </row>
    <row r="6850" spans="1:8" ht="14">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33" t="s">
        <v>6776</v>
      </c>
      <c r="H6850" s="2" t="s">
        <v>6038</v>
      </c>
    </row>
    <row r="6851" spans="1:8" ht="14">
      <c r="A6851" s="1">
        <v>6846</v>
      </c>
      <c r="D6851" s="3" t="s">
        <v>162</v>
      </c>
      <c r="E6851" s="2" t="b">
        <f t="shared" ca="1" si="192"/>
        <v>1</v>
      </c>
      <c r="F6851" s="2" t="str" cm="1">
        <f t="array" aca="1" ref="F6851" ca="1">IF(G6851&lt;&gt;"",INDIRECT("'"&amp;G6851&amp;"'!"&amp;H6851),"")</f>
        <v/>
      </c>
      <c r="G6851" s="1533"/>
    </row>
    <row r="6852" spans="1:8" ht="14">
      <c r="A6852">
        <v>6847</v>
      </c>
      <c r="B6852" s="7">
        <f>'EstRev 6-11'!J228</f>
        <v>0</v>
      </c>
      <c r="C6852" s="3">
        <f t="shared" si="191"/>
        <v>6847</v>
      </c>
      <c r="D6852" s="3" t="s">
        <v>162</v>
      </c>
      <c r="E6852" s="2" t="b">
        <f t="shared" ca="1" si="192"/>
        <v>1</v>
      </c>
      <c r="F6852" s="2" cm="1">
        <f t="array" aca="1" ref="F6852" ca="1">IF(G6852&lt;&gt;"",INDIRECT("'"&amp;G6852&amp;"'!"&amp;H6852),"")</f>
        <v>0</v>
      </c>
      <c r="G6852" s="1533" t="s">
        <v>6776</v>
      </c>
      <c r="H6852" s="2" t="s">
        <v>6039</v>
      </c>
    </row>
    <row r="6853" spans="1:8" ht="14">
      <c r="A6853">
        <v>6848</v>
      </c>
      <c r="B6853" s="7">
        <f>'EstRev 6-11'!J229</f>
        <v>0</v>
      </c>
      <c r="C6853" s="3">
        <f t="shared" si="191"/>
        <v>6848</v>
      </c>
      <c r="D6853" s="3" t="s">
        <v>162</v>
      </c>
      <c r="E6853" s="2" t="b">
        <f t="shared" ca="1" si="192"/>
        <v>1</v>
      </c>
      <c r="F6853" s="2" cm="1">
        <f t="array" aca="1" ref="F6853" ca="1">IF(G6853&lt;&gt;"",INDIRECT("'"&amp;G6853&amp;"'!"&amp;H6853),"")</f>
        <v>0</v>
      </c>
      <c r="G6853" s="1533" t="s">
        <v>6776</v>
      </c>
      <c r="H6853" s="2" t="s">
        <v>6040</v>
      </c>
    </row>
    <row r="6854" spans="1:8" ht="14">
      <c r="A6854">
        <v>6849</v>
      </c>
      <c r="B6854" s="7">
        <f>'EstRev 6-11'!J230</f>
        <v>0</v>
      </c>
      <c r="C6854" s="3">
        <f t="shared" si="191"/>
        <v>6849</v>
      </c>
      <c r="D6854" s="3" t="s">
        <v>162</v>
      </c>
      <c r="E6854" s="2" t="b">
        <f t="shared" ca="1" si="192"/>
        <v>1</v>
      </c>
      <c r="F6854" s="2" cm="1">
        <f t="array" aca="1" ref="F6854" ca="1">IF(G6854&lt;&gt;"",INDIRECT("'"&amp;G6854&amp;"'!"&amp;H6854),"")</f>
        <v>0</v>
      </c>
      <c r="G6854" s="1533" t="s">
        <v>6776</v>
      </c>
      <c r="H6854" s="2" t="s">
        <v>6041</v>
      </c>
    </row>
    <row r="6855" spans="1:8" ht="14">
      <c r="A6855">
        <v>6850</v>
      </c>
      <c r="B6855" s="7">
        <f>'EstRev 6-11'!J231</f>
        <v>0</v>
      </c>
      <c r="C6855" s="3">
        <f t="shared" si="191"/>
        <v>6850</v>
      </c>
      <c r="D6855" s="3" t="s">
        <v>162</v>
      </c>
      <c r="E6855" s="2" t="b">
        <f t="shared" ca="1" si="192"/>
        <v>1</v>
      </c>
      <c r="F6855" s="2" cm="1">
        <f t="array" aca="1" ref="F6855" ca="1">IF(G6855&lt;&gt;"",INDIRECT("'"&amp;G6855&amp;"'!"&amp;H6855),"")</f>
        <v>0</v>
      </c>
      <c r="G6855" s="1533" t="s">
        <v>6776</v>
      </c>
      <c r="H6855" s="2" t="s">
        <v>6042</v>
      </c>
    </row>
    <row r="6856" spans="1:8" ht="14">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33" t="s">
        <v>6776</v>
      </c>
      <c r="H6856" s="2" t="s">
        <v>6043</v>
      </c>
    </row>
    <row r="6857" spans="1:8" ht="14">
      <c r="A6857">
        <v>6852</v>
      </c>
      <c r="B6857" s="7">
        <f>'EstRev 6-11'!J233</f>
        <v>0</v>
      </c>
      <c r="C6857" s="3">
        <f t="shared" si="193"/>
        <v>6852</v>
      </c>
      <c r="D6857" s="3" t="s">
        <v>162</v>
      </c>
      <c r="E6857" s="2" t="b">
        <f t="shared" ca="1" si="192"/>
        <v>1</v>
      </c>
      <c r="F6857" s="2" cm="1">
        <f t="array" aca="1" ref="F6857" ca="1">IF(G6857&lt;&gt;"",INDIRECT("'"&amp;G6857&amp;"'!"&amp;H6857),"")</f>
        <v>0</v>
      </c>
      <c r="G6857" s="1533" t="s">
        <v>6776</v>
      </c>
      <c r="H6857" s="2" t="s">
        <v>6044</v>
      </c>
    </row>
    <row r="6858" spans="1:8" ht="14">
      <c r="A6858">
        <v>6853</v>
      </c>
      <c r="B6858" s="7">
        <f>'EstRev 6-11'!J234</f>
        <v>0</v>
      </c>
      <c r="C6858" s="3">
        <f t="shared" si="193"/>
        <v>6853</v>
      </c>
      <c r="D6858" s="3" t="s">
        <v>162</v>
      </c>
      <c r="E6858" s="2" t="b">
        <f t="shared" ca="1" si="192"/>
        <v>1</v>
      </c>
      <c r="F6858" s="2" cm="1">
        <f t="array" aca="1" ref="F6858" ca="1">IF(G6858&lt;&gt;"",INDIRECT("'"&amp;G6858&amp;"'!"&amp;H6858),"")</f>
        <v>0</v>
      </c>
      <c r="G6858" s="1533" t="s">
        <v>6776</v>
      </c>
      <c r="H6858" s="2" t="s">
        <v>6045</v>
      </c>
    </row>
    <row r="6859" spans="1:8" ht="14">
      <c r="A6859">
        <v>6854</v>
      </c>
      <c r="B6859" s="7">
        <f>'EstRev 6-11'!J235</f>
        <v>0</v>
      </c>
      <c r="C6859" s="3">
        <f t="shared" si="193"/>
        <v>6854</v>
      </c>
      <c r="D6859" s="3" t="s">
        <v>162</v>
      </c>
      <c r="E6859" s="2" t="b">
        <f t="shared" ca="1" si="192"/>
        <v>1</v>
      </c>
      <c r="F6859" s="2" cm="1">
        <f t="array" aca="1" ref="F6859" ca="1">IF(G6859&lt;&gt;"",INDIRECT("'"&amp;G6859&amp;"'!"&amp;H6859),"")</f>
        <v>0</v>
      </c>
      <c r="G6859" s="1533" t="s">
        <v>6776</v>
      </c>
      <c r="H6859" s="2" t="s">
        <v>6046</v>
      </c>
    </row>
    <row r="6860" spans="1:8" ht="14">
      <c r="A6860" s="1">
        <v>6855</v>
      </c>
      <c r="D6860" s="3" t="s">
        <v>162</v>
      </c>
      <c r="E6860" s="2" t="b">
        <f t="shared" ca="1" si="192"/>
        <v>1</v>
      </c>
      <c r="F6860" s="2" t="str" cm="1">
        <f t="array" aca="1" ref="F6860" ca="1">IF(G6860&lt;&gt;"",INDIRECT("'"&amp;G6860&amp;"'!"&amp;H6860),"")</f>
        <v/>
      </c>
      <c r="G6860" s="1533"/>
    </row>
    <row r="6861" spans="1:8" ht="14">
      <c r="A6861" s="1">
        <v>6856</v>
      </c>
      <c r="D6861" s="3" t="s">
        <v>162</v>
      </c>
      <c r="E6861" s="2" t="b">
        <f t="shared" ca="1" si="192"/>
        <v>1</v>
      </c>
      <c r="F6861" s="2" t="str" cm="1">
        <f t="array" aca="1" ref="F6861" ca="1">IF(G6861&lt;&gt;"",INDIRECT("'"&amp;G6861&amp;"'!"&amp;H6861),"")</f>
        <v/>
      </c>
      <c r="G6861" s="1533"/>
    </row>
    <row r="6862" spans="1:8" ht="14">
      <c r="A6862">
        <v>6857</v>
      </c>
      <c r="B6862" s="7">
        <f>'EstRev 6-11'!J238</f>
        <v>0</v>
      </c>
      <c r="C6862" s="3">
        <f t="shared" si="193"/>
        <v>6857</v>
      </c>
      <c r="D6862" s="3" t="s">
        <v>162</v>
      </c>
      <c r="E6862" s="2" t="b">
        <f t="shared" ca="1" si="192"/>
        <v>1</v>
      </c>
      <c r="F6862" s="2" cm="1">
        <f t="array" aca="1" ref="F6862" ca="1">IF(G6862&lt;&gt;"",INDIRECT("'"&amp;G6862&amp;"'!"&amp;H6862),"")</f>
        <v>0</v>
      </c>
      <c r="G6862" s="1533" t="s">
        <v>6776</v>
      </c>
      <c r="H6862" s="2" t="s">
        <v>6047</v>
      </c>
    </row>
    <row r="6863" spans="1:8" ht="14">
      <c r="A6863">
        <v>6858</v>
      </c>
      <c r="B6863" s="7">
        <f>'EstRev 6-11'!J239</f>
        <v>0</v>
      </c>
      <c r="C6863" s="3">
        <f t="shared" si="193"/>
        <v>6858</v>
      </c>
      <c r="D6863" s="3" t="s">
        <v>162</v>
      </c>
      <c r="E6863" s="2" t="b">
        <f t="shared" ca="1" si="192"/>
        <v>1</v>
      </c>
      <c r="F6863" s="2" cm="1">
        <f t="array" aca="1" ref="F6863" ca="1">IF(G6863&lt;&gt;"",INDIRECT("'"&amp;G6863&amp;"'!"&amp;H6863),"")</f>
        <v>0</v>
      </c>
      <c r="G6863" s="1533" t="s">
        <v>6776</v>
      </c>
      <c r="H6863" s="2" t="s">
        <v>6048</v>
      </c>
    </row>
    <row r="6864" spans="1:8" ht="14">
      <c r="A6864">
        <v>6859</v>
      </c>
      <c r="B6864" s="7">
        <f>'EstRev 6-11'!J240</f>
        <v>0</v>
      </c>
      <c r="C6864" s="3">
        <f t="shared" si="193"/>
        <v>6859</v>
      </c>
      <c r="D6864" s="3" t="s">
        <v>162</v>
      </c>
      <c r="E6864" s="2" t="b">
        <f t="shared" ca="1" si="192"/>
        <v>1</v>
      </c>
      <c r="F6864" s="2" cm="1">
        <f t="array" aca="1" ref="F6864" ca="1">IF(G6864&lt;&gt;"",INDIRECT("'"&amp;G6864&amp;"'!"&amp;H6864),"")</f>
        <v>0</v>
      </c>
      <c r="G6864" s="1533" t="s">
        <v>6776</v>
      </c>
      <c r="H6864" s="2" t="s">
        <v>6049</v>
      </c>
    </row>
    <row r="6865" spans="1:8" ht="14">
      <c r="A6865">
        <v>6860</v>
      </c>
      <c r="B6865" s="7">
        <f>'EstRev 6-11'!J241</f>
        <v>0</v>
      </c>
      <c r="C6865" s="3">
        <f t="shared" si="193"/>
        <v>6860</v>
      </c>
      <c r="D6865" s="3" t="s">
        <v>162</v>
      </c>
      <c r="E6865" s="2" t="b">
        <f t="shared" ca="1" si="192"/>
        <v>1</v>
      </c>
      <c r="F6865" s="2" cm="1">
        <f t="array" aca="1" ref="F6865" ca="1">IF(G6865&lt;&gt;"",INDIRECT("'"&amp;G6865&amp;"'!"&amp;H6865),"")</f>
        <v>0</v>
      </c>
      <c r="G6865" s="1533" t="s">
        <v>6776</v>
      </c>
      <c r="H6865" s="2" t="s">
        <v>6050</v>
      </c>
    </row>
    <row r="6866" spans="1:8" ht="14">
      <c r="A6866">
        <v>6861</v>
      </c>
      <c r="B6866" s="7">
        <f>'EstRev 6-11'!J242</f>
        <v>0</v>
      </c>
      <c r="C6866" s="3">
        <f t="shared" si="193"/>
        <v>6861</v>
      </c>
      <c r="D6866" s="3" t="s">
        <v>162</v>
      </c>
      <c r="E6866" s="2" t="b">
        <f t="shared" ca="1" si="192"/>
        <v>1</v>
      </c>
      <c r="F6866" s="2" cm="1">
        <f t="array" aca="1" ref="F6866" ca="1">IF(G6866&lt;&gt;"",INDIRECT("'"&amp;G6866&amp;"'!"&amp;H6866),"")</f>
        <v>0</v>
      </c>
      <c r="G6866" s="1533" t="s">
        <v>6776</v>
      </c>
      <c r="H6866" s="2" t="s">
        <v>6051</v>
      </c>
    </row>
    <row r="6867" spans="1:8" ht="14">
      <c r="A6867">
        <v>6862</v>
      </c>
      <c r="B6867" s="7">
        <f>'EstRev 6-11'!J243</f>
        <v>0</v>
      </c>
      <c r="C6867" s="3">
        <f t="shared" si="193"/>
        <v>6862</v>
      </c>
      <c r="D6867" s="3" t="s">
        <v>162</v>
      </c>
      <c r="E6867" s="2" t="b">
        <f t="shared" ca="1" si="192"/>
        <v>1</v>
      </c>
      <c r="F6867" s="2" cm="1">
        <f t="array" aca="1" ref="F6867" ca="1">IF(G6867&lt;&gt;"",INDIRECT("'"&amp;G6867&amp;"'!"&amp;H6867),"")</f>
        <v>0</v>
      </c>
      <c r="G6867" s="1533" t="s">
        <v>6776</v>
      </c>
      <c r="H6867" s="2" t="s">
        <v>6052</v>
      </c>
    </row>
    <row r="6868" spans="1:8" ht="14">
      <c r="A6868">
        <v>6863</v>
      </c>
      <c r="B6868" s="7">
        <f>'EstRev 6-11'!J244</f>
        <v>0</v>
      </c>
      <c r="C6868" s="3">
        <f t="shared" si="193"/>
        <v>6863</v>
      </c>
      <c r="D6868" s="3" t="s">
        <v>162</v>
      </c>
      <c r="E6868" s="2" t="b">
        <f t="shared" ca="1" si="192"/>
        <v>1</v>
      </c>
      <c r="F6868" s="2" cm="1">
        <f t="array" aca="1" ref="F6868" ca="1">IF(G6868&lt;&gt;"",INDIRECT("'"&amp;G6868&amp;"'!"&amp;H6868),"")</f>
        <v>0</v>
      </c>
      <c r="G6868" s="1533" t="s">
        <v>6776</v>
      </c>
      <c r="H6868" s="2" t="s">
        <v>6053</v>
      </c>
    </row>
    <row r="6869" spans="1:8" ht="14">
      <c r="A6869">
        <v>6864</v>
      </c>
      <c r="B6869" s="7">
        <f>'EstRev 6-11'!J245</f>
        <v>0</v>
      </c>
      <c r="C6869" s="3">
        <f t="shared" si="193"/>
        <v>6864</v>
      </c>
      <c r="D6869" s="3" t="s">
        <v>162</v>
      </c>
      <c r="E6869" s="2" t="b">
        <f t="shared" ca="1" si="192"/>
        <v>1</v>
      </c>
      <c r="F6869" s="2" cm="1">
        <f t="array" aca="1" ref="F6869" ca="1">IF(G6869&lt;&gt;"",INDIRECT("'"&amp;G6869&amp;"'!"&amp;H6869),"")</f>
        <v>0</v>
      </c>
      <c r="G6869" s="1533" t="s">
        <v>6776</v>
      </c>
      <c r="H6869" s="2" t="s">
        <v>6054</v>
      </c>
    </row>
    <row r="6870" spans="1:8" ht="14">
      <c r="A6870">
        <v>6865</v>
      </c>
      <c r="B6870" s="7">
        <f>'EstRev 6-11'!J246</f>
        <v>0</v>
      </c>
      <c r="C6870" s="3">
        <f t="shared" si="193"/>
        <v>6865</v>
      </c>
      <c r="D6870" s="3" t="s">
        <v>162</v>
      </c>
      <c r="E6870" s="2" t="b">
        <f t="shared" ca="1" si="192"/>
        <v>1</v>
      </c>
      <c r="F6870" s="2" cm="1">
        <f t="array" aca="1" ref="F6870" ca="1">IF(G6870&lt;&gt;"",INDIRECT("'"&amp;G6870&amp;"'!"&amp;H6870),"")</f>
        <v>0</v>
      </c>
      <c r="G6870" s="1533" t="s">
        <v>6776</v>
      </c>
      <c r="H6870" s="2" t="s">
        <v>6055</v>
      </c>
    </row>
    <row r="6871" spans="1:8" ht="14">
      <c r="A6871">
        <v>6866</v>
      </c>
      <c r="B6871" s="7">
        <f>'EstRev 6-11'!J247</f>
        <v>0</v>
      </c>
      <c r="C6871" s="3">
        <f t="shared" si="193"/>
        <v>6866</v>
      </c>
      <c r="D6871" s="3" t="s">
        <v>162</v>
      </c>
      <c r="E6871" s="2" t="b">
        <f t="shared" ca="1" si="192"/>
        <v>1</v>
      </c>
      <c r="F6871" s="2" cm="1">
        <f t="array" aca="1" ref="F6871" ca="1">IF(G6871&lt;&gt;"",INDIRECT("'"&amp;G6871&amp;"'!"&amp;H6871),"")</f>
        <v>0</v>
      </c>
      <c r="G6871" s="1533" t="s">
        <v>6776</v>
      </c>
      <c r="H6871" s="2" t="s">
        <v>6056</v>
      </c>
    </row>
    <row r="6872" spans="1:8" ht="14">
      <c r="A6872">
        <v>6867</v>
      </c>
      <c r="B6872" s="7">
        <f>'EstRev 6-11'!J248</f>
        <v>0</v>
      </c>
      <c r="C6872" s="3">
        <f t="shared" si="193"/>
        <v>6867</v>
      </c>
      <c r="D6872" s="3" t="s">
        <v>162</v>
      </c>
      <c r="E6872" s="2" t="b">
        <f t="shared" ca="1" si="192"/>
        <v>1</v>
      </c>
      <c r="F6872" s="2" cm="1">
        <f t="array" aca="1" ref="F6872" ca="1">IF(G6872&lt;&gt;"",INDIRECT("'"&amp;G6872&amp;"'!"&amp;H6872),"")</f>
        <v>0</v>
      </c>
      <c r="G6872" s="1533" t="s">
        <v>6776</v>
      </c>
      <c r="H6872" s="2" t="s">
        <v>6057</v>
      </c>
    </row>
    <row r="6873" spans="1:8" ht="14">
      <c r="A6873">
        <v>6868</v>
      </c>
      <c r="B6873" s="7">
        <f>'EstRev 6-11'!J249</f>
        <v>0</v>
      </c>
      <c r="C6873" s="3">
        <f t="shared" si="193"/>
        <v>6868</v>
      </c>
      <c r="D6873" s="3" t="s">
        <v>162</v>
      </c>
      <c r="E6873" s="2" t="b">
        <f t="shared" ca="1" si="192"/>
        <v>1</v>
      </c>
      <c r="F6873" s="2" cm="1">
        <f t="array" aca="1" ref="F6873" ca="1">IF(G6873&lt;&gt;"",INDIRECT("'"&amp;G6873&amp;"'!"&amp;H6873),"")</f>
        <v>0</v>
      </c>
      <c r="G6873" s="1533" t="s">
        <v>6776</v>
      </c>
      <c r="H6873" s="2" t="s">
        <v>6058</v>
      </c>
    </row>
    <row r="6874" spans="1:8" ht="14">
      <c r="A6874">
        <v>6869</v>
      </c>
      <c r="B6874" s="7">
        <f>'EstRev 6-11'!J250</f>
        <v>0</v>
      </c>
      <c r="C6874" s="3">
        <f t="shared" si="193"/>
        <v>6869</v>
      </c>
      <c r="D6874" s="3" t="s">
        <v>162</v>
      </c>
      <c r="E6874" s="2" t="b">
        <f t="shared" ca="1" si="192"/>
        <v>1</v>
      </c>
      <c r="F6874" s="2" cm="1">
        <f t="array" aca="1" ref="F6874" ca="1">IF(G6874&lt;&gt;"",INDIRECT("'"&amp;G6874&amp;"'!"&amp;H6874),"")</f>
        <v>0</v>
      </c>
      <c r="G6874" s="1533" t="s">
        <v>6776</v>
      </c>
      <c r="H6874" s="2" t="s">
        <v>6059</v>
      </c>
    </row>
    <row r="6875" spans="1:8" ht="14">
      <c r="A6875">
        <v>6870</v>
      </c>
      <c r="B6875" s="7">
        <f>'EstRev 6-11'!J251</f>
        <v>0</v>
      </c>
      <c r="C6875" s="3">
        <f t="shared" si="193"/>
        <v>6870</v>
      </c>
      <c r="D6875" s="3" t="s">
        <v>162</v>
      </c>
      <c r="E6875" s="2" t="b">
        <f t="shared" ca="1" si="192"/>
        <v>1</v>
      </c>
      <c r="F6875" s="2" cm="1">
        <f t="array" aca="1" ref="F6875" ca="1">IF(G6875&lt;&gt;"",INDIRECT("'"&amp;G6875&amp;"'!"&amp;H6875),"")</f>
        <v>0</v>
      </c>
      <c r="G6875" s="1533" t="s">
        <v>6776</v>
      </c>
      <c r="H6875" s="2" t="s">
        <v>6060</v>
      </c>
    </row>
    <row r="6876" spans="1:8" ht="14">
      <c r="A6876">
        <v>6871</v>
      </c>
      <c r="B6876" s="7">
        <f>'EstRev 6-11'!J252</f>
        <v>0</v>
      </c>
      <c r="C6876" s="3">
        <f t="shared" si="193"/>
        <v>6871</v>
      </c>
      <c r="D6876" s="3" t="s">
        <v>162</v>
      </c>
      <c r="E6876" s="2" t="b">
        <f t="shared" ca="1" si="192"/>
        <v>1</v>
      </c>
      <c r="F6876" s="2" cm="1">
        <f t="array" aca="1" ref="F6876" ca="1">IF(G6876&lt;&gt;"",INDIRECT("'"&amp;G6876&amp;"'!"&amp;H6876),"")</f>
        <v>0</v>
      </c>
      <c r="G6876" s="1533" t="s">
        <v>6776</v>
      </c>
      <c r="H6876" s="2" t="s">
        <v>6061</v>
      </c>
    </row>
    <row r="6877" spans="1:8" ht="14">
      <c r="A6877">
        <v>6872</v>
      </c>
      <c r="B6877" s="7">
        <f>'EstRev 6-11'!J253</f>
        <v>0</v>
      </c>
      <c r="C6877" s="3">
        <f t="shared" si="193"/>
        <v>6872</v>
      </c>
      <c r="D6877" s="3" t="s">
        <v>162</v>
      </c>
      <c r="E6877" s="2" t="b">
        <f t="shared" ca="1" si="192"/>
        <v>1</v>
      </c>
      <c r="F6877" s="2" cm="1">
        <f t="array" aca="1" ref="F6877" ca="1">IF(G6877&lt;&gt;"",INDIRECT("'"&amp;G6877&amp;"'!"&amp;H6877),"")</f>
        <v>0</v>
      </c>
      <c r="G6877" s="1533" t="s">
        <v>6776</v>
      </c>
      <c r="H6877" s="2" t="s">
        <v>6062</v>
      </c>
    </row>
    <row r="6878" spans="1:8" ht="14">
      <c r="A6878">
        <v>6873</v>
      </c>
      <c r="B6878" s="7">
        <f>'EstRev 6-11'!J254</f>
        <v>0</v>
      </c>
      <c r="C6878" s="3">
        <f t="shared" si="193"/>
        <v>6873</v>
      </c>
      <c r="D6878" s="3" t="s">
        <v>162</v>
      </c>
      <c r="E6878" s="2" t="b">
        <f t="shared" ca="1" si="192"/>
        <v>1</v>
      </c>
      <c r="F6878" s="2" cm="1">
        <f t="array" aca="1" ref="F6878" ca="1">IF(G6878&lt;&gt;"",INDIRECT("'"&amp;G6878&amp;"'!"&amp;H6878),"")</f>
        <v>0</v>
      </c>
      <c r="G6878" s="1533" t="s">
        <v>6776</v>
      </c>
      <c r="H6878" s="2" t="s">
        <v>6063</v>
      </c>
    </row>
    <row r="6879" spans="1:8" ht="14">
      <c r="A6879">
        <v>6874</v>
      </c>
      <c r="B6879" s="7">
        <f>'EstRev 6-11'!J255</f>
        <v>0</v>
      </c>
      <c r="C6879" s="3">
        <f t="shared" si="193"/>
        <v>6874</v>
      </c>
      <c r="D6879" s="3" t="s">
        <v>162</v>
      </c>
      <c r="E6879" s="2" t="b">
        <f t="shared" ca="1" si="192"/>
        <v>1</v>
      </c>
      <c r="F6879" s="2" cm="1">
        <f t="array" aca="1" ref="F6879" ca="1">IF(G6879&lt;&gt;"",INDIRECT("'"&amp;G6879&amp;"'!"&amp;H6879),"")</f>
        <v>0</v>
      </c>
      <c r="G6879" s="1533" t="s">
        <v>6776</v>
      </c>
      <c r="H6879" s="2" t="s">
        <v>6064</v>
      </c>
    </row>
    <row r="6880" spans="1:8" ht="14">
      <c r="A6880">
        <v>6875</v>
      </c>
      <c r="B6880" s="7">
        <f>'EstRev 6-11'!K226</f>
        <v>0</v>
      </c>
      <c r="C6880" s="3">
        <f t="shared" si="193"/>
        <v>6875</v>
      </c>
      <c r="D6880" s="3" t="s">
        <v>162</v>
      </c>
      <c r="E6880" s="2" t="b">
        <f t="shared" ca="1" si="192"/>
        <v>1</v>
      </c>
      <c r="F6880" s="2" cm="1">
        <f t="array" aca="1" ref="F6880" ca="1">IF(G6880&lt;&gt;"",INDIRECT("'"&amp;G6880&amp;"'!"&amp;H6880),"")</f>
        <v>0</v>
      </c>
      <c r="G6880" s="1533" t="s">
        <v>6776</v>
      </c>
      <c r="H6880" s="2" t="s">
        <v>4793</v>
      </c>
    </row>
    <row r="6881" spans="1:8" ht="14">
      <c r="A6881" s="1">
        <v>6876</v>
      </c>
      <c r="D6881" s="3" t="s">
        <v>162</v>
      </c>
      <c r="E6881" s="2" t="b">
        <f t="shared" ca="1" si="192"/>
        <v>1</v>
      </c>
      <c r="F6881" s="2" t="str" cm="1">
        <f t="array" aca="1" ref="F6881" ca="1">IF(G6881&lt;&gt;"",INDIRECT("'"&amp;G6881&amp;"'!"&amp;H6881),"")</f>
        <v/>
      </c>
      <c r="G6881" s="1533"/>
    </row>
    <row r="6882" spans="1:8" ht="14">
      <c r="A6882">
        <v>6877</v>
      </c>
      <c r="B6882" s="7">
        <f>'EstRev 6-11'!K228</f>
        <v>0</v>
      </c>
      <c r="C6882" s="3">
        <f t="shared" si="193"/>
        <v>6877</v>
      </c>
      <c r="D6882" s="3" t="s">
        <v>162</v>
      </c>
      <c r="E6882" s="2" t="b">
        <f t="shared" ca="1" si="192"/>
        <v>1</v>
      </c>
      <c r="F6882" s="2" cm="1">
        <f t="array" aca="1" ref="F6882" ca="1">IF(G6882&lt;&gt;"",INDIRECT("'"&amp;G6882&amp;"'!"&amp;H6882),"")</f>
        <v>0</v>
      </c>
      <c r="G6882" s="1533" t="s">
        <v>6776</v>
      </c>
      <c r="H6882" s="2" t="s">
        <v>4795</v>
      </c>
    </row>
    <row r="6883" spans="1:8" ht="14">
      <c r="A6883">
        <v>6878</v>
      </c>
      <c r="B6883" s="7">
        <f>'EstRev 6-11'!K229</f>
        <v>0</v>
      </c>
      <c r="C6883" s="3">
        <f t="shared" si="193"/>
        <v>6878</v>
      </c>
      <c r="D6883" s="3" t="s">
        <v>162</v>
      </c>
      <c r="E6883" s="2" t="b">
        <f t="shared" ca="1" si="192"/>
        <v>1</v>
      </c>
      <c r="F6883" s="2" cm="1">
        <f t="array" aca="1" ref="F6883" ca="1">IF(G6883&lt;&gt;"",INDIRECT("'"&amp;G6883&amp;"'!"&amp;H6883),"")</f>
        <v>0</v>
      </c>
      <c r="G6883" s="1533" t="s">
        <v>6776</v>
      </c>
      <c r="H6883" s="2" t="s">
        <v>4790</v>
      </c>
    </row>
    <row r="6884" spans="1:8" ht="14">
      <c r="A6884">
        <v>6879</v>
      </c>
      <c r="B6884" s="7">
        <f>'EstRev 6-11'!K230</f>
        <v>0</v>
      </c>
      <c r="C6884" s="3">
        <f t="shared" si="193"/>
        <v>6879</v>
      </c>
      <c r="D6884" s="3" t="s">
        <v>162</v>
      </c>
      <c r="E6884" s="2" t="b">
        <f t="shared" ca="1" si="192"/>
        <v>1</v>
      </c>
      <c r="F6884" s="2" cm="1">
        <f t="array" aca="1" ref="F6884" ca="1">IF(G6884&lt;&gt;"",INDIRECT("'"&amp;G6884&amp;"'!"&amp;H6884),"")</f>
        <v>0</v>
      </c>
      <c r="G6884" s="1533" t="s">
        <v>6776</v>
      </c>
      <c r="H6884" s="2" t="s">
        <v>5800</v>
      </c>
    </row>
    <row r="6885" spans="1:8" ht="14">
      <c r="A6885">
        <v>6880</v>
      </c>
      <c r="B6885" s="7">
        <f>'EstRev 6-11'!K231</f>
        <v>0</v>
      </c>
      <c r="C6885" s="3">
        <f t="shared" si="193"/>
        <v>6880</v>
      </c>
      <c r="D6885" s="3" t="s">
        <v>162</v>
      </c>
      <c r="E6885" s="2" t="b">
        <f t="shared" ca="1" si="192"/>
        <v>1</v>
      </c>
      <c r="F6885" s="2" cm="1">
        <f t="array" aca="1" ref="F6885" ca="1">IF(G6885&lt;&gt;"",INDIRECT("'"&amp;G6885&amp;"'!"&amp;H6885),"")</f>
        <v>0</v>
      </c>
      <c r="G6885" s="1533" t="s">
        <v>6776</v>
      </c>
      <c r="H6885" s="2" t="s">
        <v>4791</v>
      </c>
    </row>
    <row r="6886" spans="1:8" ht="14">
      <c r="A6886">
        <v>6881</v>
      </c>
      <c r="B6886" s="7">
        <f>'EstRev 6-11'!K232</f>
        <v>0</v>
      </c>
      <c r="C6886" s="3">
        <f t="shared" si="193"/>
        <v>6881</v>
      </c>
      <c r="D6886" s="3" t="s">
        <v>162</v>
      </c>
      <c r="E6886" s="2" t="b">
        <f t="shared" ca="1" si="192"/>
        <v>1</v>
      </c>
      <c r="F6886" s="2" cm="1">
        <f t="array" aca="1" ref="F6886" ca="1">IF(G6886&lt;&gt;"",INDIRECT("'"&amp;G6886&amp;"'!"&amp;H6886),"")</f>
        <v>0</v>
      </c>
      <c r="G6886" s="1533" t="s">
        <v>6776</v>
      </c>
      <c r="H6886" s="2" t="s">
        <v>5058</v>
      </c>
    </row>
    <row r="6887" spans="1:8" ht="14">
      <c r="A6887">
        <v>6882</v>
      </c>
      <c r="B6887" s="7">
        <f>'EstRev 6-11'!K233</f>
        <v>0</v>
      </c>
      <c r="C6887" s="3">
        <f t="shared" si="193"/>
        <v>6882</v>
      </c>
      <c r="D6887" s="3" t="s">
        <v>162</v>
      </c>
      <c r="E6887" s="2" t="b">
        <f t="shared" ca="1" si="192"/>
        <v>1</v>
      </c>
      <c r="F6887" s="2" cm="1">
        <f t="array" aca="1" ref="F6887" ca="1">IF(G6887&lt;&gt;"",INDIRECT("'"&amp;G6887&amp;"'!"&amp;H6887),"")</f>
        <v>0</v>
      </c>
      <c r="G6887" s="1533" t="s">
        <v>6776</v>
      </c>
      <c r="H6887" s="2" t="s">
        <v>4796</v>
      </c>
    </row>
    <row r="6888" spans="1:8" ht="14">
      <c r="A6888">
        <v>6883</v>
      </c>
      <c r="B6888" s="7">
        <f>'EstRev 6-11'!K234</f>
        <v>0</v>
      </c>
      <c r="C6888" s="3">
        <f t="shared" si="193"/>
        <v>6883</v>
      </c>
      <c r="D6888" s="3" t="s">
        <v>162</v>
      </c>
      <c r="E6888" s="2" t="b">
        <f t="shared" ca="1" si="192"/>
        <v>1</v>
      </c>
      <c r="F6888" s="2" cm="1">
        <f t="array" aca="1" ref="F6888" ca="1">IF(G6888&lt;&gt;"",INDIRECT("'"&amp;G6888&amp;"'!"&amp;H6888),"")</f>
        <v>0</v>
      </c>
      <c r="G6888" s="1533" t="s">
        <v>6776</v>
      </c>
      <c r="H6888" s="2" t="s">
        <v>6065</v>
      </c>
    </row>
    <row r="6889" spans="1:8" ht="14">
      <c r="A6889">
        <v>6884</v>
      </c>
      <c r="B6889" s="7">
        <f>'EstRev 6-11'!K235</f>
        <v>0</v>
      </c>
      <c r="C6889" s="3">
        <f t="shared" si="193"/>
        <v>6884</v>
      </c>
      <c r="D6889" s="3" t="s">
        <v>162</v>
      </c>
      <c r="E6889" s="2" t="b">
        <f t="shared" ca="1" si="192"/>
        <v>1</v>
      </c>
      <c r="F6889" s="2" cm="1">
        <f t="array" aca="1" ref="F6889" ca="1">IF(G6889&lt;&gt;"",INDIRECT("'"&amp;G6889&amp;"'!"&amp;H6889),"")</f>
        <v>0</v>
      </c>
      <c r="G6889" s="1533" t="s">
        <v>6776</v>
      </c>
      <c r="H6889" s="2" t="s">
        <v>6066</v>
      </c>
    </row>
    <row r="6890" spans="1:8" ht="14">
      <c r="A6890" s="1">
        <v>6885</v>
      </c>
      <c r="D6890" s="3" t="s">
        <v>162</v>
      </c>
      <c r="E6890" s="2" t="b">
        <f t="shared" ca="1" si="192"/>
        <v>1</v>
      </c>
      <c r="F6890" s="2" t="str" cm="1">
        <f t="array" aca="1" ref="F6890" ca="1">IF(G6890&lt;&gt;"",INDIRECT("'"&amp;G6890&amp;"'!"&amp;H6890),"")</f>
        <v/>
      </c>
      <c r="G6890" s="1533"/>
    </row>
    <row r="6891" spans="1:8" ht="14">
      <c r="A6891" s="1">
        <v>6886</v>
      </c>
      <c r="D6891" s="3" t="s">
        <v>162</v>
      </c>
      <c r="E6891" s="2" t="b">
        <f t="shared" ca="1" si="192"/>
        <v>1</v>
      </c>
      <c r="F6891" s="2" t="str" cm="1">
        <f t="array" aca="1" ref="F6891" ca="1">IF(G6891&lt;&gt;"",INDIRECT("'"&amp;G6891&amp;"'!"&amp;H6891),"")</f>
        <v/>
      </c>
      <c r="G6891" s="1533"/>
    </row>
    <row r="6892" spans="1:8" ht="14">
      <c r="A6892">
        <v>6887</v>
      </c>
      <c r="B6892" s="7">
        <f>'EstRev 6-11'!K238</f>
        <v>0</v>
      </c>
      <c r="C6892" s="3">
        <f t="shared" si="193"/>
        <v>6887</v>
      </c>
      <c r="D6892" s="3" t="s">
        <v>162</v>
      </c>
      <c r="E6892" s="2" t="b">
        <f t="shared" ca="1" si="192"/>
        <v>1</v>
      </c>
      <c r="F6892" s="2" cm="1">
        <f t="array" aca="1" ref="F6892" ca="1">IF(G6892&lt;&gt;"",INDIRECT("'"&amp;G6892&amp;"'!"&amp;H6892),"")</f>
        <v>0</v>
      </c>
      <c r="G6892" s="1533" t="s">
        <v>6776</v>
      </c>
      <c r="H6892" s="2" t="s">
        <v>4799</v>
      </c>
    </row>
    <row r="6893" spans="1:8" ht="14">
      <c r="A6893">
        <v>6888</v>
      </c>
      <c r="B6893" s="7">
        <f>'EstRev 6-11'!K239</f>
        <v>0</v>
      </c>
      <c r="C6893" s="3">
        <f t="shared" si="193"/>
        <v>6888</v>
      </c>
      <c r="D6893" s="3" t="s">
        <v>162</v>
      </c>
      <c r="E6893" s="2" t="b">
        <f t="shared" ca="1" si="192"/>
        <v>1</v>
      </c>
      <c r="F6893" s="2" cm="1">
        <f t="array" aca="1" ref="F6893" ca="1">IF(G6893&lt;&gt;"",INDIRECT("'"&amp;G6893&amp;"'!"&amp;H6893),"")</f>
        <v>0</v>
      </c>
      <c r="G6893" s="1533" t="s">
        <v>6776</v>
      </c>
      <c r="H6893" s="2" t="s">
        <v>4800</v>
      </c>
    </row>
    <row r="6894" spans="1:8" ht="14">
      <c r="A6894">
        <v>6889</v>
      </c>
      <c r="B6894" s="7">
        <f>'EstRev 6-11'!K240</f>
        <v>0</v>
      </c>
      <c r="C6894" s="3">
        <f t="shared" si="193"/>
        <v>6889</v>
      </c>
      <c r="D6894" s="3" t="s">
        <v>162</v>
      </c>
      <c r="E6894" s="2" t="b">
        <f t="shared" ca="1" si="192"/>
        <v>1</v>
      </c>
      <c r="F6894" s="2" cm="1">
        <f t="array" aca="1" ref="F6894" ca="1">IF(G6894&lt;&gt;"",INDIRECT("'"&amp;G6894&amp;"'!"&amp;H6894),"")</f>
        <v>0</v>
      </c>
      <c r="G6894" s="1533" t="s">
        <v>6776</v>
      </c>
      <c r="H6894" s="2" t="s">
        <v>4801</v>
      </c>
    </row>
    <row r="6895" spans="1:8" ht="14">
      <c r="A6895">
        <v>6890</v>
      </c>
      <c r="B6895" s="7">
        <f>'EstRev 6-11'!K241</f>
        <v>0</v>
      </c>
      <c r="C6895" s="3">
        <f t="shared" si="193"/>
        <v>6890</v>
      </c>
      <c r="D6895" s="3" t="s">
        <v>162</v>
      </c>
      <c r="E6895" s="2" t="b">
        <f t="shared" ca="1" si="192"/>
        <v>1</v>
      </c>
      <c r="F6895" s="2" cm="1">
        <f t="array" aca="1" ref="F6895" ca="1">IF(G6895&lt;&gt;"",INDIRECT("'"&amp;G6895&amp;"'!"&amp;H6895),"")</f>
        <v>0</v>
      </c>
      <c r="G6895" s="1533" t="s">
        <v>6776</v>
      </c>
      <c r="H6895" s="2" t="s">
        <v>4802</v>
      </c>
    </row>
    <row r="6896" spans="1:8" ht="14">
      <c r="A6896">
        <v>6891</v>
      </c>
      <c r="B6896" s="7">
        <f>'EstRev 6-11'!K242</f>
        <v>0</v>
      </c>
      <c r="C6896" s="3">
        <f t="shared" si="193"/>
        <v>6891</v>
      </c>
      <c r="D6896" s="3" t="s">
        <v>162</v>
      </c>
      <c r="E6896" s="2" t="b">
        <f t="shared" ca="1" si="192"/>
        <v>1</v>
      </c>
      <c r="F6896" s="2" cm="1">
        <f t="array" aca="1" ref="F6896" ca="1">IF(G6896&lt;&gt;"",INDIRECT("'"&amp;G6896&amp;"'!"&amp;H6896),"")</f>
        <v>0</v>
      </c>
      <c r="G6896" s="1533" t="s">
        <v>6776</v>
      </c>
      <c r="H6896" s="2" t="s">
        <v>4803</v>
      </c>
    </row>
    <row r="6897" spans="1:19" ht="14">
      <c r="A6897">
        <v>6892</v>
      </c>
      <c r="B6897" s="7">
        <f>'EstRev 6-11'!K243</f>
        <v>0</v>
      </c>
      <c r="C6897" s="3">
        <f t="shared" si="193"/>
        <v>6892</v>
      </c>
      <c r="D6897" s="3" t="s">
        <v>162</v>
      </c>
      <c r="E6897" s="2" t="b">
        <f t="shared" ca="1" si="192"/>
        <v>1</v>
      </c>
      <c r="F6897" s="2" cm="1">
        <f t="array" aca="1" ref="F6897" ca="1">IF(G6897&lt;&gt;"",INDIRECT("'"&amp;G6897&amp;"'!"&amp;H6897),"")</f>
        <v>0</v>
      </c>
      <c r="G6897" s="1533" t="s">
        <v>6776</v>
      </c>
      <c r="H6897" s="2" t="s">
        <v>6067</v>
      </c>
    </row>
    <row r="6898" spans="1:19" ht="14">
      <c r="A6898">
        <v>6893</v>
      </c>
      <c r="B6898" s="7">
        <f>'EstRev 6-11'!K244</f>
        <v>0</v>
      </c>
      <c r="C6898" s="3">
        <f t="shared" si="193"/>
        <v>6893</v>
      </c>
      <c r="D6898" s="3" t="s">
        <v>162</v>
      </c>
      <c r="E6898" s="2" t="b">
        <f t="shared" ca="1" si="192"/>
        <v>1</v>
      </c>
      <c r="F6898" s="2" cm="1">
        <f t="array" aca="1" ref="F6898" ca="1">IF(G6898&lt;&gt;"",INDIRECT("'"&amp;G6898&amp;"'!"&amp;H6898),"")</f>
        <v>0</v>
      </c>
      <c r="G6898" s="1533" t="s">
        <v>6776</v>
      </c>
      <c r="H6898" s="2" t="s">
        <v>4804</v>
      </c>
    </row>
    <row r="6899" spans="1:19" ht="14">
      <c r="A6899">
        <v>6894</v>
      </c>
      <c r="B6899" s="7">
        <f>'EstRev 6-11'!K245</f>
        <v>0</v>
      </c>
      <c r="C6899" s="3">
        <f t="shared" si="193"/>
        <v>6894</v>
      </c>
      <c r="D6899" s="3" t="s">
        <v>162</v>
      </c>
      <c r="E6899" s="2" t="b">
        <f t="shared" ca="1" si="192"/>
        <v>1</v>
      </c>
      <c r="F6899" s="2" cm="1">
        <f t="array" aca="1" ref="F6899" ca="1">IF(G6899&lt;&gt;"",INDIRECT("'"&amp;G6899&amp;"'!"&amp;H6899),"")</f>
        <v>0</v>
      </c>
      <c r="G6899" s="1533" t="s">
        <v>6776</v>
      </c>
      <c r="H6899" s="2" t="s">
        <v>4805</v>
      </c>
    </row>
    <row r="6900" spans="1:19" ht="14">
      <c r="A6900">
        <v>6895</v>
      </c>
      <c r="B6900" s="7">
        <f>'EstRev 6-11'!K246</f>
        <v>0</v>
      </c>
      <c r="C6900" s="3">
        <f t="shared" si="193"/>
        <v>6895</v>
      </c>
      <c r="D6900" s="3" t="s">
        <v>162</v>
      </c>
      <c r="E6900" s="2" t="b">
        <f t="shared" ca="1" si="192"/>
        <v>1</v>
      </c>
      <c r="F6900" s="2" cm="1">
        <f t="array" aca="1" ref="F6900" ca="1">IF(G6900&lt;&gt;"",INDIRECT("'"&amp;G6900&amp;"'!"&amp;H6900),"")</f>
        <v>0</v>
      </c>
      <c r="G6900" s="1533" t="s">
        <v>6776</v>
      </c>
      <c r="H6900" s="2" t="s">
        <v>4806</v>
      </c>
    </row>
    <row r="6901" spans="1:19" ht="14">
      <c r="A6901">
        <v>6896</v>
      </c>
      <c r="B6901" s="7">
        <f>'EstRev 6-11'!K247</f>
        <v>0</v>
      </c>
      <c r="C6901" s="3">
        <f t="shared" si="193"/>
        <v>6896</v>
      </c>
      <c r="D6901" s="3" t="s">
        <v>162</v>
      </c>
      <c r="E6901" s="2" t="b">
        <f t="shared" ca="1" si="192"/>
        <v>1</v>
      </c>
      <c r="F6901" s="2" cm="1">
        <f t="array" aca="1" ref="F6901" ca="1">IF(G6901&lt;&gt;"",INDIRECT("'"&amp;G6901&amp;"'!"&amp;H6901),"")</f>
        <v>0</v>
      </c>
      <c r="G6901" s="1533" t="s">
        <v>6776</v>
      </c>
      <c r="H6901" s="2" t="s">
        <v>4807</v>
      </c>
    </row>
    <row r="6902" spans="1:19" ht="14">
      <c r="A6902">
        <v>6897</v>
      </c>
      <c r="B6902" s="7">
        <f>'EstRev 6-11'!K248</f>
        <v>0</v>
      </c>
      <c r="C6902" s="3">
        <f t="shared" si="193"/>
        <v>6897</v>
      </c>
      <c r="D6902" s="3" t="s">
        <v>162</v>
      </c>
      <c r="E6902" s="2" t="b">
        <f t="shared" ca="1" si="192"/>
        <v>1</v>
      </c>
      <c r="F6902" s="2" cm="1">
        <f t="array" aca="1" ref="F6902" ca="1">IF(G6902&lt;&gt;"",INDIRECT("'"&amp;G6902&amp;"'!"&amp;H6902),"")</f>
        <v>0</v>
      </c>
      <c r="G6902" s="1533" t="s">
        <v>6776</v>
      </c>
      <c r="H6902" s="2" t="s">
        <v>6068</v>
      </c>
    </row>
    <row r="6903" spans="1:19" ht="14">
      <c r="A6903">
        <v>6898</v>
      </c>
      <c r="B6903" s="7">
        <f>'EstRev 6-11'!K249</f>
        <v>0</v>
      </c>
      <c r="C6903" s="3">
        <f t="shared" si="193"/>
        <v>6898</v>
      </c>
      <c r="D6903" s="3" t="s">
        <v>162</v>
      </c>
      <c r="E6903" s="2" t="b">
        <f t="shared" ca="1" si="192"/>
        <v>1</v>
      </c>
      <c r="F6903" s="2" cm="1">
        <f t="array" aca="1" ref="F6903" ca="1">IF(G6903&lt;&gt;"",INDIRECT("'"&amp;G6903&amp;"'!"&amp;H6903),"")</f>
        <v>0</v>
      </c>
      <c r="G6903" s="1533" t="s">
        <v>6776</v>
      </c>
      <c r="H6903" s="2" t="s">
        <v>4808</v>
      </c>
    </row>
    <row r="6904" spans="1:19" ht="14">
      <c r="A6904">
        <v>6899</v>
      </c>
      <c r="B6904" s="7">
        <f>'EstRev 6-11'!K250</f>
        <v>0</v>
      </c>
      <c r="C6904" s="3">
        <f t="shared" si="193"/>
        <v>6899</v>
      </c>
      <c r="D6904" s="3" t="s">
        <v>162</v>
      </c>
      <c r="E6904" s="2" t="b">
        <f t="shared" ca="1" si="192"/>
        <v>1</v>
      </c>
      <c r="F6904" s="2" cm="1">
        <f t="array" aca="1" ref="F6904" ca="1">IF(G6904&lt;&gt;"",INDIRECT("'"&amp;G6904&amp;"'!"&amp;H6904),"")</f>
        <v>0</v>
      </c>
      <c r="G6904" s="1533" t="s">
        <v>6776</v>
      </c>
      <c r="H6904" s="2" t="s">
        <v>4809</v>
      </c>
    </row>
    <row r="6905" spans="1:19" ht="14">
      <c r="A6905">
        <v>6900</v>
      </c>
      <c r="B6905" s="7">
        <f>'EstRev 6-11'!K251</f>
        <v>0</v>
      </c>
      <c r="C6905" s="3">
        <f t="shared" si="193"/>
        <v>6900</v>
      </c>
      <c r="D6905" s="3" t="s">
        <v>162</v>
      </c>
      <c r="E6905" s="2" t="b">
        <f t="shared" ca="1" si="192"/>
        <v>1</v>
      </c>
      <c r="F6905" s="2" cm="1">
        <f t="array" aca="1" ref="F6905" ca="1">IF(G6905&lt;&gt;"",INDIRECT("'"&amp;G6905&amp;"'!"&amp;H6905),"")</f>
        <v>0</v>
      </c>
      <c r="G6905" s="1533" t="s">
        <v>6776</v>
      </c>
      <c r="H6905" s="2" t="s">
        <v>4917</v>
      </c>
    </row>
    <row r="6906" spans="1:19" ht="14">
      <c r="A6906">
        <v>6901</v>
      </c>
      <c r="B6906" s="7">
        <f>'EstRev 6-11'!K252</f>
        <v>0</v>
      </c>
      <c r="C6906" s="3">
        <f t="shared" si="193"/>
        <v>6901</v>
      </c>
      <c r="D6906" s="3" t="s">
        <v>162</v>
      </c>
      <c r="E6906" s="2" t="b">
        <f t="shared" ca="1" si="192"/>
        <v>1</v>
      </c>
      <c r="F6906" s="2" cm="1">
        <f t="array" aca="1" ref="F6906" ca="1">IF(G6906&lt;&gt;"",INDIRECT("'"&amp;G6906&amp;"'!"&amp;H6906),"")</f>
        <v>0</v>
      </c>
      <c r="G6906" s="1533" t="s">
        <v>6776</v>
      </c>
      <c r="H6906" s="2" t="s">
        <v>5802</v>
      </c>
    </row>
    <row r="6907" spans="1:19" ht="14">
      <c r="A6907">
        <v>6902</v>
      </c>
      <c r="B6907" s="7">
        <f>'EstRev 6-11'!K253</f>
        <v>0</v>
      </c>
      <c r="C6907" s="3">
        <f t="shared" si="193"/>
        <v>6902</v>
      </c>
      <c r="D6907" s="3" t="s">
        <v>162</v>
      </c>
      <c r="E6907" s="2" t="b">
        <f t="shared" ca="1" si="192"/>
        <v>1</v>
      </c>
      <c r="F6907" s="2" cm="1">
        <f t="array" aca="1" ref="F6907" ca="1">IF(G6907&lt;&gt;"",INDIRECT("'"&amp;G6907&amp;"'!"&amp;H6907),"")</f>
        <v>0</v>
      </c>
      <c r="G6907" s="1533" t="s">
        <v>6776</v>
      </c>
      <c r="H6907" s="2" t="s">
        <v>5804</v>
      </c>
    </row>
    <row r="6908" spans="1:19" ht="14">
      <c r="A6908">
        <v>6903</v>
      </c>
      <c r="B6908" s="7">
        <f>'EstRev 6-11'!K254</f>
        <v>0</v>
      </c>
      <c r="C6908" s="3">
        <f t="shared" si="193"/>
        <v>6903</v>
      </c>
      <c r="D6908" s="3" t="s">
        <v>162</v>
      </c>
      <c r="E6908" s="2" t="b">
        <f t="shared" ca="1" si="192"/>
        <v>1</v>
      </c>
      <c r="F6908" s="2" cm="1">
        <f t="array" aca="1" ref="F6908" ca="1">IF(G6908&lt;&gt;"",INDIRECT("'"&amp;G6908&amp;"'!"&amp;H6908),"")</f>
        <v>0</v>
      </c>
      <c r="G6908" s="1533" t="s">
        <v>6776</v>
      </c>
      <c r="H6908" s="2" t="s">
        <v>4810</v>
      </c>
    </row>
    <row r="6909" spans="1:19" ht="14">
      <c r="A6909">
        <v>6904</v>
      </c>
      <c r="B6909" s="7">
        <f>'EstRev 6-11'!K255</f>
        <v>0</v>
      </c>
      <c r="C6909" s="3">
        <f t="shared" si="193"/>
        <v>6904</v>
      </c>
      <c r="D6909" s="3" t="s">
        <v>162</v>
      </c>
      <c r="E6909" s="2" t="b">
        <f t="shared" ca="1" si="192"/>
        <v>1</v>
      </c>
      <c r="F6909" s="2" cm="1">
        <f t="array" aca="1" ref="F6909" ca="1">IF(G6909&lt;&gt;"",INDIRECT("'"&amp;G6909&amp;"'!"&amp;H6909),"")</f>
        <v>0</v>
      </c>
      <c r="G6909" s="1533" t="s">
        <v>6776</v>
      </c>
      <c r="H6909" s="2" t="s">
        <v>6069</v>
      </c>
    </row>
    <row r="6910" spans="1:19" ht="14">
      <c r="A6910">
        <v>6905</v>
      </c>
      <c r="B6910" s="7">
        <f>'EstRev 6-11'!J270</f>
        <v>0</v>
      </c>
      <c r="C6910" s="3">
        <f>A6910-B6910</f>
        <v>6905</v>
      </c>
      <c r="D6910" s="3" t="s">
        <v>348</v>
      </c>
      <c r="E6910" s="2" t="b">
        <f t="shared" ca="1" si="192"/>
        <v>1</v>
      </c>
      <c r="F6910" s="2" cm="1">
        <f t="array" aca="1" ref="F6910" ca="1">IF(G6910&lt;&gt;"",INDIRECT("'"&amp;G6910&amp;"'!"&amp;H6910),"")</f>
        <v>0</v>
      </c>
      <c r="G6910" s="1533" t="s">
        <v>6776</v>
      </c>
      <c r="H6910" s="2" t="s">
        <v>6070</v>
      </c>
    </row>
    <row r="6911" spans="1:19" ht="14">
      <c r="A6911">
        <v>6906</v>
      </c>
      <c r="B6911" s="8">
        <f>'EstRev 6-11'!H169</f>
        <v>0</v>
      </c>
      <c r="C6911" s="600">
        <f>A6911-B6911</f>
        <v>6906</v>
      </c>
      <c r="D6911" s="3" t="s">
        <v>348</v>
      </c>
      <c r="E6911" s="2" t="b">
        <f t="shared" ca="1" si="192"/>
        <v>1</v>
      </c>
      <c r="F6911" s="2" cm="1">
        <f t="array" aca="1" ref="F6911" ca="1">IF(G6911&lt;&gt;"",INDIRECT("'"&amp;G6911&amp;"'!"&amp;H6911),"")</f>
        <v>0</v>
      </c>
      <c r="G6911" s="1533" t="s">
        <v>6776</v>
      </c>
      <c r="H6911" s="2" t="s">
        <v>4943</v>
      </c>
      <c r="S6911" s="8"/>
    </row>
    <row r="6912" spans="1:19" ht="14">
      <c r="A6912">
        <v>6907</v>
      </c>
      <c r="B6912" s="8">
        <f>'EstRev 6-11'!C198</f>
        <v>0</v>
      </c>
      <c r="C6912" s="600">
        <f>A6912-B6912</f>
        <v>6907</v>
      </c>
      <c r="D6912" s="3" t="s">
        <v>348</v>
      </c>
      <c r="E6912" s="2" t="b">
        <f t="shared" ca="1" si="192"/>
        <v>1</v>
      </c>
      <c r="F6912" s="2" cm="1">
        <f t="array" aca="1" ref="F6912" ca="1">IF(G6912&lt;&gt;"",INDIRECT("'"&amp;G6912&amp;"'!"&amp;H6912),"")</f>
        <v>0</v>
      </c>
      <c r="G6912" s="1533" t="s">
        <v>6776</v>
      </c>
      <c r="H6912" s="2" t="s">
        <v>6071</v>
      </c>
      <c r="S6912" s="8"/>
    </row>
    <row r="6913" spans="1:19" ht="14">
      <c r="A6913" s="1">
        <v>6908</v>
      </c>
      <c r="B6913" s="8"/>
      <c r="C6913" s="600"/>
      <c r="E6913" s="2" t="b">
        <f t="shared" ca="1" si="192"/>
        <v>1</v>
      </c>
      <c r="F6913" s="2" t="str" cm="1">
        <f t="array" aca="1" ref="F6913" ca="1">IF(G6913&lt;&gt;"",INDIRECT("'"&amp;G6913&amp;"'!"&amp;H6913),"")</f>
        <v/>
      </c>
      <c r="G6913" s="1533"/>
      <c r="S6913" s="8"/>
    </row>
    <row r="6914" spans="1:19" ht="14">
      <c r="A6914" s="1">
        <v>6909</v>
      </c>
      <c r="E6914" s="2" t="b">
        <f t="shared" ref="E6914:E6977" ca="1" si="194">F6914=B6914</f>
        <v>1</v>
      </c>
      <c r="F6914" s="2" t="str" cm="1">
        <f t="array" aca="1" ref="F6914" ca="1">IF(G6914&lt;&gt;"",INDIRECT("'"&amp;G6914&amp;"'!"&amp;H6914),"")</f>
        <v/>
      </c>
      <c r="G6914" s="1533"/>
    </row>
    <row r="6915" spans="1:19" ht="14">
      <c r="A6915">
        <v>6910</v>
      </c>
      <c r="B6915" s="8">
        <f>'EstExp 12-20'!H450</f>
        <v>0</v>
      </c>
      <c r="C6915" s="600">
        <f>A6915-B6915</f>
        <v>6910</v>
      </c>
      <c r="D6915" s="3" t="s">
        <v>348</v>
      </c>
      <c r="E6915" s="2" t="b">
        <f t="shared" ca="1" si="194"/>
        <v>1</v>
      </c>
      <c r="F6915" s="2" cm="1">
        <f t="array" aca="1" ref="F6915" ca="1">IF(G6915&lt;&gt;"",INDIRECT("'"&amp;G6915&amp;"'!"&amp;H6915),"")</f>
        <v>0</v>
      </c>
      <c r="G6915" s="1533" t="s">
        <v>6775</v>
      </c>
      <c r="H6915" s="2" t="s">
        <v>6072</v>
      </c>
      <c r="S6915" s="8"/>
    </row>
    <row r="6916" spans="1:19" ht="14">
      <c r="A6916">
        <v>6911</v>
      </c>
      <c r="B6916" s="8">
        <f>'EstExp 12-20'!K450</f>
        <v>0</v>
      </c>
      <c r="C6916" s="600">
        <f t="shared" ref="C6916:C6979" si="195">A6916-B6916</f>
        <v>6911</v>
      </c>
      <c r="D6916" s="3" t="s">
        <v>348</v>
      </c>
      <c r="E6916" s="2" t="b">
        <f t="shared" ca="1" si="194"/>
        <v>1</v>
      </c>
      <c r="F6916" s="2" cm="1">
        <f t="array" aca="1" ref="F6916" ca="1">IF(G6916&lt;&gt;"",INDIRECT("'"&amp;G6916&amp;"'!"&amp;H6916),"")</f>
        <v>0</v>
      </c>
      <c r="G6916" s="1533" t="s">
        <v>6775</v>
      </c>
      <c r="H6916" s="2" t="s">
        <v>6073</v>
      </c>
      <c r="L6916" s="3" t="s">
        <v>347</v>
      </c>
      <c r="S6916" s="8"/>
    </row>
    <row r="6917" spans="1:19" ht="14">
      <c r="A6917">
        <v>6912</v>
      </c>
      <c r="B6917" s="8">
        <f>'BudgetSum 2-4'!C58</f>
        <v>0</v>
      </c>
      <c r="C6917" s="600">
        <f t="shared" si="195"/>
        <v>6912</v>
      </c>
      <c r="D6917" s="3" t="s">
        <v>577</v>
      </c>
      <c r="E6917" s="2" t="b">
        <f t="shared" ca="1" si="194"/>
        <v>1</v>
      </c>
      <c r="F6917" s="2" cm="1">
        <f t="array" aca="1" ref="F6917" ca="1">IF(G6917&lt;&gt;"",INDIRECT("'"&amp;G6917&amp;"'!"&amp;H6917),"")</f>
        <v>0</v>
      </c>
      <c r="G6917" s="1533" t="s">
        <v>6773</v>
      </c>
      <c r="H6917" s="2" t="s">
        <v>4365</v>
      </c>
      <c r="S6917" s="8"/>
    </row>
    <row r="6918" spans="1:19" ht="14">
      <c r="A6918">
        <v>6913</v>
      </c>
      <c r="B6918" s="8">
        <f>'BudgetSum 2-4'!D58</f>
        <v>0</v>
      </c>
      <c r="C6918" s="600">
        <f t="shared" si="195"/>
        <v>6913</v>
      </c>
      <c r="D6918" s="3" t="s">
        <v>577</v>
      </c>
      <c r="E6918" s="2" t="b">
        <f t="shared" ca="1" si="194"/>
        <v>1</v>
      </c>
      <c r="F6918" s="2" cm="1">
        <f t="array" aca="1" ref="F6918" ca="1">IF(G6918&lt;&gt;"",INDIRECT("'"&amp;G6918&amp;"'!"&amp;H6918),"")</f>
        <v>0</v>
      </c>
      <c r="G6918" s="1533" t="s">
        <v>6773</v>
      </c>
      <c r="H6918" s="2" t="s">
        <v>4402</v>
      </c>
      <c r="S6918" s="8"/>
    </row>
    <row r="6919" spans="1:19" ht="14">
      <c r="A6919">
        <v>6914</v>
      </c>
      <c r="B6919" s="8">
        <f>'BudgetSum 2-4'!H58</f>
        <v>0</v>
      </c>
      <c r="C6919" s="600">
        <f t="shared" si="195"/>
        <v>6914</v>
      </c>
      <c r="D6919" s="3" t="s">
        <v>577</v>
      </c>
      <c r="E6919" s="2" t="b">
        <f t="shared" ca="1" si="194"/>
        <v>1</v>
      </c>
      <c r="F6919" s="2" cm="1">
        <f t="array" aca="1" ref="F6919" ca="1">IF(G6919&lt;&gt;"",INDIRECT("'"&amp;G6919&amp;"'!"&amp;H6919),"")</f>
        <v>0</v>
      </c>
      <c r="G6919" s="1533" t="s">
        <v>6773</v>
      </c>
      <c r="H6919" s="2" t="s">
        <v>4552</v>
      </c>
      <c r="S6919" s="8"/>
    </row>
    <row r="6920" spans="1:19" ht="14">
      <c r="A6920">
        <v>6915</v>
      </c>
      <c r="B6920" s="8">
        <f>'BudgetSum 2-4'!C59</f>
        <v>0</v>
      </c>
      <c r="C6920" s="600">
        <f t="shared" si="195"/>
        <v>6915</v>
      </c>
      <c r="D6920" s="3" t="s">
        <v>577</v>
      </c>
      <c r="E6920" s="2" t="b">
        <f t="shared" ca="1" si="194"/>
        <v>1</v>
      </c>
      <c r="F6920" s="2" cm="1">
        <f t="array" aca="1" ref="F6920" ca="1">IF(G6920&lt;&gt;"",INDIRECT("'"&amp;G6920&amp;"'!"&amp;H6920),"")</f>
        <v>0</v>
      </c>
      <c r="G6920" s="1533" t="s">
        <v>6773</v>
      </c>
      <c r="H6920" s="2" t="s">
        <v>4366</v>
      </c>
      <c r="S6920" s="8"/>
    </row>
    <row r="6921" spans="1:19" ht="14">
      <c r="A6921">
        <v>6916</v>
      </c>
      <c r="B6921" s="8">
        <f>'BudgetSum 2-4'!D59</f>
        <v>0</v>
      </c>
      <c r="C6921" s="600">
        <f t="shared" si="195"/>
        <v>6916</v>
      </c>
      <c r="D6921" s="3" t="s">
        <v>577</v>
      </c>
      <c r="E6921" s="2" t="b">
        <f t="shared" ca="1" si="194"/>
        <v>1</v>
      </c>
      <c r="F6921" s="2" cm="1">
        <f t="array" aca="1" ref="F6921" ca="1">IF(G6921&lt;&gt;"",INDIRECT("'"&amp;G6921&amp;"'!"&amp;H6921),"")</f>
        <v>0</v>
      </c>
      <c r="G6921" s="1533" t="s">
        <v>6773</v>
      </c>
      <c r="H6921" s="2" t="s">
        <v>4403</v>
      </c>
      <c r="S6921" s="8"/>
    </row>
    <row r="6922" spans="1:19" ht="14">
      <c r="A6922">
        <v>6917</v>
      </c>
      <c r="B6922" s="8">
        <f>'BudgetSum 2-4'!H59</f>
        <v>0</v>
      </c>
      <c r="C6922" s="600">
        <f t="shared" si="195"/>
        <v>6917</v>
      </c>
      <c r="D6922" s="3" t="s">
        <v>577</v>
      </c>
      <c r="E6922" s="2" t="b">
        <f t="shared" ca="1" si="194"/>
        <v>1</v>
      </c>
      <c r="F6922" s="2" cm="1">
        <f t="array" aca="1" ref="F6922" ca="1">IF(G6922&lt;&gt;"",INDIRECT("'"&amp;G6922&amp;"'!"&amp;H6922),"")</f>
        <v>0</v>
      </c>
      <c r="G6922" s="1533" t="s">
        <v>6773</v>
      </c>
      <c r="H6922" s="2" t="s">
        <v>4553</v>
      </c>
      <c r="S6922" s="8"/>
    </row>
    <row r="6923" spans="1:19" ht="14">
      <c r="A6923">
        <v>6918</v>
      </c>
      <c r="B6923" s="8">
        <f>'BudgetSum 2-4'!C60</f>
        <v>0</v>
      </c>
      <c r="C6923" s="600">
        <f t="shared" si="195"/>
        <v>6918</v>
      </c>
      <c r="D6923" s="3" t="s">
        <v>577</v>
      </c>
      <c r="E6923" s="2" t="b">
        <f t="shared" ca="1" si="194"/>
        <v>1</v>
      </c>
      <c r="F6923" s="2" cm="1">
        <f t="array" aca="1" ref="F6923" ca="1">IF(G6923&lt;&gt;"",INDIRECT("'"&amp;G6923&amp;"'!"&amp;H6923),"")</f>
        <v>0</v>
      </c>
      <c r="G6923" s="1533" t="s">
        <v>6773</v>
      </c>
      <c r="H6923" s="2" t="s">
        <v>6074</v>
      </c>
      <c r="S6923" s="8"/>
    </row>
    <row r="6924" spans="1:19" ht="14">
      <c r="A6924">
        <v>6919</v>
      </c>
      <c r="B6924" s="8">
        <f>'BudgetSum 2-4'!D60</f>
        <v>0</v>
      </c>
      <c r="C6924" s="600">
        <f t="shared" si="195"/>
        <v>6919</v>
      </c>
      <c r="D6924" s="3" t="s">
        <v>577</v>
      </c>
      <c r="E6924" s="2" t="b">
        <f t="shared" ca="1" si="194"/>
        <v>1</v>
      </c>
      <c r="F6924" s="2" cm="1">
        <f t="array" aca="1" ref="F6924" ca="1">IF(G6924&lt;&gt;"",INDIRECT("'"&amp;G6924&amp;"'!"&amp;H6924),"")</f>
        <v>0</v>
      </c>
      <c r="G6924" s="1533" t="s">
        <v>6773</v>
      </c>
      <c r="H6924" s="2" t="s">
        <v>6075</v>
      </c>
      <c r="S6924" s="8"/>
    </row>
    <row r="6925" spans="1:19" ht="14">
      <c r="A6925">
        <v>6920</v>
      </c>
      <c r="B6925" s="8">
        <f>'BudgetSum 2-4'!H60</f>
        <v>0</v>
      </c>
      <c r="C6925" s="600">
        <f t="shared" si="195"/>
        <v>6920</v>
      </c>
      <c r="D6925" s="3" t="s">
        <v>577</v>
      </c>
      <c r="E6925" s="2" t="b">
        <f t="shared" ca="1" si="194"/>
        <v>1</v>
      </c>
      <c r="F6925" s="2" cm="1">
        <f t="array" aca="1" ref="F6925" ca="1">IF(G6925&lt;&gt;"",INDIRECT("'"&amp;G6925&amp;"'!"&amp;H6925),"")</f>
        <v>0</v>
      </c>
      <c r="G6925" s="1533" t="s">
        <v>6773</v>
      </c>
      <c r="H6925" s="2" t="s">
        <v>6076</v>
      </c>
      <c r="S6925" s="8"/>
    </row>
    <row r="6926" spans="1:19" ht="14">
      <c r="A6926">
        <v>6921</v>
      </c>
      <c r="B6926" s="8">
        <f>'BudgetSum 2-4'!C62</f>
        <v>0</v>
      </c>
      <c r="C6926" s="600">
        <f t="shared" si="195"/>
        <v>6921</v>
      </c>
      <c r="D6926" s="3" t="s">
        <v>577</v>
      </c>
      <c r="E6926" s="2" t="b">
        <f t="shared" ca="1" si="194"/>
        <v>1</v>
      </c>
      <c r="F6926" s="2" cm="1">
        <f t="array" aca="1" ref="F6926" ca="1">IF(G6926&lt;&gt;"",INDIRECT("'"&amp;G6926&amp;"'!"&amp;H6926),"")</f>
        <v>0</v>
      </c>
      <c r="G6926" s="1533" t="s">
        <v>6773</v>
      </c>
      <c r="H6926" s="2" t="s">
        <v>4368</v>
      </c>
      <c r="S6926" s="8"/>
    </row>
    <row r="6927" spans="1:19" ht="14">
      <c r="A6927">
        <v>6922</v>
      </c>
      <c r="B6927" s="8">
        <f>'BudgetSum 2-4'!D62</f>
        <v>0</v>
      </c>
      <c r="C6927" s="600">
        <f t="shared" si="195"/>
        <v>6922</v>
      </c>
      <c r="D6927" s="3" t="s">
        <v>577</v>
      </c>
      <c r="E6927" s="2" t="b">
        <f t="shared" ca="1" si="194"/>
        <v>1</v>
      </c>
      <c r="F6927" s="2" cm="1">
        <f t="array" aca="1" ref="F6927" ca="1">IF(G6927&lt;&gt;"",INDIRECT("'"&amp;G6927&amp;"'!"&amp;H6927),"")</f>
        <v>0</v>
      </c>
      <c r="G6927" s="1533" t="s">
        <v>6773</v>
      </c>
      <c r="H6927" s="2" t="s">
        <v>4405</v>
      </c>
      <c r="S6927" s="8"/>
    </row>
    <row r="6928" spans="1:19" ht="14">
      <c r="A6928">
        <v>6923</v>
      </c>
      <c r="B6928" s="8">
        <f>'BudgetSum 2-4'!H62</f>
        <v>0</v>
      </c>
      <c r="C6928" s="600">
        <f t="shared" si="195"/>
        <v>6923</v>
      </c>
      <c r="D6928" s="3" t="s">
        <v>577</v>
      </c>
      <c r="E6928" s="2" t="b">
        <f t="shared" ca="1" si="194"/>
        <v>1</v>
      </c>
      <c r="F6928" s="2" cm="1">
        <f t="array" aca="1" ref="F6928" ca="1">IF(G6928&lt;&gt;"",INDIRECT("'"&amp;G6928&amp;"'!"&amp;H6928),"")</f>
        <v>0</v>
      </c>
      <c r="G6928" s="1533" t="s">
        <v>6773</v>
      </c>
      <c r="H6928" s="2" t="s">
        <v>4555</v>
      </c>
      <c r="S6928" s="8"/>
    </row>
    <row r="6929" spans="1:19" ht="14">
      <c r="A6929">
        <v>6924</v>
      </c>
      <c r="B6929" s="8">
        <f>'BudgetSum 2-4'!C63</f>
        <v>0</v>
      </c>
      <c r="C6929" s="600">
        <f t="shared" si="195"/>
        <v>6924</v>
      </c>
      <c r="D6929" s="3" t="s">
        <v>577</v>
      </c>
      <c r="E6929" s="2" t="b">
        <f t="shared" ca="1" si="194"/>
        <v>1</v>
      </c>
      <c r="F6929" s="2" cm="1">
        <f t="array" aca="1" ref="F6929" ca="1">IF(G6929&lt;&gt;"",INDIRECT("'"&amp;G6929&amp;"'!"&amp;H6929),"")</f>
        <v>0</v>
      </c>
      <c r="G6929" s="1533" t="s">
        <v>6773</v>
      </c>
      <c r="H6929" s="2" t="s">
        <v>4369</v>
      </c>
      <c r="S6929" s="8"/>
    </row>
    <row r="6930" spans="1:19" ht="14">
      <c r="A6930">
        <v>6925</v>
      </c>
      <c r="B6930" s="8">
        <f>'BudgetSum 2-4'!D63</f>
        <v>0</v>
      </c>
      <c r="C6930" s="600">
        <f t="shared" si="195"/>
        <v>6925</v>
      </c>
      <c r="D6930" s="3" t="s">
        <v>577</v>
      </c>
      <c r="E6930" s="2" t="b">
        <f t="shared" ca="1" si="194"/>
        <v>1</v>
      </c>
      <c r="F6930" s="2" cm="1">
        <f t="array" aca="1" ref="F6930" ca="1">IF(G6930&lt;&gt;"",INDIRECT("'"&amp;G6930&amp;"'!"&amp;H6930),"")</f>
        <v>0</v>
      </c>
      <c r="G6930" s="1533" t="s">
        <v>6773</v>
      </c>
      <c r="H6930" s="2" t="s">
        <v>4406</v>
      </c>
      <c r="S6930" s="8"/>
    </row>
    <row r="6931" spans="1:19" ht="14">
      <c r="A6931">
        <v>6926</v>
      </c>
      <c r="B6931" s="8">
        <f>'BudgetSum 2-4'!H63</f>
        <v>0</v>
      </c>
      <c r="C6931" s="600">
        <f t="shared" si="195"/>
        <v>6926</v>
      </c>
      <c r="D6931" s="3" t="s">
        <v>577</v>
      </c>
      <c r="E6931" s="2" t="b">
        <f t="shared" ca="1" si="194"/>
        <v>1</v>
      </c>
      <c r="F6931" s="2" cm="1">
        <f t="array" aca="1" ref="F6931" ca="1">IF(G6931&lt;&gt;"",INDIRECT("'"&amp;G6931&amp;"'!"&amp;H6931),"")</f>
        <v>0</v>
      </c>
      <c r="G6931" s="1533" t="s">
        <v>6773</v>
      </c>
      <c r="H6931" s="2" t="s">
        <v>4556</v>
      </c>
      <c r="S6931" s="8"/>
    </row>
    <row r="6932" spans="1:19" ht="14">
      <c r="A6932">
        <v>6927</v>
      </c>
      <c r="B6932" s="8">
        <f>'BudgetSum 2-4'!C64</f>
        <v>0</v>
      </c>
      <c r="C6932" s="600">
        <f t="shared" si="195"/>
        <v>6927</v>
      </c>
      <c r="D6932" s="3" t="s">
        <v>577</v>
      </c>
      <c r="E6932" s="2" t="b">
        <f t="shared" ca="1" si="194"/>
        <v>1</v>
      </c>
      <c r="F6932" s="2" cm="1">
        <f t="array" aca="1" ref="F6932" ca="1">IF(G6932&lt;&gt;"",INDIRECT("'"&amp;G6932&amp;"'!"&amp;H6932),"")</f>
        <v>0</v>
      </c>
      <c r="G6932" s="1533" t="s">
        <v>6773</v>
      </c>
      <c r="H6932" s="2" t="s">
        <v>4370</v>
      </c>
      <c r="S6932" s="8"/>
    </row>
    <row r="6933" spans="1:19" ht="14">
      <c r="A6933">
        <v>6928</v>
      </c>
      <c r="B6933" s="8">
        <f>'BudgetSum 2-4'!D64</f>
        <v>0</v>
      </c>
      <c r="C6933" s="600">
        <f t="shared" si="195"/>
        <v>6928</v>
      </c>
      <c r="D6933" s="3" t="s">
        <v>577</v>
      </c>
      <c r="E6933" s="2" t="b">
        <f t="shared" ca="1" si="194"/>
        <v>1</v>
      </c>
      <c r="F6933" s="2" cm="1">
        <f t="array" aca="1" ref="F6933" ca="1">IF(G6933&lt;&gt;"",INDIRECT("'"&amp;G6933&amp;"'!"&amp;H6933),"")</f>
        <v>0</v>
      </c>
      <c r="G6933" s="1533" t="s">
        <v>6773</v>
      </c>
      <c r="H6933" s="2" t="s">
        <v>4407</v>
      </c>
      <c r="S6933" s="8"/>
    </row>
    <row r="6934" spans="1:19" ht="14">
      <c r="A6934">
        <v>6929</v>
      </c>
      <c r="B6934" s="8">
        <f>'BudgetSum 2-4'!H64</f>
        <v>0</v>
      </c>
      <c r="C6934" s="600">
        <f t="shared" si="195"/>
        <v>6929</v>
      </c>
      <c r="D6934" s="3" t="s">
        <v>577</v>
      </c>
      <c r="E6934" s="2" t="b">
        <f t="shared" ca="1" si="194"/>
        <v>1</v>
      </c>
      <c r="F6934" s="2" cm="1">
        <f t="array" aca="1" ref="F6934" ca="1">IF(G6934&lt;&gt;"",INDIRECT("'"&amp;G6934&amp;"'!"&amp;H6934),"")</f>
        <v>0</v>
      </c>
      <c r="G6934" s="1533" t="s">
        <v>6773</v>
      </c>
      <c r="H6934" s="2" t="s">
        <v>4557</v>
      </c>
      <c r="S6934" s="8"/>
    </row>
    <row r="6935" spans="1:19" ht="14">
      <c r="A6935">
        <v>6930</v>
      </c>
      <c r="B6935" s="8">
        <f>'BudgetSum 2-4'!C66</f>
        <v>0</v>
      </c>
      <c r="C6935" s="600">
        <f t="shared" si="195"/>
        <v>6930</v>
      </c>
      <c r="D6935" s="3" t="s">
        <v>577</v>
      </c>
      <c r="E6935" s="2" t="b">
        <f t="shared" ca="1" si="194"/>
        <v>1</v>
      </c>
      <c r="F6935" s="2" cm="1">
        <f t="array" aca="1" ref="F6935" ca="1">IF(G6935&lt;&gt;"",INDIRECT("'"&amp;G6935&amp;"'!"&amp;H6935),"")</f>
        <v>0</v>
      </c>
      <c r="G6935" s="1533" t="s">
        <v>6773</v>
      </c>
      <c r="H6935" s="2" t="s">
        <v>4372</v>
      </c>
      <c r="S6935" s="8"/>
    </row>
    <row r="6936" spans="1:19" ht="14">
      <c r="A6936">
        <v>6931</v>
      </c>
      <c r="B6936" s="8">
        <f>'BudgetSum 2-4'!D66</f>
        <v>0</v>
      </c>
      <c r="C6936" s="600">
        <f t="shared" si="195"/>
        <v>6931</v>
      </c>
      <c r="D6936" s="3" t="s">
        <v>577</v>
      </c>
      <c r="E6936" s="2" t="b">
        <f t="shared" ca="1" si="194"/>
        <v>1</v>
      </c>
      <c r="F6936" s="2" cm="1">
        <f t="array" aca="1" ref="F6936" ca="1">IF(G6936&lt;&gt;"",INDIRECT("'"&amp;G6936&amp;"'!"&amp;H6936),"")</f>
        <v>0</v>
      </c>
      <c r="G6936" s="1533" t="s">
        <v>6773</v>
      </c>
      <c r="H6936" s="2" t="s">
        <v>4409</v>
      </c>
      <c r="S6936" s="8"/>
    </row>
    <row r="6937" spans="1:19" ht="14">
      <c r="A6937">
        <v>6932</v>
      </c>
      <c r="B6937" s="8">
        <f>'BudgetSum 2-4'!C67</f>
        <v>0</v>
      </c>
      <c r="C6937" s="600">
        <f t="shared" si="195"/>
        <v>6932</v>
      </c>
      <c r="D6937" s="3" t="s">
        <v>577</v>
      </c>
      <c r="E6937" s="2" t="b">
        <f t="shared" ca="1" si="194"/>
        <v>1</v>
      </c>
      <c r="F6937" s="2" cm="1">
        <f t="array" aca="1" ref="F6937" ca="1">IF(G6937&lt;&gt;"",INDIRECT("'"&amp;G6937&amp;"'!"&amp;H6937),"")</f>
        <v>0</v>
      </c>
      <c r="G6937" s="1533" t="s">
        <v>6773</v>
      </c>
      <c r="H6937" s="2" t="s">
        <v>4373</v>
      </c>
      <c r="S6937" s="8"/>
    </row>
    <row r="6938" spans="1:19" ht="14">
      <c r="A6938">
        <v>6933</v>
      </c>
      <c r="B6938" s="8">
        <f>'BudgetSum 2-4'!D67</f>
        <v>0</v>
      </c>
      <c r="C6938" s="600">
        <f t="shared" si="195"/>
        <v>6933</v>
      </c>
      <c r="D6938" s="3" t="s">
        <v>577</v>
      </c>
      <c r="E6938" s="2" t="b">
        <f t="shared" ca="1" si="194"/>
        <v>1</v>
      </c>
      <c r="F6938" s="2" cm="1">
        <f t="array" aca="1" ref="F6938" ca="1">IF(G6938&lt;&gt;"",INDIRECT("'"&amp;G6938&amp;"'!"&amp;H6938),"")</f>
        <v>0</v>
      </c>
      <c r="G6938" s="1533" t="s">
        <v>6773</v>
      </c>
      <c r="H6938" s="2" t="s">
        <v>4410</v>
      </c>
      <c r="S6938" s="8"/>
    </row>
    <row r="6939" spans="1:19" ht="14">
      <c r="A6939">
        <v>6934</v>
      </c>
      <c r="B6939" s="8">
        <f>'BudgetSum 2-4'!C68</f>
        <v>833300</v>
      </c>
      <c r="C6939" s="600">
        <f t="shared" si="195"/>
        <v>-826366</v>
      </c>
      <c r="D6939" s="3" t="s">
        <v>577</v>
      </c>
      <c r="E6939" s="2" t="b">
        <f t="shared" ca="1" si="194"/>
        <v>1</v>
      </c>
      <c r="F6939" s="2" cm="1">
        <f t="array" aca="1" ref="F6939" ca="1">IF(G6939&lt;&gt;"",INDIRECT("'"&amp;G6939&amp;"'!"&amp;H6939),"")</f>
        <v>833300</v>
      </c>
      <c r="G6939" s="1533" t="s">
        <v>6773</v>
      </c>
      <c r="H6939" s="2" t="s">
        <v>6077</v>
      </c>
      <c r="S6939" s="8"/>
    </row>
    <row r="6940" spans="1:19" ht="14">
      <c r="A6940">
        <v>6935</v>
      </c>
      <c r="B6940" s="8">
        <f>'BudgetSum 2-4'!D68</f>
        <v>385000</v>
      </c>
      <c r="C6940" s="600">
        <f t="shared" si="195"/>
        <v>-378065</v>
      </c>
      <c r="D6940" s="3" t="s">
        <v>577</v>
      </c>
      <c r="E6940" s="2" t="b">
        <f t="shared" ca="1" si="194"/>
        <v>1</v>
      </c>
      <c r="F6940" s="2" cm="1">
        <f t="array" aca="1" ref="F6940" ca="1">IF(G6940&lt;&gt;"",INDIRECT("'"&amp;G6940&amp;"'!"&amp;H6940),"")</f>
        <v>385000</v>
      </c>
      <c r="G6940" s="1533" t="s">
        <v>6773</v>
      </c>
      <c r="H6940" s="2" t="s">
        <v>6078</v>
      </c>
      <c r="S6940" s="8"/>
    </row>
    <row r="6941" spans="1:19" ht="14">
      <c r="A6941">
        <v>6936</v>
      </c>
      <c r="B6941" s="8">
        <f>'BudgetSum 2-4'!C70</f>
        <v>0</v>
      </c>
      <c r="C6941" s="600">
        <f t="shared" si="195"/>
        <v>6936</v>
      </c>
      <c r="D6941" s="3" t="s">
        <v>577</v>
      </c>
      <c r="E6941" s="2" t="b">
        <f t="shared" ca="1" si="194"/>
        <v>1</v>
      </c>
      <c r="F6941" s="2" cm="1">
        <f t="array" aca="1" ref="F6941" ca="1">IF(G6941&lt;&gt;"",INDIRECT("'"&amp;G6941&amp;"'!"&amp;H6941),"")</f>
        <v>0</v>
      </c>
      <c r="G6941" s="1533" t="s">
        <v>6773</v>
      </c>
      <c r="H6941" s="2" t="s">
        <v>4375</v>
      </c>
      <c r="S6941" s="8"/>
    </row>
    <row r="6942" spans="1:19" ht="14">
      <c r="A6942">
        <v>6937</v>
      </c>
      <c r="B6942" s="8">
        <f>'BudgetSum 2-4'!D70</f>
        <v>0</v>
      </c>
      <c r="C6942" s="600">
        <f t="shared" si="195"/>
        <v>6937</v>
      </c>
      <c r="D6942" s="3" t="s">
        <v>577</v>
      </c>
      <c r="E6942" s="2" t="b">
        <f t="shared" ca="1" si="194"/>
        <v>1</v>
      </c>
      <c r="F6942" s="2" cm="1">
        <f t="array" aca="1" ref="F6942" ca="1">IF(G6942&lt;&gt;"",INDIRECT("'"&amp;G6942&amp;"'!"&amp;H6942),"")</f>
        <v>0</v>
      </c>
      <c r="G6942" s="1533" t="s">
        <v>6773</v>
      </c>
      <c r="H6942" s="2" t="s">
        <v>4412</v>
      </c>
      <c r="S6942" s="8"/>
    </row>
    <row r="6943" spans="1:19" ht="14">
      <c r="A6943">
        <v>6938</v>
      </c>
      <c r="B6943" s="8">
        <f>'BudgetSum 2-4'!C71</f>
        <v>0</v>
      </c>
      <c r="C6943" s="600">
        <f t="shared" si="195"/>
        <v>6938</v>
      </c>
      <c r="D6943" s="3" t="s">
        <v>577</v>
      </c>
      <c r="E6943" s="2" t="b">
        <f t="shared" ca="1" si="194"/>
        <v>1</v>
      </c>
      <c r="F6943" s="2" cm="1">
        <f t="array" aca="1" ref="F6943" ca="1">IF(G6943&lt;&gt;"",INDIRECT("'"&amp;G6943&amp;"'!"&amp;H6943),"")</f>
        <v>0</v>
      </c>
      <c r="G6943" s="1533" t="s">
        <v>6773</v>
      </c>
      <c r="H6943" s="2" t="s">
        <v>4376</v>
      </c>
      <c r="S6943" s="8"/>
    </row>
    <row r="6944" spans="1:19" ht="14">
      <c r="A6944">
        <v>6939</v>
      </c>
      <c r="B6944" s="8">
        <f>'BudgetSum 2-4'!D71</f>
        <v>0</v>
      </c>
      <c r="C6944" s="600">
        <f t="shared" si="195"/>
        <v>6939</v>
      </c>
      <c r="D6944" s="3" t="s">
        <v>577</v>
      </c>
      <c r="E6944" s="2" t="b">
        <f t="shared" ca="1" si="194"/>
        <v>1</v>
      </c>
      <c r="F6944" s="2" cm="1">
        <f t="array" aca="1" ref="F6944" ca="1">IF(G6944&lt;&gt;"",INDIRECT("'"&amp;G6944&amp;"'!"&amp;H6944),"")</f>
        <v>0</v>
      </c>
      <c r="G6944" s="1533" t="s">
        <v>6773</v>
      </c>
      <c r="H6944" s="2" t="s">
        <v>4413</v>
      </c>
      <c r="S6944" s="8"/>
    </row>
    <row r="6945" spans="1:19" ht="14">
      <c r="A6945">
        <v>6940</v>
      </c>
      <c r="B6945" s="8">
        <f>'BudgetSum 2-4'!C72</f>
        <v>2220</v>
      </c>
      <c r="C6945" s="600">
        <f t="shared" si="195"/>
        <v>4720</v>
      </c>
      <c r="D6945" s="3" t="s">
        <v>577</v>
      </c>
      <c r="E6945" s="2" t="b">
        <f t="shared" ca="1" si="194"/>
        <v>1</v>
      </c>
      <c r="F6945" s="2" cm="1">
        <f t="array" aca="1" ref="F6945" ca="1">IF(G6945&lt;&gt;"",INDIRECT("'"&amp;G6945&amp;"'!"&amp;H6945),"")</f>
        <v>2220</v>
      </c>
      <c r="G6945" s="1533" t="s">
        <v>6773</v>
      </c>
      <c r="H6945" s="2" t="s">
        <v>4377</v>
      </c>
      <c r="S6945" s="8"/>
    </row>
    <row r="6946" spans="1:19" ht="14">
      <c r="A6946">
        <v>6941</v>
      </c>
      <c r="B6946" s="8">
        <f>'BudgetSum 2-4'!D72</f>
        <v>105400</v>
      </c>
      <c r="C6946" s="600">
        <f t="shared" si="195"/>
        <v>-98459</v>
      </c>
      <c r="D6946" s="3" t="s">
        <v>577</v>
      </c>
      <c r="E6946" s="2" t="b">
        <f t="shared" ca="1" si="194"/>
        <v>1</v>
      </c>
      <c r="F6946" s="2" cm="1">
        <f t="array" aca="1" ref="F6946" ca="1">IF(G6946&lt;&gt;"",INDIRECT("'"&amp;G6946&amp;"'!"&amp;H6946),"")</f>
        <v>105400</v>
      </c>
      <c r="G6946" s="1533" t="s">
        <v>6773</v>
      </c>
      <c r="H6946" s="2" t="s">
        <v>4414</v>
      </c>
      <c r="S6946" s="8"/>
    </row>
    <row r="6947" spans="1:19" ht="14">
      <c r="A6947">
        <v>6942</v>
      </c>
      <c r="B6947" s="8">
        <f>'BudgetSum 2-4'!C74</f>
        <v>0</v>
      </c>
      <c r="C6947" s="600">
        <f t="shared" si="195"/>
        <v>6942</v>
      </c>
      <c r="D6947" s="3" t="s">
        <v>577</v>
      </c>
      <c r="E6947" s="2" t="b">
        <f t="shared" ca="1" si="194"/>
        <v>1</v>
      </c>
      <c r="F6947" s="2" cm="1">
        <f t="array" aca="1" ref="F6947" ca="1">IF(G6947&lt;&gt;"",INDIRECT("'"&amp;G6947&amp;"'!"&amp;H6947),"")</f>
        <v>0</v>
      </c>
      <c r="G6947" s="1533" t="s">
        <v>6773</v>
      </c>
      <c r="H6947" s="2" t="s">
        <v>4379</v>
      </c>
      <c r="S6947" s="8"/>
    </row>
    <row r="6948" spans="1:19" ht="14">
      <c r="A6948">
        <v>6943</v>
      </c>
      <c r="B6948" s="8">
        <f>'BudgetSum 2-4'!D74</f>
        <v>0</v>
      </c>
      <c r="C6948" s="600">
        <f t="shared" si="195"/>
        <v>6943</v>
      </c>
      <c r="D6948" s="3" t="s">
        <v>577</v>
      </c>
      <c r="E6948" s="2" t="b">
        <f t="shared" ca="1" si="194"/>
        <v>1</v>
      </c>
      <c r="F6948" s="2" cm="1">
        <f t="array" aca="1" ref="F6948" ca="1">IF(G6948&lt;&gt;"",INDIRECT("'"&amp;G6948&amp;"'!"&amp;H6948),"")</f>
        <v>0</v>
      </c>
      <c r="G6948" s="1533" t="s">
        <v>6773</v>
      </c>
      <c r="H6948" s="2" t="s">
        <v>4416</v>
      </c>
      <c r="S6948" s="8"/>
    </row>
    <row r="6949" spans="1:19" ht="14">
      <c r="A6949">
        <v>6944</v>
      </c>
      <c r="B6949" s="8">
        <f>'BudgetSum 2-4'!C75</f>
        <v>0</v>
      </c>
      <c r="C6949" s="600">
        <f t="shared" si="195"/>
        <v>6944</v>
      </c>
      <c r="D6949" s="3" t="s">
        <v>577</v>
      </c>
      <c r="E6949" s="2" t="b">
        <f t="shared" ca="1" si="194"/>
        <v>1</v>
      </c>
      <c r="F6949" s="2" cm="1">
        <f t="array" aca="1" ref="F6949" ca="1">IF(G6949&lt;&gt;"",INDIRECT("'"&amp;G6949&amp;"'!"&amp;H6949),"")</f>
        <v>0</v>
      </c>
      <c r="G6949" s="1533" t="s">
        <v>6773</v>
      </c>
      <c r="H6949" s="2" t="s">
        <v>4380</v>
      </c>
      <c r="S6949" s="8"/>
    </row>
    <row r="6950" spans="1:19" ht="14">
      <c r="A6950">
        <v>6945</v>
      </c>
      <c r="B6950" s="8">
        <f>'BudgetSum 2-4'!D75</f>
        <v>0</v>
      </c>
      <c r="C6950" s="600">
        <f t="shared" si="195"/>
        <v>6945</v>
      </c>
      <c r="D6950" s="3" t="s">
        <v>577</v>
      </c>
      <c r="E6950" s="2" t="b">
        <f t="shared" ca="1" si="194"/>
        <v>1</v>
      </c>
      <c r="F6950" s="2" cm="1">
        <f t="array" aca="1" ref="F6950" ca="1">IF(G6950&lt;&gt;"",INDIRECT("'"&amp;G6950&amp;"'!"&amp;H6950),"")</f>
        <v>0</v>
      </c>
      <c r="G6950" s="1533" t="s">
        <v>6773</v>
      </c>
      <c r="H6950" s="2" t="s">
        <v>4417</v>
      </c>
      <c r="S6950" s="8"/>
    </row>
    <row r="6951" spans="1:19" ht="14">
      <c r="A6951">
        <v>6946</v>
      </c>
      <c r="B6951" s="8">
        <f>'BudgetSum 2-4'!C76</f>
        <v>0</v>
      </c>
      <c r="C6951" s="600">
        <f t="shared" si="195"/>
        <v>6946</v>
      </c>
      <c r="D6951" s="3" t="s">
        <v>577</v>
      </c>
      <c r="E6951" s="2" t="b">
        <f t="shared" ca="1" si="194"/>
        <v>1</v>
      </c>
      <c r="F6951" s="2" cm="1">
        <f t="array" aca="1" ref="F6951" ca="1">IF(G6951&lt;&gt;"",INDIRECT("'"&amp;G6951&amp;"'!"&amp;H6951),"")</f>
        <v>0</v>
      </c>
      <c r="G6951" s="1533" t="s">
        <v>6773</v>
      </c>
      <c r="H6951" s="2" t="s">
        <v>4381</v>
      </c>
      <c r="S6951" s="8"/>
    </row>
    <row r="6952" spans="1:19" ht="14">
      <c r="A6952">
        <v>6947</v>
      </c>
      <c r="B6952" s="8">
        <f>'BudgetSum 2-4'!D76</f>
        <v>0</v>
      </c>
      <c r="C6952" s="600">
        <f t="shared" si="195"/>
        <v>6947</v>
      </c>
      <c r="D6952" s="3" t="s">
        <v>577</v>
      </c>
      <c r="E6952" s="2" t="b">
        <f t="shared" ca="1" si="194"/>
        <v>1</v>
      </c>
      <c r="F6952" s="2" cm="1">
        <f t="array" aca="1" ref="F6952" ca="1">IF(G6952&lt;&gt;"",INDIRECT("'"&amp;G6952&amp;"'!"&amp;H6952),"")</f>
        <v>0</v>
      </c>
      <c r="G6952" s="1533" t="s">
        <v>6773</v>
      </c>
      <c r="H6952" s="2" t="s">
        <v>4418</v>
      </c>
      <c r="S6952" s="8"/>
    </row>
    <row r="6953" spans="1:19" ht="14">
      <c r="A6953">
        <v>6948</v>
      </c>
      <c r="B6953" s="8">
        <f>'BudgetSum 2-4'!C27</f>
        <v>0</v>
      </c>
      <c r="C6953" s="600">
        <f t="shared" si="195"/>
        <v>6948</v>
      </c>
      <c r="D6953" s="3" t="s">
        <v>577</v>
      </c>
      <c r="E6953" s="2" t="b">
        <f t="shared" ca="1" si="194"/>
        <v>1</v>
      </c>
      <c r="F6953" s="2" cm="1">
        <f t="array" aca="1" ref="F6953" ca="1">IF(G6953&lt;&gt;"",INDIRECT("'"&amp;G6953&amp;"'!"&amp;H6953),"")</f>
        <v>0</v>
      </c>
      <c r="G6953" s="1533" t="s">
        <v>6773</v>
      </c>
      <c r="H6953" s="2" t="s">
        <v>5572</v>
      </c>
      <c r="S6953" s="8"/>
    </row>
    <row r="6954" spans="1:19" ht="14">
      <c r="A6954">
        <v>6949</v>
      </c>
      <c r="B6954" s="8">
        <f>'BudgetSum 2-4'!D27</f>
        <v>0</v>
      </c>
      <c r="C6954" s="600">
        <f t="shared" si="195"/>
        <v>6949</v>
      </c>
      <c r="D6954" s="3" t="s">
        <v>577</v>
      </c>
      <c r="E6954" s="2" t="b">
        <f t="shared" ca="1" si="194"/>
        <v>1</v>
      </c>
      <c r="F6954" s="2" cm="1">
        <f t="array" aca="1" ref="F6954" ca="1">IF(G6954&lt;&gt;"",INDIRECT("'"&amp;G6954&amp;"'!"&amp;H6954),"")</f>
        <v>0</v>
      </c>
      <c r="G6954" s="1533" t="s">
        <v>6773</v>
      </c>
      <c r="H6954" s="2" t="s">
        <v>6079</v>
      </c>
      <c r="S6954" s="8"/>
    </row>
    <row r="6955" spans="1:19" ht="14">
      <c r="A6955">
        <v>6950</v>
      </c>
      <c r="B6955" s="8">
        <f>'BudgetSum 2-4'!E27</f>
        <v>0</v>
      </c>
      <c r="C6955" s="600">
        <f t="shared" si="195"/>
        <v>6950</v>
      </c>
      <c r="D6955" s="3" t="s">
        <v>577</v>
      </c>
      <c r="E6955" s="2" t="b">
        <f t="shared" ca="1" si="194"/>
        <v>1</v>
      </c>
      <c r="F6955" s="2" cm="1">
        <f t="array" aca="1" ref="F6955" ca="1">IF(G6955&lt;&gt;"",INDIRECT("'"&amp;G6955&amp;"'!"&amp;H6955),"")</f>
        <v>0</v>
      </c>
      <c r="G6955" s="1533" t="s">
        <v>6773</v>
      </c>
      <c r="H6955" s="2" t="s">
        <v>6080</v>
      </c>
      <c r="S6955" s="8"/>
    </row>
    <row r="6956" spans="1:19" ht="14">
      <c r="A6956">
        <v>6951</v>
      </c>
      <c r="B6956" s="8">
        <f>'BudgetSum 2-4'!F27</f>
        <v>0</v>
      </c>
      <c r="C6956" s="600">
        <f t="shared" si="195"/>
        <v>6951</v>
      </c>
      <c r="D6956" s="3" t="s">
        <v>577</v>
      </c>
      <c r="E6956" s="2" t="b">
        <f t="shared" ca="1" si="194"/>
        <v>1</v>
      </c>
      <c r="F6956" s="2" cm="1">
        <f t="array" aca="1" ref="F6956" ca="1">IF(G6956&lt;&gt;"",INDIRECT("'"&amp;G6956&amp;"'!"&amp;H6956),"")</f>
        <v>0</v>
      </c>
      <c r="G6956" s="1533" t="s">
        <v>6773</v>
      </c>
      <c r="H6956" s="2" t="s">
        <v>6081</v>
      </c>
      <c r="S6956" s="8"/>
    </row>
    <row r="6957" spans="1:19" ht="14">
      <c r="A6957">
        <v>6952</v>
      </c>
      <c r="B6957" s="8">
        <f>'BudgetSum 2-4'!G27</f>
        <v>0</v>
      </c>
      <c r="C6957" s="600">
        <f t="shared" si="195"/>
        <v>6952</v>
      </c>
      <c r="D6957" s="3" t="s">
        <v>577</v>
      </c>
      <c r="E6957" s="2" t="b">
        <f t="shared" ca="1" si="194"/>
        <v>1</v>
      </c>
      <c r="F6957" s="2" cm="1">
        <f t="array" aca="1" ref="F6957" ca="1">IF(G6957&lt;&gt;"",INDIRECT("'"&amp;G6957&amp;"'!"&amp;H6957),"")</f>
        <v>0</v>
      </c>
      <c r="G6957" s="1533" t="s">
        <v>6773</v>
      </c>
      <c r="H6957" s="2" t="s">
        <v>6082</v>
      </c>
      <c r="S6957" s="8"/>
    </row>
    <row r="6958" spans="1:19" ht="14">
      <c r="A6958">
        <v>6953</v>
      </c>
      <c r="B6958" s="8">
        <f>'BudgetSum 2-4'!H27</f>
        <v>0</v>
      </c>
      <c r="C6958" s="600">
        <f t="shared" si="195"/>
        <v>6953</v>
      </c>
      <c r="D6958" s="3" t="s">
        <v>577</v>
      </c>
      <c r="E6958" s="2" t="b">
        <f t="shared" ca="1" si="194"/>
        <v>1</v>
      </c>
      <c r="F6958" s="2" cm="1">
        <f t="array" aca="1" ref="F6958" ca="1">IF(G6958&lt;&gt;"",INDIRECT("'"&amp;G6958&amp;"'!"&amp;H6958),"")</f>
        <v>0</v>
      </c>
      <c r="G6958" s="1533" t="s">
        <v>6773</v>
      </c>
      <c r="H6958" s="2" t="s">
        <v>5672</v>
      </c>
      <c r="S6958" s="8"/>
    </row>
    <row r="6959" spans="1:19" ht="14">
      <c r="A6959">
        <v>6954</v>
      </c>
      <c r="B6959" s="8">
        <f>'BudgetSum 2-4'!J27</f>
        <v>0</v>
      </c>
      <c r="C6959" s="600">
        <f t="shared" si="195"/>
        <v>6954</v>
      </c>
      <c r="D6959" s="3" t="s">
        <v>577</v>
      </c>
      <c r="E6959" s="2" t="b">
        <f t="shared" ca="1" si="194"/>
        <v>1</v>
      </c>
      <c r="F6959" s="2" cm="1">
        <f t="array" aca="1" ref="F6959" ca="1">IF(G6959&lt;&gt;"",INDIRECT("'"&amp;G6959&amp;"'!"&amp;H6959),"")</f>
        <v>0</v>
      </c>
      <c r="G6959" s="1533" t="s">
        <v>6773</v>
      </c>
      <c r="H6959" s="2" t="s">
        <v>6083</v>
      </c>
      <c r="S6959" s="8"/>
    </row>
    <row r="6960" spans="1:19" ht="14">
      <c r="A6960">
        <v>6955</v>
      </c>
      <c r="B6960" s="8">
        <f>'BudgetSum 2-4'!K27</f>
        <v>0</v>
      </c>
      <c r="C6960" s="600">
        <f t="shared" si="195"/>
        <v>6955</v>
      </c>
      <c r="D6960" s="3" t="s">
        <v>577</v>
      </c>
      <c r="E6960" s="2" t="b">
        <f t="shared" ca="1" si="194"/>
        <v>1</v>
      </c>
      <c r="F6960" s="2" cm="1">
        <f t="array" aca="1" ref="F6960" ca="1">IF(G6960&lt;&gt;"",INDIRECT("'"&amp;G6960&amp;"'!"&amp;H6960),"")</f>
        <v>0</v>
      </c>
      <c r="G6960" s="1533" t="s">
        <v>6773</v>
      </c>
      <c r="H6960" s="2" t="s">
        <v>5673</v>
      </c>
      <c r="S6960" s="8"/>
    </row>
    <row r="6961" spans="1:19" ht="14">
      <c r="A6961">
        <v>6956</v>
      </c>
      <c r="B6961" s="8">
        <f>'EstRev 6-11'!C256</f>
        <v>0</v>
      </c>
      <c r="C6961" s="600">
        <f t="shared" si="195"/>
        <v>6956</v>
      </c>
      <c r="D6961" s="3" t="s">
        <v>584</v>
      </c>
      <c r="E6961" s="2" t="b">
        <f t="shared" ca="1" si="194"/>
        <v>1</v>
      </c>
      <c r="F6961" s="2" cm="1">
        <f t="array" aca="1" ref="F6961" ca="1">IF(G6961&lt;&gt;"",INDIRECT("'"&amp;G6961&amp;"'!"&amp;H6961),"")</f>
        <v>0</v>
      </c>
      <c r="G6961" s="1533" t="s">
        <v>6776</v>
      </c>
      <c r="H6961" s="2" t="s">
        <v>6084</v>
      </c>
      <c r="S6961" s="8"/>
    </row>
    <row r="6962" spans="1:19" ht="14">
      <c r="A6962" s="1">
        <v>6957</v>
      </c>
      <c r="B6962" s="8"/>
      <c r="C6962" s="600"/>
      <c r="D6962" s="3" t="s">
        <v>584</v>
      </c>
      <c r="E6962" s="2" t="b">
        <f t="shared" ca="1" si="194"/>
        <v>1</v>
      </c>
      <c r="F6962" s="2" t="str" cm="1">
        <f t="array" aca="1" ref="F6962" ca="1">IF(G6962&lt;&gt;"",INDIRECT("'"&amp;G6962&amp;"'!"&amp;H6962),"")</f>
        <v/>
      </c>
      <c r="G6962" s="1533"/>
      <c r="S6962" s="8"/>
    </row>
    <row r="6963" spans="1:19" ht="14">
      <c r="A6963" s="1">
        <v>6958</v>
      </c>
      <c r="B6963" s="8"/>
      <c r="C6963" s="600"/>
      <c r="D6963" s="3" t="s">
        <v>584</v>
      </c>
      <c r="E6963" s="2" t="b">
        <f t="shared" ca="1" si="194"/>
        <v>1</v>
      </c>
      <c r="F6963" s="2" t="str" cm="1">
        <f t="array" aca="1" ref="F6963" ca="1">IF(G6963&lt;&gt;"",INDIRECT("'"&amp;G6963&amp;"'!"&amp;H6963),"")</f>
        <v/>
      </c>
      <c r="G6963" s="1533"/>
      <c r="S6963" s="8"/>
    </row>
    <row r="6964" spans="1:19" ht="14">
      <c r="A6964" s="1">
        <v>6959</v>
      </c>
      <c r="B6964" s="8"/>
      <c r="C6964" s="600"/>
      <c r="D6964" s="3" t="s">
        <v>584</v>
      </c>
      <c r="E6964" s="2" t="b">
        <f t="shared" ca="1" si="194"/>
        <v>1</v>
      </c>
      <c r="F6964" s="2" t="str" cm="1">
        <f t="array" aca="1" ref="F6964" ca="1">IF(G6964&lt;&gt;"",INDIRECT("'"&amp;G6964&amp;"'!"&amp;H6964),"")</f>
        <v/>
      </c>
      <c r="G6964" s="1533"/>
      <c r="S6964" s="8"/>
    </row>
    <row r="6965" spans="1:19" ht="14">
      <c r="A6965" s="1">
        <v>6960</v>
      </c>
      <c r="B6965" s="8"/>
      <c r="C6965" s="600"/>
      <c r="D6965" s="3" t="s">
        <v>584</v>
      </c>
      <c r="E6965" s="2" t="b">
        <f t="shared" ca="1" si="194"/>
        <v>1</v>
      </c>
      <c r="F6965" s="2" t="str" cm="1">
        <f t="array" aca="1" ref="F6965" ca="1">IF(G6965&lt;&gt;"",INDIRECT("'"&amp;G6965&amp;"'!"&amp;H6965),"")</f>
        <v/>
      </c>
      <c r="G6965" s="1533"/>
      <c r="S6965" s="8"/>
    </row>
    <row r="6966" spans="1:19" ht="14">
      <c r="A6966" s="1">
        <v>6961</v>
      </c>
      <c r="B6966" s="8"/>
      <c r="C6966" s="600"/>
      <c r="D6966" s="3" t="s">
        <v>584</v>
      </c>
      <c r="E6966" s="2" t="b">
        <f t="shared" ca="1" si="194"/>
        <v>1</v>
      </c>
      <c r="F6966" s="2" t="str" cm="1">
        <f t="array" aca="1" ref="F6966" ca="1">IF(G6966&lt;&gt;"",INDIRECT("'"&amp;G6966&amp;"'!"&amp;H6966),"")</f>
        <v/>
      </c>
      <c r="G6966" s="1533"/>
      <c r="S6966" s="8"/>
    </row>
    <row r="6967" spans="1:19" ht="14">
      <c r="A6967" s="1">
        <v>6962</v>
      </c>
      <c r="B6967" s="8"/>
      <c r="C6967" s="600"/>
      <c r="D6967" s="3" t="s">
        <v>584</v>
      </c>
      <c r="E6967" s="2" t="b">
        <f t="shared" ca="1" si="194"/>
        <v>1</v>
      </c>
      <c r="F6967" s="2" t="str" cm="1">
        <f t="array" aca="1" ref="F6967" ca="1">IF(G6967&lt;&gt;"",INDIRECT("'"&amp;G6967&amp;"'!"&amp;H6967),"")</f>
        <v/>
      </c>
      <c r="G6967" s="1533"/>
      <c r="S6967" s="8"/>
    </row>
    <row r="6968" spans="1:19" ht="14">
      <c r="A6968" s="1">
        <v>6963</v>
      </c>
      <c r="B6968" s="8"/>
      <c r="C6968" s="600"/>
      <c r="D6968" s="3" t="s">
        <v>584</v>
      </c>
      <c r="E6968" s="2" t="b">
        <f t="shared" ca="1" si="194"/>
        <v>1</v>
      </c>
      <c r="F6968" s="2" t="str" cm="1">
        <f t="array" aca="1" ref="F6968" ca="1">IF(G6968&lt;&gt;"",INDIRECT("'"&amp;G6968&amp;"'!"&amp;H6968),"")</f>
        <v/>
      </c>
      <c r="G6968" s="1533"/>
      <c r="S6968" s="8"/>
    </row>
    <row r="6969" spans="1:19" ht="14">
      <c r="A6969">
        <v>6964</v>
      </c>
      <c r="B6969" s="8">
        <f>'EstRev 6-11'!E270</f>
        <v>0</v>
      </c>
      <c r="C6969" s="600">
        <f t="shared" si="195"/>
        <v>6964</v>
      </c>
      <c r="D6969" s="3" t="s">
        <v>584</v>
      </c>
      <c r="E6969" s="2" t="b">
        <f t="shared" ca="1" si="194"/>
        <v>1</v>
      </c>
      <c r="F6969" s="2" cm="1">
        <f t="array" aca="1" ref="F6969" ca="1">IF(G6969&lt;&gt;"",INDIRECT("'"&amp;G6969&amp;"'!"&amp;H6969),"")</f>
        <v>0</v>
      </c>
      <c r="G6969" s="1533" t="s">
        <v>6776</v>
      </c>
      <c r="H6969" s="2" t="s">
        <v>6085</v>
      </c>
      <c r="S6969" s="8"/>
    </row>
    <row r="6970" spans="1:19" ht="14">
      <c r="A6970">
        <v>6965</v>
      </c>
      <c r="B6970" s="8">
        <f>'CashSum 5'!C6</f>
        <v>0</v>
      </c>
      <c r="C6970" s="600">
        <f t="shared" si="195"/>
        <v>6965</v>
      </c>
      <c r="D6970" s="3" t="s">
        <v>584</v>
      </c>
      <c r="E6970" s="2" t="b">
        <f t="shared" ca="1" si="194"/>
        <v>1</v>
      </c>
      <c r="F6970" s="2" cm="1">
        <f t="array" aca="1" ref="F6970" ca="1">IF(G6970&lt;&gt;"",INDIRECT("'"&amp;G6970&amp;"'!"&amp;H6970),"")</f>
        <v>0</v>
      </c>
      <c r="G6970" s="1533" t="s">
        <v>6774</v>
      </c>
      <c r="H6970" s="2" t="s">
        <v>5059</v>
      </c>
      <c r="S6970" s="8"/>
    </row>
    <row r="6971" spans="1:19" ht="14">
      <c r="A6971">
        <v>6966</v>
      </c>
      <c r="B6971" s="8">
        <f>'CashSum 5'!C9</f>
        <v>0</v>
      </c>
      <c r="C6971" s="600">
        <f t="shared" si="195"/>
        <v>6966</v>
      </c>
      <c r="D6971" s="3" t="s">
        <v>584</v>
      </c>
      <c r="E6971" s="2" t="b">
        <f t="shared" ca="1" si="194"/>
        <v>1</v>
      </c>
      <c r="F6971" s="2" cm="1">
        <f t="array" aca="1" ref="F6971" ca="1">IF(G6971&lt;&gt;"",INDIRECT("'"&amp;G6971&amp;"'!"&amp;H6971),"")</f>
        <v>0</v>
      </c>
      <c r="G6971" s="1533" t="s">
        <v>6774</v>
      </c>
      <c r="H6971" s="2" t="s">
        <v>4890</v>
      </c>
      <c r="S6971" s="8"/>
    </row>
    <row r="6972" spans="1:19" ht="14">
      <c r="A6972">
        <v>6967</v>
      </c>
      <c r="B6972" s="8">
        <f>'CashSum 5'!D9</f>
        <v>0</v>
      </c>
      <c r="C6972" s="600">
        <f t="shared" si="195"/>
        <v>6967</v>
      </c>
      <c r="D6972" s="3" t="s">
        <v>584</v>
      </c>
      <c r="E6972" s="2" t="b">
        <f t="shared" ca="1" si="194"/>
        <v>1</v>
      </c>
      <c r="F6972" s="2" cm="1">
        <f t="array" aca="1" ref="F6972" ca="1">IF(G6972&lt;&gt;"",INDIRECT("'"&amp;G6972&amp;"'!"&amp;H6972),"")</f>
        <v>0</v>
      </c>
      <c r="G6972" s="1533" t="s">
        <v>6774</v>
      </c>
      <c r="H6972" s="2" t="s">
        <v>4892</v>
      </c>
      <c r="S6972" s="8"/>
    </row>
    <row r="6973" spans="1:19" ht="14">
      <c r="A6973">
        <v>6968</v>
      </c>
      <c r="B6973" s="8">
        <f>'CashSum 5'!E6</f>
        <v>0</v>
      </c>
      <c r="C6973" s="600">
        <f t="shared" si="195"/>
        <v>6968</v>
      </c>
      <c r="D6973" s="3" t="s">
        <v>584</v>
      </c>
      <c r="E6973" s="2" t="b">
        <f t="shared" ca="1" si="194"/>
        <v>1</v>
      </c>
      <c r="F6973" s="2" cm="1">
        <f t="array" aca="1" ref="F6973" ca="1">IF(G6973&lt;&gt;"",INDIRECT("'"&amp;G6973&amp;"'!"&amp;H6973),"")</f>
        <v>0</v>
      </c>
      <c r="G6973" s="1533" t="s">
        <v>6774</v>
      </c>
      <c r="H6973" s="2" t="s">
        <v>6086</v>
      </c>
      <c r="S6973" s="8"/>
    </row>
    <row r="6974" spans="1:19" ht="14">
      <c r="A6974">
        <v>6969</v>
      </c>
      <c r="B6974" s="8">
        <f>'CashSum 5'!E17</f>
        <v>0</v>
      </c>
      <c r="C6974" s="600">
        <f t="shared" si="195"/>
        <v>6969</v>
      </c>
      <c r="D6974" s="3" t="s">
        <v>584</v>
      </c>
      <c r="E6974" s="2" t="b">
        <f t="shared" ca="1" si="194"/>
        <v>1</v>
      </c>
      <c r="F6974" s="2" cm="1">
        <f t="array" aca="1" ref="F6974" ca="1">IF(G6974&lt;&gt;"",INDIRECT("'"&amp;G6974&amp;"'!"&amp;H6974),"")</f>
        <v>0</v>
      </c>
      <c r="G6974" s="1533" t="s">
        <v>6774</v>
      </c>
      <c r="H6974" s="2" t="s">
        <v>4903</v>
      </c>
      <c r="S6974" s="8"/>
    </row>
    <row r="6975" spans="1:19" ht="14">
      <c r="A6975">
        <v>6970</v>
      </c>
      <c r="B6975" s="8">
        <f>'CashSum 5'!G6</f>
        <v>0</v>
      </c>
      <c r="C6975" s="600">
        <f t="shared" si="195"/>
        <v>6970</v>
      </c>
      <c r="D6975" s="3" t="s">
        <v>584</v>
      </c>
      <c r="E6975" s="2" t="b">
        <f t="shared" ca="1" si="194"/>
        <v>1</v>
      </c>
      <c r="F6975" s="2" cm="1">
        <f t="array" aca="1" ref="F6975" ca="1">IF(G6975&lt;&gt;"",INDIRECT("'"&amp;G6975&amp;"'!"&amp;H6975),"")</f>
        <v>0</v>
      </c>
      <c r="G6975" s="1533" t="s">
        <v>6774</v>
      </c>
      <c r="H6975" s="2" t="s">
        <v>5062</v>
      </c>
      <c r="S6975" s="8"/>
    </row>
    <row r="6976" spans="1:19" ht="14">
      <c r="A6976">
        <v>6971</v>
      </c>
      <c r="B6976" s="8">
        <f>'CashSum 5'!H6</f>
        <v>0</v>
      </c>
      <c r="C6976" s="600">
        <f t="shared" si="195"/>
        <v>6971</v>
      </c>
      <c r="D6976" s="3" t="s">
        <v>584</v>
      </c>
      <c r="E6976" s="2" t="b">
        <f t="shared" ca="1" si="194"/>
        <v>1</v>
      </c>
      <c r="F6976" s="2" cm="1">
        <f t="array" aca="1" ref="F6976" ca="1">IF(G6976&lt;&gt;"",INDIRECT("'"&amp;G6976&amp;"'!"&amp;H6976),"")</f>
        <v>0</v>
      </c>
      <c r="G6976" s="1533" t="s">
        <v>6774</v>
      </c>
      <c r="H6976" s="2" t="s">
        <v>6087</v>
      </c>
      <c r="S6976" s="8"/>
    </row>
    <row r="6977" spans="1:19" ht="14">
      <c r="A6977">
        <v>6972</v>
      </c>
      <c r="B6977" s="8">
        <f>'CashSum 5'!H9</f>
        <v>0</v>
      </c>
      <c r="C6977" s="600">
        <f t="shared" si="195"/>
        <v>6972</v>
      </c>
      <c r="D6977" s="3" t="s">
        <v>584</v>
      </c>
      <c r="E6977" s="2" t="b">
        <f t="shared" ca="1" si="194"/>
        <v>1</v>
      </c>
      <c r="F6977" s="2" cm="1">
        <f t="array" aca="1" ref="F6977" ca="1">IF(G6977&lt;&gt;"",INDIRECT("'"&amp;G6977&amp;"'!"&amp;H6977),"")</f>
        <v>0</v>
      </c>
      <c r="G6977" s="1533" t="s">
        <v>6774</v>
      </c>
      <c r="H6977" s="2" t="s">
        <v>4907</v>
      </c>
      <c r="S6977" s="8"/>
    </row>
    <row r="6978" spans="1:19" ht="14">
      <c r="A6978">
        <v>6973</v>
      </c>
      <c r="B6978" s="8">
        <f>'CashSum 5'!K6</f>
        <v>0</v>
      </c>
      <c r="C6978" s="600">
        <f t="shared" si="195"/>
        <v>6973</v>
      </c>
      <c r="D6978" s="3" t="s">
        <v>584</v>
      </c>
      <c r="E6978" s="2" t="b">
        <f t="shared" ref="E6978:E7041" ca="1" si="196">F6978=B6978</f>
        <v>1</v>
      </c>
      <c r="F6978" s="2" cm="1">
        <f t="array" aca="1" ref="F6978" ca="1">IF(G6978&lt;&gt;"",INDIRECT("'"&amp;G6978&amp;"'!"&amp;H6978),"")</f>
        <v>0</v>
      </c>
      <c r="G6978" s="1533" t="s">
        <v>6774</v>
      </c>
      <c r="H6978" s="2" t="s">
        <v>6088</v>
      </c>
      <c r="S6978" s="8"/>
    </row>
    <row r="6979" spans="1:19" ht="14">
      <c r="A6979">
        <v>6974</v>
      </c>
      <c r="B6979" s="8">
        <f>'CashSum 5'!K8</f>
        <v>0</v>
      </c>
      <c r="C6979" s="600">
        <f t="shared" si="195"/>
        <v>6974</v>
      </c>
      <c r="D6979" s="3" t="s">
        <v>584</v>
      </c>
      <c r="E6979" s="2" t="b">
        <f t="shared" ca="1" si="196"/>
        <v>1</v>
      </c>
      <c r="F6979" s="2" cm="1">
        <f t="array" aca="1" ref="F6979" ca="1">IF(G6979&lt;&gt;"",INDIRECT("'"&amp;G6979&amp;"'!"&amp;H6979),"")</f>
        <v>0</v>
      </c>
      <c r="G6979" s="1533" t="s">
        <v>6774</v>
      </c>
      <c r="H6979" s="2" t="s">
        <v>5052</v>
      </c>
      <c r="S6979" s="8"/>
    </row>
    <row r="6980" spans="1:19" ht="14">
      <c r="A6980">
        <v>6975</v>
      </c>
      <c r="B6980" s="8">
        <f>'CashSum 5'!K9</f>
        <v>0</v>
      </c>
      <c r="C6980" s="600">
        <f t="shared" ref="C6980:C7043" si="197">A6980-B6980</f>
        <v>6975</v>
      </c>
      <c r="D6980" s="3" t="s">
        <v>584</v>
      </c>
      <c r="E6980" s="2" t="b">
        <f t="shared" ca="1" si="196"/>
        <v>1</v>
      </c>
      <c r="F6980" s="2" cm="1">
        <f t="array" aca="1" ref="F6980" ca="1">IF(G6980&lt;&gt;"",INDIRECT("'"&amp;G6980&amp;"'!"&amp;H6980),"")</f>
        <v>0</v>
      </c>
      <c r="G6980" s="1533" t="s">
        <v>6774</v>
      </c>
      <c r="H6980" s="2" t="s">
        <v>5075</v>
      </c>
      <c r="S6980" s="8"/>
    </row>
    <row r="6981" spans="1:19" ht="14">
      <c r="A6981">
        <v>6976</v>
      </c>
      <c r="B6981" s="8">
        <f>'CashSum 5'!K18</f>
        <v>0</v>
      </c>
      <c r="C6981" s="600">
        <f t="shared" si="197"/>
        <v>6976</v>
      </c>
      <c r="D6981" s="3" t="s">
        <v>584</v>
      </c>
      <c r="E6981" s="2" t="b">
        <f t="shared" ca="1" si="196"/>
        <v>1</v>
      </c>
      <c r="F6981" s="2" cm="1">
        <f t="array" aca="1" ref="F6981" ca="1">IF(G6981&lt;&gt;"",INDIRECT("'"&amp;G6981&amp;"'!"&amp;H6981),"")</f>
        <v>0</v>
      </c>
      <c r="G6981" s="1533" t="s">
        <v>6774</v>
      </c>
      <c r="H6981" s="2" t="s">
        <v>4232</v>
      </c>
      <c r="S6981" s="8"/>
    </row>
    <row r="6982" spans="1:19" ht="14">
      <c r="A6982">
        <v>6977</v>
      </c>
      <c r="B6982" s="8">
        <f>'EstExp 12-20'!E6</f>
        <v>0</v>
      </c>
      <c r="C6982" s="600">
        <f t="shared" si="197"/>
        <v>6977</v>
      </c>
      <c r="D6982" s="3" t="s">
        <v>586</v>
      </c>
      <c r="E6982" s="2" t="b">
        <f t="shared" ca="1" si="196"/>
        <v>1</v>
      </c>
      <c r="F6982" s="2" cm="1">
        <f t="array" aca="1" ref="F6982" ca="1">IF(G6982&lt;&gt;"",INDIRECT("'"&amp;G6982&amp;"'!"&amp;H6982),"")</f>
        <v>0</v>
      </c>
      <c r="G6982" s="1533" t="s">
        <v>6775</v>
      </c>
      <c r="H6982" s="2" t="s">
        <v>6086</v>
      </c>
      <c r="S6982" s="8"/>
    </row>
    <row r="6983" spans="1:19" ht="14">
      <c r="A6983">
        <v>6978</v>
      </c>
      <c r="B6983" s="8">
        <f>'EstExp 12-20'!K6</f>
        <v>0</v>
      </c>
      <c r="C6983" s="600">
        <f t="shared" si="197"/>
        <v>6978</v>
      </c>
      <c r="D6983" s="3" t="s">
        <v>596</v>
      </c>
      <c r="E6983" s="2" t="b">
        <f t="shared" ca="1" si="196"/>
        <v>1</v>
      </c>
      <c r="F6983" s="2" cm="1">
        <f t="array" aca="1" ref="F6983" ca="1">IF(G6983&lt;&gt;"",INDIRECT("'"&amp;G6983&amp;"'!"&amp;H6983),"")</f>
        <v>0</v>
      </c>
      <c r="G6983" s="1533" t="s">
        <v>6775</v>
      </c>
      <c r="H6983" s="2" t="s">
        <v>6088</v>
      </c>
      <c r="S6983" s="8"/>
    </row>
    <row r="6984" spans="1:19" ht="14">
      <c r="A6984">
        <v>6979</v>
      </c>
      <c r="B6984" s="8">
        <f>'EstRev 6-11'!C257</f>
        <v>0</v>
      </c>
      <c r="C6984" s="600">
        <f t="shared" si="197"/>
        <v>6979</v>
      </c>
      <c r="D6984" s="3" t="s">
        <v>599</v>
      </c>
      <c r="E6984" s="2" t="b">
        <f t="shared" ca="1" si="196"/>
        <v>1</v>
      </c>
      <c r="F6984" s="2" cm="1">
        <f t="array" aca="1" ref="F6984" ca="1">IF(G6984&lt;&gt;"",INDIRECT("'"&amp;G6984&amp;"'!"&amp;H6984),"")</f>
        <v>0</v>
      </c>
      <c r="G6984" s="1533" t="s">
        <v>6776</v>
      </c>
      <c r="H6984" s="2" t="s">
        <v>6089</v>
      </c>
      <c r="S6984" s="8"/>
    </row>
    <row r="6985" spans="1:19" ht="14">
      <c r="A6985">
        <v>6980</v>
      </c>
      <c r="B6985" s="8">
        <f>'EstRev 6-11'!D257</f>
        <v>0</v>
      </c>
      <c r="C6985" s="600">
        <f t="shared" si="197"/>
        <v>6980</v>
      </c>
      <c r="D6985" s="3" t="s">
        <v>600</v>
      </c>
      <c r="E6985" s="2" t="b">
        <f t="shared" ca="1" si="196"/>
        <v>1</v>
      </c>
      <c r="F6985" s="2" cm="1">
        <f t="array" aca="1" ref="F6985" ca="1">IF(G6985&lt;&gt;"",INDIRECT("'"&amp;G6985&amp;"'!"&amp;H6985),"")</f>
        <v>0</v>
      </c>
      <c r="G6985" s="1533" t="s">
        <v>6776</v>
      </c>
      <c r="H6985" s="2" t="s">
        <v>4765</v>
      </c>
      <c r="S6985" s="8"/>
    </row>
    <row r="6986" spans="1:19" ht="14">
      <c r="A6986" s="1">
        <v>6981</v>
      </c>
      <c r="B6986" s="8"/>
      <c r="C6986" s="600"/>
      <c r="D6986" s="3" t="s">
        <v>601</v>
      </c>
      <c r="E6986" s="2" t="b">
        <f t="shared" ca="1" si="196"/>
        <v>1</v>
      </c>
      <c r="F6986" s="2" t="str" cm="1">
        <f t="array" aca="1" ref="F6986" ca="1">IF(G6986&lt;&gt;"",INDIRECT("'"&amp;G6986&amp;"'!"&amp;H6986),"")</f>
        <v/>
      </c>
      <c r="G6986" s="1533"/>
      <c r="S6986" s="8"/>
    </row>
    <row r="6987" spans="1:19" ht="14">
      <c r="A6987">
        <v>6982</v>
      </c>
      <c r="B6987" s="8">
        <f>'EstRev 6-11'!F257</f>
        <v>0</v>
      </c>
      <c r="C6987" s="600">
        <f t="shared" si="197"/>
        <v>6982</v>
      </c>
      <c r="D6987" s="3" t="s">
        <v>602</v>
      </c>
      <c r="E6987" s="2" t="b">
        <f t="shared" ca="1" si="196"/>
        <v>1</v>
      </c>
      <c r="F6987" s="2" cm="1">
        <f t="array" aca="1" ref="F6987" ca="1">IF(G6987&lt;&gt;"",INDIRECT("'"&amp;G6987&amp;"'!"&amp;H6987),"")</f>
        <v>0</v>
      </c>
      <c r="G6987" s="1533" t="s">
        <v>6776</v>
      </c>
      <c r="H6987" s="2" t="s">
        <v>6090</v>
      </c>
      <c r="S6987" s="8"/>
    </row>
    <row r="6988" spans="1:19" ht="14">
      <c r="A6988">
        <v>6983</v>
      </c>
      <c r="B6988" s="8">
        <f>'EstRev 6-11'!G257</f>
        <v>0</v>
      </c>
      <c r="C6988" s="600">
        <f t="shared" si="197"/>
        <v>6983</v>
      </c>
      <c r="D6988" s="3" t="s">
        <v>603</v>
      </c>
      <c r="E6988" s="2" t="b">
        <f t="shared" ca="1" si="196"/>
        <v>1</v>
      </c>
      <c r="F6988" s="2" cm="1">
        <f t="array" aca="1" ref="F6988" ca="1">IF(G6988&lt;&gt;"",INDIRECT("'"&amp;G6988&amp;"'!"&amp;H6988),"")</f>
        <v>0</v>
      </c>
      <c r="G6988" s="1533" t="s">
        <v>6776</v>
      </c>
      <c r="H6988" s="2" t="s">
        <v>6091</v>
      </c>
      <c r="S6988" s="8"/>
    </row>
    <row r="6989" spans="1:19" ht="14">
      <c r="A6989" s="1">
        <v>6984</v>
      </c>
      <c r="B6989" s="8"/>
      <c r="C6989" s="600"/>
      <c r="D6989" s="3" t="s">
        <v>604</v>
      </c>
      <c r="E6989" s="2" t="b">
        <f t="shared" ca="1" si="196"/>
        <v>1</v>
      </c>
      <c r="F6989" s="2" t="str" cm="1">
        <f t="array" aca="1" ref="F6989" ca="1">IF(G6989&lt;&gt;"",INDIRECT("'"&amp;G6989&amp;"'!"&amp;H6989),"")</f>
        <v/>
      </c>
      <c r="G6989" s="1533"/>
      <c r="S6989" s="8"/>
    </row>
    <row r="6990" spans="1:19" ht="14">
      <c r="A6990" s="1">
        <v>6985</v>
      </c>
      <c r="B6990" s="8"/>
      <c r="C6990" s="600"/>
      <c r="D6990" s="3" t="s">
        <v>605</v>
      </c>
      <c r="E6990" s="2" t="b">
        <f t="shared" ca="1" si="196"/>
        <v>1</v>
      </c>
      <c r="F6990" s="2" t="str" cm="1">
        <f t="array" aca="1" ref="F6990" ca="1">IF(G6990&lt;&gt;"",INDIRECT("'"&amp;G6990&amp;"'!"&amp;H6990),"")</f>
        <v/>
      </c>
      <c r="G6990" s="1533"/>
      <c r="S6990" s="8"/>
    </row>
    <row r="6991" spans="1:19" ht="14">
      <c r="A6991" s="1">
        <v>6986</v>
      </c>
      <c r="B6991" s="8"/>
      <c r="C6991" s="600"/>
      <c r="D6991" s="3" t="s">
        <v>606</v>
      </c>
      <c r="E6991" s="2" t="b">
        <f t="shared" ca="1" si="196"/>
        <v>1</v>
      </c>
      <c r="F6991" s="2" t="str" cm="1">
        <f t="array" aca="1" ref="F6991" ca="1">IF(G6991&lt;&gt;"",INDIRECT("'"&amp;G6991&amp;"'!"&amp;H6991),"")</f>
        <v/>
      </c>
      <c r="G6991" s="1533"/>
      <c r="S6991" s="8"/>
    </row>
    <row r="6992" spans="1:19" ht="14">
      <c r="A6992">
        <v>6987</v>
      </c>
      <c r="B6992" s="8">
        <f>'EstExp 12-20'!E137</f>
        <v>0</v>
      </c>
      <c r="C6992" s="600">
        <f t="shared" si="197"/>
        <v>6987</v>
      </c>
      <c r="E6992" s="2" t="b">
        <f t="shared" ca="1" si="196"/>
        <v>1</v>
      </c>
      <c r="F6992" s="2" cm="1">
        <f t="array" aca="1" ref="F6992" ca="1">IF(G6992&lt;&gt;"",INDIRECT("'"&amp;G6992&amp;"'!"&amp;H6992),"")</f>
        <v>0</v>
      </c>
      <c r="G6992" s="1533" t="s">
        <v>6775</v>
      </c>
      <c r="H6992" s="2" t="s">
        <v>6092</v>
      </c>
      <c r="S6992" s="8"/>
    </row>
    <row r="6993" spans="1:19" ht="14">
      <c r="A6993">
        <v>6988</v>
      </c>
      <c r="B6993" s="8">
        <f>'EstExp 12-20'!H137</f>
        <v>0</v>
      </c>
      <c r="C6993" s="600">
        <f t="shared" si="197"/>
        <v>6988</v>
      </c>
      <c r="E6993" s="2" t="b">
        <f t="shared" ca="1" si="196"/>
        <v>1</v>
      </c>
      <c r="F6993" s="2" cm="1">
        <f t="array" aca="1" ref="F6993" ca="1">IF(G6993&lt;&gt;"",INDIRECT("'"&amp;G6993&amp;"'!"&amp;H6993),"")</f>
        <v>0</v>
      </c>
      <c r="G6993" s="1533" t="s">
        <v>6775</v>
      </c>
      <c r="H6993" s="2" t="s">
        <v>6093</v>
      </c>
      <c r="S6993" s="8"/>
    </row>
    <row r="6994" spans="1:19" ht="14">
      <c r="A6994">
        <v>6989</v>
      </c>
      <c r="B6994" s="8">
        <f>'EstExp 12-20'!K137</f>
        <v>0</v>
      </c>
      <c r="C6994" s="600">
        <f t="shared" si="197"/>
        <v>6989</v>
      </c>
      <c r="E6994" s="2" t="b">
        <f t="shared" ca="1" si="196"/>
        <v>1</v>
      </c>
      <c r="F6994" s="2" cm="1">
        <f t="array" aca="1" ref="F6994" ca="1">IF(G6994&lt;&gt;"",INDIRECT("'"&amp;G6994&amp;"'!"&amp;H6994),"")</f>
        <v>0</v>
      </c>
      <c r="G6994" s="1533" t="s">
        <v>6775</v>
      </c>
      <c r="H6994" s="2" t="s">
        <v>6094</v>
      </c>
      <c r="S6994" s="8"/>
    </row>
    <row r="6995" spans="1:19" ht="14">
      <c r="A6995">
        <v>6990</v>
      </c>
      <c r="B6995" s="7">
        <f>'EstExp 12-20'!H161</f>
        <v>0</v>
      </c>
      <c r="C6995" s="600">
        <f t="shared" si="197"/>
        <v>6990</v>
      </c>
      <c r="D6995" s="3" t="s">
        <v>646</v>
      </c>
      <c r="E6995" s="2" t="b">
        <f t="shared" ca="1" si="196"/>
        <v>1</v>
      </c>
      <c r="F6995" s="2" cm="1">
        <f t="array" aca="1" ref="F6995" ca="1">IF(G6995&lt;&gt;"",INDIRECT("'"&amp;G6995&amp;"'!"&amp;H6995),"")</f>
        <v>0</v>
      </c>
      <c r="G6995" s="1533" t="s">
        <v>6775</v>
      </c>
      <c r="H6995" s="2" t="s">
        <v>6095</v>
      </c>
    </row>
    <row r="6996" spans="1:19" ht="14">
      <c r="A6996">
        <v>6991</v>
      </c>
      <c r="B6996" s="7">
        <f>'EstExp 12-20'!K161</f>
        <v>0</v>
      </c>
      <c r="C6996" s="600">
        <f t="shared" si="197"/>
        <v>6991</v>
      </c>
      <c r="D6996" s="3" t="s">
        <v>646</v>
      </c>
      <c r="E6996" s="2" t="b">
        <f t="shared" ca="1" si="196"/>
        <v>1</v>
      </c>
      <c r="F6996" s="2" cm="1">
        <f t="array" aca="1" ref="F6996" ca="1">IF(G6996&lt;&gt;"",INDIRECT("'"&amp;G6996&amp;"'!"&amp;H6996),"")</f>
        <v>0</v>
      </c>
      <c r="G6996" s="1533" t="s">
        <v>6775</v>
      </c>
      <c r="H6996" s="2" t="s">
        <v>6096</v>
      </c>
    </row>
    <row r="6997" spans="1:19" ht="14">
      <c r="A6997">
        <v>6992</v>
      </c>
      <c r="B6997" s="7">
        <f>'EstExp 12-20'!H162</f>
        <v>0</v>
      </c>
      <c r="C6997" s="600">
        <f t="shared" si="197"/>
        <v>6992</v>
      </c>
      <c r="D6997" s="3" t="s">
        <v>646</v>
      </c>
      <c r="E6997" s="2" t="b">
        <f t="shared" ca="1" si="196"/>
        <v>1</v>
      </c>
      <c r="F6997" s="2" cm="1">
        <f t="array" aca="1" ref="F6997" ca="1">IF(G6997&lt;&gt;"",INDIRECT("'"&amp;G6997&amp;"'!"&amp;H6997),"")</f>
        <v>0</v>
      </c>
      <c r="G6997" s="1533" t="s">
        <v>6775</v>
      </c>
      <c r="H6997" s="2" t="s">
        <v>6097</v>
      </c>
    </row>
    <row r="6998" spans="1:19" ht="14">
      <c r="A6998">
        <v>6993</v>
      </c>
      <c r="B6998" s="7">
        <f>'EstExp 12-20'!K162</f>
        <v>0</v>
      </c>
      <c r="C6998" s="600">
        <f t="shared" si="197"/>
        <v>6993</v>
      </c>
      <c r="D6998" s="3" t="s">
        <v>646</v>
      </c>
      <c r="E6998" s="2" t="b">
        <f t="shared" ca="1" si="196"/>
        <v>1</v>
      </c>
      <c r="F6998" s="2" cm="1">
        <f t="array" aca="1" ref="F6998" ca="1">IF(G6998&lt;&gt;"",INDIRECT("'"&amp;G6998&amp;"'!"&amp;H6998),"")</f>
        <v>0</v>
      </c>
      <c r="G6998" s="1533" t="s">
        <v>6775</v>
      </c>
      <c r="H6998" s="2" t="s">
        <v>6098</v>
      </c>
    </row>
    <row r="6999" spans="1:19" ht="14">
      <c r="A6999" s="1">
        <v>6994</v>
      </c>
      <c r="C6999" s="600"/>
      <c r="E6999" s="2" t="b">
        <f t="shared" ca="1" si="196"/>
        <v>1</v>
      </c>
      <c r="F6999" s="2" t="str" cm="1">
        <f t="array" aca="1" ref="F6999" ca="1">IF(G6999&lt;&gt;"",INDIRECT("'"&amp;G6999&amp;"'!"&amp;H6999),"")</f>
        <v/>
      </c>
      <c r="G6999" s="1533"/>
    </row>
    <row r="7000" spans="1:19" ht="14">
      <c r="A7000" s="1">
        <v>6995</v>
      </c>
      <c r="C7000" s="600"/>
      <c r="E7000" s="2" t="b">
        <f t="shared" ca="1" si="196"/>
        <v>1</v>
      </c>
      <c r="F7000" s="2" t="str" cm="1">
        <f t="array" aca="1" ref="F7000" ca="1">IF(G7000&lt;&gt;"",INDIRECT("'"&amp;G7000&amp;"'!"&amp;H7000),"")</f>
        <v/>
      </c>
      <c r="G7000" s="1533"/>
    </row>
    <row r="7001" spans="1:19" ht="14">
      <c r="A7001">
        <v>6996</v>
      </c>
      <c r="B7001" s="7">
        <f>'EstExp 12-20'!H163</f>
        <v>0</v>
      </c>
      <c r="C7001" s="600">
        <f t="shared" si="197"/>
        <v>6996</v>
      </c>
      <c r="D7001" s="3" t="s">
        <v>646</v>
      </c>
      <c r="E7001" s="2" t="b">
        <f t="shared" ca="1" si="196"/>
        <v>1</v>
      </c>
      <c r="F7001" s="2" cm="1">
        <f t="array" aca="1" ref="F7001" ca="1">IF(G7001&lt;&gt;"",INDIRECT("'"&amp;G7001&amp;"'!"&amp;H7001),"")</f>
        <v>0</v>
      </c>
      <c r="G7001" s="1533" t="s">
        <v>6775</v>
      </c>
      <c r="H7001" s="2" t="s">
        <v>6099</v>
      </c>
    </row>
    <row r="7002" spans="1:19" ht="14">
      <c r="A7002">
        <v>6997</v>
      </c>
      <c r="B7002" s="7">
        <f>'EstExp 12-20'!K163</f>
        <v>0</v>
      </c>
      <c r="C7002" s="600">
        <f t="shared" si="197"/>
        <v>6997</v>
      </c>
      <c r="D7002" s="3" t="s">
        <v>646</v>
      </c>
      <c r="E7002" s="2" t="b">
        <f t="shared" ca="1" si="196"/>
        <v>1</v>
      </c>
      <c r="F7002" s="2" cm="1">
        <f t="array" aca="1" ref="F7002" ca="1">IF(G7002&lt;&gt;"",INDIRECT("'"&amp;G7002&amp;"'!"&amp;H7002),"")</f>
        <v>0</v>
      </c>
      <c r="G7002" s="1533" t="s">
        <v>6775</v>
      </c>
      <c r="H7002" s="2" t="s">
        <v>6100</v>
      </c>
    </row>
    <row r="7003" spans="1:19" ht="14">
      <c r="A7003">
        <v>6998</v>
      </c>
      <c r="B7003" s="7">
        <f>'EstExp 12-20'!H164</f>
        <v>0</v>
      </c>
      <c r="C7003" s="600">
        <f t="shared" si="197"/>
        <v>6998</v>
      </c>
      <c r="D7003" s="3" t="s">
        <v>646</v>
      </c>
      <c r="E7003" s="2" t="b">
        <f t="shared" ca="1" si="196"/>
        <v>1</v>
      </c>
      <c r="F7003" s="2" cm="1">
        <f t="array" aca="1" ref="F7003" ca="1">IF(G7003&lt;&gt;"",INDIRECT("'"&amp;G7003&amp;"'!"&amp;H7003),"")</f>
        <v>0</v>
      </c>
      <c r="G7003" s="1533" t="s">
        <v>6775</v>
      </c>
      <c r="H7003" s="2" t="s">
        <v>5281</v>
      </c>
    </row>
    <row r="7004" spans="1:19" ht="14">
      <c r="A7004">
        <v>6999</v>
      </c>
      <c r="B7004" s="7">
        <f>'EstExp 12-20'!K164</f>
        <v>0</v>
      </c>
      <c r="C7004" s="600">
        <f t="shared" si="197"/>
        <v>6999</v>
      </c>
      <c r="D7004" s="3" t="s">
        <v>646</v>
      </c>
      <c r="E7004" s="2" t="b">
        <f t="shared" ca="1" si="196"/>
        <v>1</v>
      </c>
      <c r="F7004" s="2" cm="1">
        <f t="array" aca="1" ref="F7004" ca="1">IF(G7004&lt;&gt;"",INDIRECT("'"&amp;G7004&amp;"'!"&amp;H7004),"")</f>
        <v>0</v>
      </c>
      <c r="G7004" s="1533" t="s">
        <v>6775</v>
      </c>
      <c r="H7004" s="2" t="s">
        <v>5282</v>
      </c>
    </row>
    <row r="7005" spans="1:19" ht="14">
      <c r="A7005">
        <v>7000</v>
      </c>
      <c r="B7005" s="7">
        <f>'EstExp 12-20'!D279</f>
        <v>0</v>
      </c>
      <c r="C7005" s="600">
        <f t="shared" si="197"/>
        <v>7000</v>
      </c>
      <c r="D7005" s="3" t="s">
        <v>646</v>
      </c>
      <c r="E7005" s="2" t="b">
        <f t="shared" ca="1" si="196"/>
        <v>1</v>
      </c>
      <c r="F7005" s="2" cm="1">
        <f t="array" aca="1" ref="F7005" ca="1">IF(G7005&lt;&gt;"",INDIRECT("'"&amp;G7005&amp;"'!"&amp;H7005),"")</f>
        <v>0</v>
      </c>
      <c r="G7005" s="1533" t="s">
        <v>6775</v>
      </c>
      <c r="H7005" s="2" t="s">
        <v>6101</v>
      </c>
    </row>
    <row r="7006" spans="1:19" ht="14">
      <c r="A7006">
        <v>7001</v>
      </c>
      <c r="B7006" s="7">
        <f>'EstExp 12-20'!K279</f>
        <v>0</v>
      </c>
      <c r="C7006" s="600">
        <f t="shared" si="197"/>
        <v>7001</v>
      </c>
      <c r="D7006" s="3" t="s">
        <v>646</v>
      </c>
      <c r="E7006" s="2" t="b">
        <f t="shared" ca="1" si="196"/>
        <v>1</v>
      </c>
      <c r="F7006" s="2" cm="1">
        <f t="array" aca="1" ref="F7006" ca="1">IF(G7006&lt;&gt;"",INDIRECT("'"&amp;G7006&amp;"'!"&amp;H7006),"")</f>
        <v>0</v>
      </c>
      <c r="G7006" s="1533" t="s">
        <v>6775</v>
      </c>
      <c r="H7006" s="2" t="s">
        <v>6102</v>
      </c>
    </row>
    <row r="7007" spans="1:19" ht="14">
      <c r="A7007">
        <v>7002</v>
      </c>
      <c r="B7007" s="7">
        <f>'EstExp 12-20'!E303</f>
        <v>0</v>
      </c>
      <c r="C7007" s="600">
        <f t="shared" si="197"/>
        <v>7002</v>
      </c>
      <c r="D7007" s="3" t="s">
        <v>646</v>
      </c>
      <c r="E7007" s="2" t="b">
        <f t="shared" ca="1" si="196"/>
        <v>1</v>
      </c>
      <c r="F7007" s="2" cm="1">
        <f t="array" aca="1" ref="F7007" ca="1">IF(G7007&lt;&gt;"",INDIRECT("'"&amp;G7007&amp;"'!"&amp;H7007),"")</f>
        <v>0</v>
      </c>
      <c r="G7007" s="1533" t="s">
        <v>6775</v>
      </c>
      <c r="H7007" s="2" t="s">
        <v>6103</v>
      </c>
    </row>
    <row r="7008" spans="1:19" ht="14">
      <c r="A7008">
        <v>7003</v>
      </c>
      <c r="B7008" s="7">
        <f>'EstExp 12-20'!H303</f>
        <v>0</v>
      </c>
      <c r="C7008" s="600">
        <f t="shared" si="197"/>
        <v>7003</v>
      </c>
      <c r="D7008" s="3" t="s">
        <v>646</v>
      </c>
      <c r="E7008" s="2" t="b">
        <f t="shared" ca="1" si="196"/>
        <v>1</v>
      </c>
      <c r="F7008" s="2" cm="1">
        <f t="array" aca="1" ref="F7008" ca="1">IF(G7008&lt;&gt;"",INDIRECT("'"&amp;G7008&amp;"'!"&amp;H7008),"")</f>
        <v>0</v>
      </c>
      <c r="G7008" s="1533" t="s">
        <v>6775</v>
      </c>
      <c r="H7008" s="2" t="s">
        <v>6104</v>
      </c>
    </row>
    <row r="7009" spans="1:19" ht="14">
      <c r="A7009">
        <v>7004</v>
      </c>
      <c r="B7009" s="7">
        <f>'EstExp 12-20'!K303</f>
        <v>0</v>
      </c>
      <c r="C7009" s="600">
        <f t="shared" si="197"/>
        <v>7004</v>
      </c>
      <c r="D7009" s="3" t="s">
        <v>646</v>
      </c>
      <c r="E7009" s="2" t="b">
        <f t="shared" ca="1" si="196"/>
        <v>1</v>
      </c>
      <c r="F7009" s="2" cm="1">
        <f t="array" aca="1" ref="F7009" ca="1">IF(G7009&lt;&gt;"",INDIRECT("'"&amp;G7009&amp;"'!"&amp;H7009),"")</f>
        <v>0</v>
      </c>
      <c r="G7009" s="1533" t="s">
        <v>6775</v>
      </c>
      <c r="H7009" s="2" t="s">
        <v>6105</v>
      </c>
    </row>
    <row r="7010" spans="1:19" ht="14">
      <c r="A7010">
        <v>7005</v>
      </c>
      <c r="B7010" s="8">
        <f>'EstExp 12-20'!H391</f>
        <v>0</v>
      </c>
      <c r="C7010" s="600">
        <f t="shared" si="197"/>
        <v>7005</v>
      </c>
      <c r="D7010" s="3" t="s">
        <v>646</v>
      </c>
      <c r="E7010" s="2" t="b">
        <f t="shared" ca="1" si="196"/>
        <v>1</v>
      </c>
      <c r="F7010" s="2" cm="1">
        <f t="array" aca="1" ref="F7010" ca="1">IF(G7010&lt;&gt;"",INDIRECT("'"&amp;G7010&amp;"'!"&amp;H7010),"")</f>
        <v>0</v>
      </c>
      <c r="G7010" s="1533" t="s">
        <v>6775</v>
      </c>
      <c r="H7010" s="2" t="s">
        <v>6106</v>
      </c>
      <c r="S7010" s="8"/>
    </row>
    <row r="7011" spans="1:19" ht="14">
      <c r="A7011">
        <v>7006</v>
      </c>
      <c r="B7011" s="8">
        <f>'EstExp 12-20'!K391</f>
        <v>0</v>
      </c>
      <c r="C7011" s="600">
        <f t="shared" si="197"/>
        <v>7006</v>
      </c>
      <c r="D7011" s="3" t="s">
        <v>646</v>
      </c>
      <c r="E7011" s="2" t="b">
        <f t="shared" ca="1" si="196"/>
        <v>1</v>
      </c>
      <c r="F7011" s="2" cm="1">
        <f t="array" aca="1" ref="F7011" ca="1">IF(G7011&lt;&gt;"",INDIRECT("'"&amp;G7011&amp;"'!"&amp;H7011),"")</f>
        <v>0</v>
      </c>
      <c r="G7011" s="1533" t="s">
        <v>6775</v>
      </c>
      <c r="H7011" s="2" t="s">
        <v>6107</v>
      </c>
      <c r="S7011" s="8"/>
    </row>
    <row r="7012" spans="1:19" ht="14">
      <c r="A7012">
        <v>7007</v>
      </c>
      <c r="B7012" s="8">
        <f>'EstExp 12-20'!H392</f>
        <v>0</v>
      </c>
      <c r="C7012" s="600">
        <f t="shared" si="197"/>
        <v>7007</v>
      </c>
      <c r="D7012" s="3" t="s">
        <v>646</v>
      </c>
      <c r="E7012" s="2" t="b">
        <f t="shared" ca="1" si="196"/>
        <v>1</v>
      </c>
      <c r="F7012" s="2" cm="1">
        <f t="array" aca="1" ref="F7012" ca="1">IF(G7012&lt;&gt;"",INDIRECT("'"&amp;G7012&amp;"'!"&amp;H7012),"")</f>
        <v>0</v>
      </c>
      <c r="G7012" s="1533" t="s">
        <v>6775</v>
      </c>
      <c r="H7012" s="2" t="s">
        <v>6108</v>
      </c>
      <c r="S7012" s="8"/>
    </row>
    <row r="7013" spans="1:19" ht="14">
      <c r="A7013">
        <v>7008</v>
      </c>
      <c r="B7013" s="8">
        <f>'EstExp 12-20'!K392</f>
        <v>0</v>
      </c>
      <c r="C7013" s="600">
        <f t="shared" si="197"/>
        <v>7008</v>
      </c>
      <c r="D7013" s="3" t="s">
        <v>646</v>
      </c>
      <c r="E7013" s="2" t="b">
        <f t="shared" ca="1" si="196"/>
        <v>1</v>
      </c>
      <c r="F7013" s="2" cm="1">
        <f t="array" aca="1" ref="F7013" ca="1">IF(G7013&lt;&gt;"",INDIRECT("'"&amp;G7013&amp;"'!"&amp;H7013),"")</f>
        <v>0</v>
      </c>
      <c r="G7013" s="1533" t="s">
        <v>6775</v>
      </c>
      <c r="H7013" s="2" t="s">
        <v>6109</v>
      </c>
      <c r="S7013" s="8"/>
    </row>
    <row r="7014" spans="1:19" ht="14">
      <c r="A7014">
        <v>7009</v>
      </c>
      <c r="B7014" s="8">
        <f>'EstExp 12-20'!H397</f>
        <v>0</v>
      </c>
      <c r="C7014" s="600">
        <f t="shared" si="197"/>
        <v>7009</v>
      </c>
      <c r="D7014" s="3" t="s">
        <v>646</v>
      </c>
      <c r="E7014" s="2" t="b">
        <f t="shared" ca="1" si="196"/>
        <v>1</v>
      </c>
      <c r="F7014" s="2" cm="1">
        <f t="array" aca="1" ref="F7014" ca="1">IF(G7014&lt;&gt;"",INDIRECT("'"&amp;G7014&amp;"'!"&amp;H7014),"")</f>
        <v>0</v>
      </c>
      <c r="G7014" s="1533" t="s">
        <v>6775</v>
      </c>
      <c r="H7014" s="2" t="s">
        <v>6110</v>
      </c>
      <c r="S7014" s="8"/>
    </row>
    <row r="7015" spans="1:19" ht="14">
      <c r="A7015">
        <v>7010</v>
      </c>
      <c r="B7015" s="8">
        <f>'EstExp 12-20'!K397</f>
        <v>0</v>
      </c>
      <c r="C7015" s="600">
        <f t="shared" si="197"/>
        <v>7010</v>
      </c>
      <c r="D7015" s="3" t="s">
        <v>646</v>
      </c>
      <c r="E7015" s="2" t="b">
        <f t="shared" ca="1" si="196"/>
        <v>1</v>
      </c>
      <c r="F7015" s="2" cm="1">
        <f t="array" aca="1" ref="F7015" ca="1">IF(G7015&lt;&gt;"",INDIRECT("'"&amp;G7015&amp;"'!"&amp;H7015),"")</f>
        <v>0</v>
      </c>
      <c r="G7015" s="1533" t="s">
        <v>6775</v>
      </c>
      <c r="H7015" s="2" t="s">
        <v>6111</v>
      </c>
      <c r="S7015" s="8"/>
    </row>
    <row r="7016" spans="1:19" ht="14">
      <c r="A7016">
        <v>7011</v>
      </c>
      <c r="B7016" s="7">
        <f>'EstExp 12-20'!H440</f>
        <v>0</v>
      </c>
      <c r="C7016" s="600">
        <f t="shared" si="197"/>
        <v>7011</v>
      </c>
      <c r="D7016" s="3" t="s">
        <v>646</v>
      </c>
      <c r="E7016" s="2" t="b">
        <f t="shared" ca="1" si="196"/>
        <v>1</v>
      </c>
      <c r="F7016" s="2" cm="1">
        <f t="array" aca="1" ref="F7016" ca="1">IF(G7016&lt;&gt;"",INDIRECT("'"&amp;G7016&amp;"'!"&amp;H7016),"")</f>
        <v>0</v>
      </c>
      <c r="G7016" s="1533" t="s">
        <v>6775</v>
      </c>
      <c r="H7016" s="2" t="s">
        <v>6112</v>
      </c>
    </row>
    <row r="7017" spans="1:19" ht="14">
      <c r="A7017">
        <v>7012</v>
      </c>
      <c r="B7017" s="7">
        <f>'EstExp 12-20'!K440</f>
        <v>0</v>
      </c>
      <c r="C7017" s="600">
        <f t="shared" si="197"/>
        <v>7012</v>
      </c>
      <c r="D7017" s="3" t="s">
        <v>646</v>
      </c>
      <c r="E7017" s="2" t="b">
        <f t="shared" ca="1" si="196"/>
        <v>1</v>
      </c>
      <c r="F7017" s="2" cm="1">
        <f t="array" aca="1" ref="F7017" ca="1">IF(G7017&lt;&gt;"",INDIRECT("'"&amp;G7017&amp;"'!"&amp;H7017),"")</f>
        <v>0</v>
      </c>
      <c r="G7017" s="1533" t="s">
        <v>6775</v>
      </c>
      <c r="H7017" s="2" t="s">
        <v>6113</v>
      </c>
    </row>
    <row r="7018" spans="1:19" ht="14">
      <c r="A7018">
        <v>7013</v>
      </c>
      <c r="B7018" s="7">
        <f>'EstExp 12-20'!H441</f>
        <v>0</v>
      </c>
      <c r="C7018" s="600">
        <f t="shared" si="197"/>
        <v>7013</v>
      </c>
      <c r="D7018" s="3" t="s">
        <v>646</v>
      </c>
      <c r="E7018" s="2" t="b">
        <f t="shared" ca="1" si="196"/>
        <v>1</v>
      </c>
      <c r="F7018" s="2" cm="1">
        <f t="array" aca="1" ref="F7018" ca="1">IF(G7018&lt;&gt;"",INDIRECT("'"&amp;G7018&amp;"'!"&amp;H7018),"")</f>
        <v>0</v>
      </c>
      <c r="G7018" s="1533" t="s">
        <v>6775</v>
      </c>
      <c r="H7018" s="2" t="s">
        <v>6114</v>
      </c>
    </row>
    <row r="7019" spans="1:19" ht="14">
      <c r="A7019">
        <v>7014</v>
      </c>
      <c r="B7019" s="7">
        <f>'EstExp 12-20'!K441</f>
        <v>0</v>
      </c>
      <c r="C7019" s="600">
        <f t="shared" si="197"/>
        <v>7014</v>
      </c>
      <c r="D7019" s="3" t="s">
        <v>646</v>
      </c>
      <c r="E7019" s="2" t="b">
        <f t="shared" ca="1" si="196"/>
        <v>1</v>
      </c>
      <c r="F7019" s="2" cm="1">
        <f t="array" aca="1" ref="F7019" ca="1">IF(G7019&lt;&gt;"",INDIRECT("'"&amp;G7019&amp;"'!"&amp;H7019),"")</f>
        <v>0</v>
      </c>
      <c r="G7019" s="1533" t="s">
        <v>6775</v>
      </c>
      <c r="H7019" s="2" t="s">
        <v>6115</v>
      </c>
    </row>
    <row r="7020" spans="1:19" ht="14">
      <c r="A7020">
        <v>7015</v>
      </c>
      <c r="B7020" s="7">
        <f>'BudgetSum 2-4'!J16</f>
        <v>0</v>
      </c>
      <c r="C7020" s="600">
        <f t="shared" si="197"/>
        <v>7015</v>
      </c>
      <c r="D7020" s="3" t="s">
        <v>646</v>
      </c>
      <c r="E7020" s="2" t="b">
        <f t="shared" ca="1" si="196"/>
        <v>1</v>
      </c>
      <c r="F7020" s="2" cm="1">
        <f t="array" aca="1" ref="F7020" ca="1">IF(G7020&lt;&gt;"",INDIRECT("'"&amp;G7020&amp;"'!"&amp;H7020),"")</f>
        <v>0</v>
      </c>
      <c r="G7020" s="1533" t="s">
        <v>6773</v>
      </c>
      <c r="H7020" s="2" t="s">
        <v>5568</v>
      </c>
    </row>
    <row r="7021" spans="1:19" ht="14">
      <c r="A7021">
        <v>7016</v>
      </c>
      <c r="B7021" s="8">
        <f>'EstRev 6-11'!C122</f>
        <v>0</v>
      </c>
      <c r="C7021" s="600">
        <f t="shared" si="197"/>
        <v>7016</v>
      </c>
      <c r="D7021" s="3" t="s">
        <v>740</v>
      </c>
      <c r="E7021" s="2" t="b">
        <f t="shared" ca="1" si="196"/>
        <v>1</v>
      </c>
      <c r="F7021" s="2" cm="1">
        <f t="array" aca="1" ref="F7021" ca="1">IF(G7021&lt;&gt;"",INDIRECT("'"&amp;G7021&amp;"'!"&amp;H7021),"")</f>
        <v>0</v>
      </c>
      <c r="G7021" s="1533" t="s">
        <v>6776</v>
      </c>
      <c r="H7021" s="2" t="s">
        <v>6116</v>
      </c>
      <c r="S7021" s="8"/>
    </row>
    <row r="7022" spans="1:19" ht="14">
      <c r="A7022">
        <v>7017</v>
      </c>
      <c r="B7022" s="8">
        <f>'EstRev 6-11'!D122</f>
        <v>0</v>
      </c>
      <c r="C7022" s="600">
        <f t="shared" si="197"/>
        <v>7017</v>
      </c>
      <c r="D7022" s="3" t="s">
        <v>740</v>
      </c>
      <c r="E7022" s="2" t="b">
        <f t="shared" ca="1" si="196"/>
        <v>1</v>
      </c>
      <c r="F7022" s="2" cm="1">
        <f t="array" aca="1" ref="F7022" ca="1">IF(G7022&lt;&gt;"",INDIRECT("'"&amp;G7022&amp;"'!"&amp;H7022),"")</f>
        <v>0</v>
      </c>
      <c r="G7022" s="1533" t="s">
        <v>6776</v>
      </c>
      <c r="H7022" s="2" t="s">
        <v>6117</v>
      </c>
      <c r="S7022" s="8"/>
    </row>
    <row r="7023" spans="1:19" ht="14">
      <c r="A7023">
        <v>7018</v>
      </c>
      <c r="B7023" s="8">
        <f>'EstRev 6-11'!E122</f>
        <v>0</v>
      </c>
      <c r="C7023" s="600">
        <f t="shared" si="197"/>
        <v>7018</v>
      </c>
      <c r="D7023" s="3" t="s">
        <v>740</v>
      </c>
      <c r="E7023" s="2" t="b">
        <f t="shared" ca="1" si="196"/>
        <v>1</v>
      </c>
      <c r="F7023" s="2" cm="1">
        <f t="array" aca="1" ref="F7023" ca="1">IF(G7023&lt;&gt;"",INDIRECT("'"&amp;G7023&amp;"'!"&amp;H7023),"")</f>
        <v>0</v>
      </c>
      <c r="G7023" s="1533" t="s">
        <v>6776</v>
      </c>
      <c r="H7023" s="2" t="s">
        <v>6118</v>
      </c>
      <c r="S7023" s="8"/>
    </row>
    <row r="7024" spans="1:19" ht="14">
      <c r="A7024">
        <v>7019</v>
      </c>
      <c r="B7024" s="8">
        <f>'EstRev 6-11'!F122</f>
        <v>0</v>
      </c>
      <c r="C7024" s="600">
        <f t="shared" si="197"/>
        <v>7019</v>
      </c>
      <c r="D7024" s="3" t="s">
        <v>740</v>
      </c>
      <c r="E7024" s="2" t="b">
        <f t="shared" ca="1" si="196"/>
        <v>1</v>
      </c>
      <c r="F7024" s="2" cm="1">
        <f t="array" aca="1" ref="F7024" ca="1">IF(G7024&lt;&gt;"",INDIRECT("'"&amp;G7024&amp;"'!"&amp;H7024),"")</f>
        <v>0</v>
      </c>
      <c r="G7024" s="1533" t="s">
        <v>6776</v>
      </c>
      <c r="H7024" s="2" t="s">
        <v>6119</v>
      </c>
      <c r="S7024" s="8"/>
    </row>
    <row r="7025" spans="1:19" ht="14">
      <c r="A7025">
        <v>7020</v>
      </c>
      <c r="B7025" s="8">
        <f>'EstRev 6-11'!G122</f>
        <v>0</v>
      </c>
      <c r="C7025" s="600">
        <f t="shared" si="197"/>
        <v>7020</v>
      </c>
      <c r="D7025" s="3" t="s">
        <v>740</v>
      </c>
      <c r="E7025" s="2" t="b">
        <f t="shared" ca="1" si="196"/>
        <v>1</v>
      </c>
      <c r="F7025" s="2" cm="1">
        <f t="array" aca="1" ref="F7025" ca="1">IF(G7025&lt;&gt;"",INDIRECT("'"&amp;G7025&amp;"'!"&amp;H7025),"")</f>
        <v>0</v>
      </c>
      <c r="G7025" s="1533" t="s">
        <v>6776</v>
      </c>
      <c r="H7025" s="2" t="s">
        <v>6120</v>
      </c>
      <c r="S7025" s="8"/>
    </row>
    <row r="7026" spans="1:19" ht="14">
      <c r="A7026">
        <v>7021</v>
      </c>
      <c r="B7026" s="8">
        <f>'EstRev 6-11'!H122</f>
        <v>0</v>
      </c>
      <c r="C7026" s="600">
        <f t="shared" si="197"/>
        <v>7021</v>
      </c>
      <c r="D7026" s="3" t="s">
        <v>740</v>
      </c>
      <c r="E7026" s="2" t="b">
        <f t="shared" ca="1" si="196"/>
        <v>1</v>
      </c>
      <c r="F7026" s="2" cm="1">
        <f t="array" aca="1" ref="F7026" ca="1">IF(G7026&lt;&gt;"",INDIRECT("'"&amp;G7026&amp;"'!"&amp;H7026),"")</f>
        <v>0</v>
      </c>
      <c r="G7026" s="1533" t="s">
        <v>6776</v>
      </c>
      <c r="H7026" s="2" t="s">
        <v>6121</v>
      </c>
      <c r="S7026" s="8"/>
    </row>
    <row r="7027" spans="1:19" ht="14">
      <c r="A7027">
        <v>7022</v>
      </c>
      <c r="B7027" s="8">
        <f>'EstRev 6-11'!J122</f>
        <v>0</v>
      </c>
      <c r="C7027" s="600">
        <f t="shared" si="197"/>
        <v>7022</v>
      </c>
      <c r="D7027" s="3" t="s">
        <v>740</v>
      </c>
      <c r="E7027" s="2" t="b">
        <f t="shared" ca="1" si="196"/>
        <v>1</v>
      </c>
      <c r="F7027" s="2" cm="1">
        <f t="array" aca="1" ref="F7027" ca="1">IF(G7027&lt;&gt;"",INDIRECT("'"&amp;G7027&amp;"'!"&amp;H7027),"")</f>
        <v>0</v>
      </c>
      <c r="G7027" s="1533" t="s">
        <v>6776</v>
      </c>
      <c r="H7027" s="2" t="s">
        <v>6122</v>
      </c>
      <c r="S7027" s="8"/>
    </row>
    <row r="7028" spans="1:19" ht="14">
      <c r="A7028">
        <v>7023</v>
      </c>
      <c r="B7028" s="8">
        <f>'EstRev 6-11'!K122</f>
        <v>0</v>
      </c>
      <c r="C7028" s="600">
        <f t="shared" si="197"/>
        <v>7023</v>
      </c>
      <c r="D7028" s="3" t="s">
        <v>740</v>
      </c>
      <c r="E7028" s="2" t="b">
        <f t="shared" ca="1" si="196"/>
        <v>1</v>
      </c>
      <c r="F7028" s="2" cm="1">
        <f t="array" aca="1" ref="F7028" ca="1">IF(G7028&lt;&gt;"",INDIRECT("'"&amp;G7028&amp;"'!"&amp;H7028),"")</f>
        <v>0</v>
      </c>
      <c r="G7028" s="1533" t="s">
        <v>6776</v>
      </c>
      <c r="H7028" s="2" t="s">
        <v>6123</v>
      </c>
      <c r="S7028" s="8"/>
    </row>
    <row r="7029" spans="1:19" ht="14">
      <c r="A7029">
        <v>7024</v>
      </c>
      <c r="B7029" s="8">
        <f>'EstRev 6-11'!C265</f>
        <v>0</v>
      </c>
      <c r="C7029" s="600">
        <f t="shared" si="197"/>
        <v>7024</v>
      </c>
      <c r="D7029" s="3" t="s">
        <v>741</v>
      </c>
      <c r="E7029" s="2" t="b">
        <f t="shared" ca="1" si="196"/>
        <v>1</v>
      </c>
      <c r="F7029" s="2" cm="1">
        <f t="array" aca="1" ref="F7029" ca="1">IF(G7029&lt;&gt;"",INDIRECT("'"&amp;G7029&amp;"'!"&amp;H7029),"")</f>
        <v>0</v>
      </c>
      <c r="G7029" s="1533" t="s">
        <v>6776</v>
      </c>
      <c r="H7029" s="2" t="s">
        <v>6124</v>
      </c>
      <c r="S7029" s="8"/>
    </row>
    <row r="7030" spans="1:19" ht="14">
      <c r="A7030">
        <v>7025</v>
      </c>
      <c r="B7030" s="8">
        <f>'EstRev 6-11'!D265</f>
        <v>0</v>
      </c>
      <c r="C7030" s="600">
        <f t="shared" si="197"/>
        <v>7025</v>
      </c>
      <c r="D7030" s="3" t="s">
        <v>741</v>
      </c>
      <c r="E7030" s="2" t="b">
        <f t="shared" ca="1" si="196"/>
        <v>1</v>
      </c>
      <c r="F7030" s="2" cm="1">
        <f t="array" aca="1" ref="F7030" ca="1">IF(G7030&lt;&gt;"",INDIRECT("'"&amp;G7030&amp;"'!"&amp;H7030),"")</f>
        <v>0</v>
      </c>
      <c r="G7030" s="1533" t="s">
        <v>6776</v>
      </c>
      <c r="H7030" s="2" t="s">
        <v>4772</v>
      </c>
      <c r="S7030" s="8"/>
    </row>
    <row r="7031" spans="1:19" ht="14">
      <c r="A7031">
        <v>7026</v>
      </c>
      <c r="B7031" s="8">
        <f>'EstRev 6-11'!F265</f>
        <v>0</v>
      </c>
      <c r="C7031" s="600">
        <f t="shared" si="197"/>
        <v>7026</v>
      </c>
      <c r="D7031" s="3" t="s">
        <v>741</v>
      </c>
      <c r="E7031" s="2" t="b">
        <f t="shared" ca="1" si="196"/>
        <v>1</v>
      </c>
      <c r="F7031" s="2" cm="1">
        <f t="array" aca="1" ref="F7031" ca="1">IF(G7031&lt;&gt;"",INDIRECT("'"&amp;G7031&amp;"'!"&amp;H7031),"")</f>
        <v>0</v>
      </c>
      <c r="G7031" s="1533" t="s">
        <v>6776</v>
      </c>
      <c r="H7031" s="2" t="s">
        <v>6125</v>
      </c>
      <c r="S7031" s="8"/>
    </row>
    <row r="7032" spans="1:19" ht="14">
      <c r="A7032">
        <v>7027</v>
      </c>
      <c r="B7032" s="8">
        <f>'EstRev 6-11'!G265</f>
        <v>0</v>
      </c>
      <c r="C7032" s="600">
        <f t="shared" si="197"/>
        <v>7027</v>
      </c>
      <c r="D7032" s="3" t="s">
        <v>741</v>
      </c>
      <c r="E7032" s="2" t="b">
        <f t="shared" ca="1" si="196"/>
        <v>1</v>
      </c>
      <c r="F7032" s="2" cm="1">
        <f t="array" aca="1" ref="F7032" ca="1">IF(G7032&lt;&gt;"",INDIRECT("'"&amp;G7032&amp;"'!"&amp;H7032),"")</f>
        <v>0</v>
      </c>
      <c r="G7032" s="1533" t="s">
        <v>6776</v>
      </c>
      <c r="H7032" s="2" t="s">
        <v>6126</v>
      </c>
      <c r="S7032" s="8"/>
    </row>
    <row r="7033" spans="1:19" ht="14">
      <c r="A7033">
        <v>7028</v>
      </c>
      <c r="B7033" s="8">
        <f>'EstRev 6-11'!C266</f>
        <v>0</v>
      </c>
      <c r="C7033" s="600">
        <f t="shared" si="197"/>
        <v>7028</v>
      </c>
      <c r="D7033" s="3" t="s">
        <v>742</v>
      </c>
      <c r="E7033" s="2" t="b">
        <f t="shared" ca="1" si="196"/>
        <v>1</v>
      </c>
      <c r="F7033" s="2" cm="1">
        <f t="array" aca="1" ref="F7033" ca="1">IF(G7033&lt;&gt;"",INDIRECT("'"&amp;G7033&amp;"'!"&amp;H7033),"")</f>
        <v>0</v>
      </c>
      <c r="G7033" s="1533" t="s">
        <v>6776</v>
      </c>
      <c r="H7033" s="2" t="s">
        <v>6127</v>
      </c>
      <c r="S7033" s="8"/>
    </row>
    <row r="7034" spans="1:19" ht="14">
      <c r="A7034">
        <v>7029</v>
      </c>
      <c r="B7034" s="8">
        <f>'EstRev 6-11'!D266</f>
        <v>0</v>
      </c>
      <c r="C7034" s="600">
        <f t="shared" si="197"/>
        <v>7029</v>
      </c>
      <c r="D7034" s="3" t="s">
        <v>742</v>
      </c>
      <c r="E7034" s="2" t="b">
        <f t="shared" ca="1" si="196"/>
        <v>1</v>
      </c>
      <c r="F7034" s="2" cm="1">
        <f t="array" aca="1" ref="F7034" ca="1">IF(G7034&lt;&gt;"",INDIRECT("'"&amp;G7034&amp;"'!"&amp;H7034),"")</f>
        <v>0</v>
      </c>
      <c r="G7034" s="1533" t="s">
        <v>6776</v>
      </c>
      <c r="H7034" s="2" t="s">
        <v>4773</v>
      </c>
      <c r="S7034" s="8"/>
    </row>
    <row r="7035" spans="1:19" ht="14">
      <c r="A7035">
        <v>7030</v>
      </c>
      <c r="B7035" s="8">
        <f>'EstRev 6-11'!F266</f>
        <v>0</v>
      </c>
      <c r="C7035" s="600">
        <f t="shared" si="197"/>
        <v>7030</v>
      </c>
      <c r="D7035" s="3" t="s">
        <v>742</v>
      </c>
      <c r="E7035" s="2" t="b">
        <f t="shared" ca="1" si="196"/>
        <v>1</v>
      </c>
      <c r="F7035" s="2" cm="1">
        <f t="array" aca="1" ref="F7035" ca="1">IF(G7035&lt;&gt;"",INDIRECT("'"&amp;G7035&amp;"'!"&amp;H7035),"")</f>
        <v>0</v>
      </c>
      <c r="G7035" s="1533" t="s">
        <v>6776</v>
      </c>
      <c r="H7035" s="2" t="s">
        <v>6128</v>
      </c>
      <c r="S7035" s="8"/>
    </row>
    <row r="7036" spans="1:19" ht="14">
      <c r="A7036">
        <v>7031</v>
      </c>
      <c r="B7036" s="8">
        <f>'EstRev 6-11'!G266</f>
        <v>0</v>
      </c>
      <c r="C7036" s="600">
        <f t="shared" si="197"/>
        <v>7031</v>
      </c>
      <c r="D7036" s="3" t="s">
        <v>742</v>
      </c>
      <c r="E7036" s="2" t="b">
        <f t="shared" ca="1" si="196"/>
        <v>1</v>
      </c>
      <c r="F7036" s="2" cm="1">
        <f t="array" aca="1" ref="F7036" ca="1">IF(G7036&lt;&gt;"",INDIRECT("'"&amp;G7036&amp;"'!"&amp;H7036),"")</f>
        <v>0</v>
      </c>
      <c r="G7036" s="1533" t="s">
        <v>6776</v>
      </c>
      <c r="H7036" s="2" t="s">
        <v>6129</v>
      </c>
      <c r="S7036" s="8"/>
    </row>
    <row r="7037" spans="1:19" ht="14">
      <c r="A7037">
        <v>7032</v>
      </c>
      <c r="B7037" s="8">
        <f>'BudgetSum 2-4'!J13</f>
        <v>0</v>
      </c>
      <c r="C7037" s="600">
        <f t="shared" si="197"/>
        <v>7032</v>
      </c>
      <c r="D7037" s="3" t="s">
        <v>774</v>
      </c>
      <c r="E7037" s="2" t="b">
        <f t="shared" ca="1" si="196"/>
        <v>1</v>
      </c>
      <c r="F7037" s="2" cm="1">
        <f t="array" aca="1" ref="F7037" ca="1">IF(G7037&lt;&gt;"",INDIRECT("'"&amp;G7037&amp;"'!"&amp;H7037),"")</f>
        <v>0</v>
      </c>
      <c r="G7037" s="1533" t="s">
        <v>6773</v>
      </c>
      <c r="H7037" s="2" t="s">
        <v>5567</v>
      </c>
      <c r="S7037" s="8"/>
    </row>
    <row r="7038" spans="1:19" ht="14">
      <c r="A7038">
        <v>7033</v>
      </c>
      <c r="B7038" s="8">
        <f>'BudgetSum 2-4'!J15</f>
        <v>0</v>
      </c>
      <c r="C7038" s="600">
        <f t="shared" si="197"/>
        <v>7033</v>
      </c>
      <c r="D7038" s="3" t="s">
        <v>774</v>
      </c>
      <c r="E7038" s="2" t="b">
        <f t="shared" ca="1" si="196"/>
        <v>1</v>
      </c>
      <c r="F7038" s="2" cm="1">
        <f t="array" aca="1" ref="F7038" ca="1">IF(G7038&lt;&gt;"",INDIRECT("'"&amp;G7038&amp;"'!"&amp;H7038),"")</f>
        <v>0</v>
      </c>
      <c r="G7038" s="1533" t="s">
        <v>6773</v>
      </c>
      <c r="H7038" s="2" t="s">
        <v>5570</v>
      </c>
      <c r="S7038" s="8"/>
    </row>
    <row r="7039" spans="1:19" ht="14">
      <c r="A7039">
        <v>7034</v>
      </c>
      <c r="B7039" s="8">
        <f>'BudgetSum 2-4'!C83</f>
        <v>0</v>
      </c>
      <c r="C7039" s="600">
        <f t="shared" si="197"/>
        <v>7034</v>
      </c>
      <c r="D7039" s="3" t="s">
        <v>774</v>
      </c>
      <c r="E7039" s="2" t="b">
        <f t="shared" ca="1" si="196"/>
        <v>1</v>
      </c>
      <c r="F7039" s="2" cm="1">
        <f t="array" aca="1" ref="F7039" ca="1">IF(G7039&lt;&gt;"",INDIRECT("'"&amp;G7039&amp;"'!"&amp;H7039),"")</f>
        <v>0</v>
      </c>
      <c r="G7039" s="1533" t="s">
        <v>6773</v>
      </c>
      <c r="H7039" s="2" t="s">
        <v>5300</v>
      </c>
      <c r="S7039" s="8"/>
    </row>
    <row r="7040" spans="1:19" ht="14">
      <c r="A7040">
        <v>7035</v>
      </c>
      <c r="B7040" s="8">
        <f>'BudgetSum 2-4'!C85</f>
        <v>0</v>
      </c>
      <c r="C7040" s="600">
        <f t="shared" si="197"/>
        <v>7035</v>
      </c>
      <c r="D7040" s="3" t="s">
        <v>774</v>
      </c>
      <c r="E7040" s="2" t="b">
        <f t="shared" ca="1" si="196"/>
        <v>1</v>
      </c>
      <c r="F7040" s="2" cm="1">
        <f t="array" aca="1" ref="F7040" ca="1">IF(G7040&lt;&gt;"",INDIRECT("'"&amp;G7040&amp;"'!"&amp;H7040),"")</f>
        <v>0</v>
      </c>
      <c r="G7040" s="1533" t="s">
        <v>6773</v>
      </c>
      <c r="H7040" s="2" t="s">
        <v>6130</v>
      </c>
      <c r="S7040" s="8"/>
    </row>
    <row r="7041" spans="1:19" ht="14">
      <c r="A7041">
        <v>7036</v>
      </c>
      <c r="B7041" s="8">
        <f>'BudgetSum 2-4'!C87</f>
        <v>0</v>
      </c>
      <c r="C7041" s="600">
        <f t="shared" si="197"/>
        <v>7036</v>
      </c>
      <c r="D7041" s="3" t="s">
        <v>774</v>
      </c>
      <c r="E7041" s="2" t="b">
        <f t="shared" ca="1" si="196"/>
        <v>1</v>
      </c>
      <c r="F7041" s="2" cm="1">
        <f t="array" aca="1" ref="F7041" ca="1">IF(G7041&lt;&gt;"",INDIRECT("'"&amp;G7041&amp;"'!"&amp;H7041),"")</f>
        <v>0</v>
      </c>
      <c r="G7041" s="1533" t="s">
        <v>6773</v>
      </c>
      <c r="H7041" s="2" t="s">
        <v>5302</v>
      </c>
      <c r="S7041" s="8"/>
    </row>
    <row r="7042" spans="1:19" ht="14">
      <c r="A7042">
        <v>7037</v>
      </c>
      <c r="B7042" s="8">
        <f>'BudgetSum 2-4'!C88</f>
        <v>0</v>
      </c>
      <c r="C7042" s="600">
        <f t="shared" si="197"/>
        <v>7037</v>
      </c>
      <c r="D7042" s="3" t="s">
        <v>774</v>
      </c>
      <c r="E7042" s="2" t="b">
        <f t="shared" ref="E7042:E7105" ca="1" si="198">F7042=B7042</f>
        <v>1</v>
      </c>
      <c r="F7042" s="2" cm="1">
        <f t="array" aca="1" ref="F7042" ca="1">IF(G7042&lt;&gt;"",INDIRECT("'"&amp;G7042&amp;"'!"&amp;H7042),"")</f>
        <v>0</v>
      </c>
      <c r="G7042" s="1533" t="s">
        <v>6773</v>
      </c>
      <c r="H7042" s="2" t="s">
        <v>5303</v>
      </c>
      <c r="S7042" s="8"/>
    </row>
    <row r="7043" spans="1:19" ht="14">
      <c r="A7043">
        <v>7038</v>
      </c>
      <c r="B7043" s="8">
        <f>'BudgetSum 2-4'!C89</f>
        <v>0</v>
      </c>
      <c r="C7043" s="600">
        <f t="shared" si="197"/>
        <v>7038</v>
      </c>
      <c r="D7043" s="3" t="s">
        <v>774</v>
      </c>
      <c r="E7043" s="2" t="b">
        <f t="shared" ca="1" si="198"/>
        <v>1</v>
      </c>
      <c r="F7043" s="2" cm="1">
        <f t="array" aca="1" ref="F7043" ca="1">IF(G7043&lt;&gt;"",INDIRECT("'"&amp;G7043&amp;"'!"&amp;H7043),"")</f>
        <v>0</v>
      </c>
      <c r="G7043" s="1533" t="s">
        <v>6773</v>
      </c>
      <c r="H7043" s="2" t="s">
        <v>5304</v>
      </c>
      <c r="S7043" s="8"/>
    </row>
    <row r="7044" spans="1:19" ht="14">
      <c r="A7044">
        <v>7039</v>
      </c>
      <c r="B7044" s="8">
        <f>'BudgetSum 2-4'!J131</f>
        <v>0</v>
      </c>
      <c r="C7044" s="600">
        <f t="shared" ref="C7044:C7107" si="199">A7044-B7044</f>
        <v>7039</v>
      </c>
      <c r="D7044" s="3" t="s">
        <v>774</v>
      </c>
      <c r="E7044" s="2" t="b">
        <f t="shared" ca="1" si="198"/>
        <v>1</v>
      </c>
      <c r="F7044" s="2" cm="1">
        <f t="array" aca="1" ref="F7044" ca="1">IF(G7044&lt;&gt;"",INDIRECT("'"&amp;G7044&amp;"'!"&amp;H7044),"")</f>
        <v>0</v>
      </c>
      <c r="G7044" s="1533" t="s">
        <v>6773</v>
      </c>
      <c r="H7044" s="2" t="s">
        <v>5775</v>
      </c>
      <c r="S7044" s="8"/>
    </row>
    <row r="7045" spans="1:19" ht="14">
      <c r="A7045">
        <v>7040</v>
      </c>
      <c r="B7045" s="8">
        <f>'BudgetSum 2-4'!C91</f>
        <v>30432843</v>
      </c>
      <c r="C7045" s="600">
        <f t="shared" si="199"/>
        <v>-30425803</v>
      </c>
      <c r="D7045" s="3" t="s">
        <v>774</v>
      </c>
      <c r="E7045" s="2" t="b">
        <f t="shared" ca="1" si="198"/>
        <v>1</v>
      </c>
      <c r="F7045" s="2" cm="1">
        <f t="array" aca="1" ref="F7045" ca="1">IF(G7045&lt;&gt;"",INDIRECT("'"&amp;G7045&amp;"'!"&amp;H7045),"")</f>
        <v>30432843</v>
      </c>
      <c r="G7045" s="1533" t="s">
        <v>6773</v>
      </c>
      <c r="H7045" s="2" t="s">
        <v>5306</v>
      </c>
      <c r="S7045" s="8"/>
    </row>
    <row r="7046" spans="1:19" ht="14">
      <c r="A7046">
        <v>7041</v>
      </c>
      <c r="B7046" s="8">
        <f>'BudgetSum 2-4'!C93</f>
        <v>60237200</v>
      </c>
      <c r="C7046" s="600">
        <f t="shared" si="199"/>
        <v>-60230159</v>
      </c>
      <c r="D7046" s="3" t="s">
        <v>774</v>
      </c>
      <c r="E7046" s="2" t="b">
        <f t="shared" ca="1" si="198"/>
        <v>1</v>
      </c>
      <c r="F7046" s="2" cm="1">
        <f t="array" aca="1" ref="F7046" ca="1">IF(G7046&lt;&gt;"",INDIRECT("'"&amp;G7046&amp;"'!"&amp;H7046),"")</f>
        <v>60237200</v>
      </c>
      <c r="G7046" s="1533" t="s">
        <v>6773</v>
      </c>
      <c r="H7046" s="2" t="s">
        <v>5308</v>
      </c>
      <c r="S7046" s="8"/>
    </row>
    <row r="7047" spans="1:19" ht="14">
      <c r="A7047">
        <v>7042</v>
      </c>
      <c r="B7047" s="8">
        <f>'BudgetSum 2-4'!C94</f>
        <v>0</v>
      </c>
      <c r="C7047" s="600">
        <f t="shared" si="199"/>
        <v>7042</v>
      </c>
      <c r="D7047" s="3" t="s">
        <v>774</v>
      </c>
      <c r="E7047" s="2" t="b">
        <f t="shared" ca="1" si="198"/>
        <v>1</v>
      </c>
      <c r="F7047" s="2" cm="1">
        <f t="array" aca="1" ref="F7047" ca="1">IF(G7047&lt;&gt;"",INDIRECT("'"&amp;G7047&amp;"'!"&amp;H7047),"")</f>
        <v>0</v>
      </c>
      <c r="G7047" s="1533" t="s">
        <v>6773</v>
      </c>
      <c r="H7047" s="2" t="s">
        <v>5309</v>
      </c>
      <c r="S7047" s="8"/>
    </row>
    <row r="7048" spans="1:19" ht="14">
      <c r="A7048">
        <v>7043</v>
      </c>
      <c r="B7048" s="8">
        <f>'BudgetSum 2-4'!C95</f>
        <v>2994940</v>
      </c>
      <c r="C7048" s="600">
        <f t="shared" si="199"/>
        <v>-2987897</v>
      </c>
      <c r="D7048" s="3" t="s">
        <v>774</v>
      </c>
      <c r="E7048" s="2" t="b">
        <f t="shared" ca="1" si="198"/>
        <v>1</v>
      </c>
      <c r="F7048" s="2" cm="1">
        <f t="array" aca="1" ref="F7048" ca="1">IF(G7048&lt;&gt;"",INDIRECT("'"&amp;G7048&amp;"'!"&amp;H7048),"")</f>
        <v>2994940</v>
      </c>
      <c r="G7048" s="1533" t="s">
        <v>6773</v>
      </c>
      <c r="H7048" s="2" t="s">
        <v>5310</v>
      </c>
      <c r="S7048" s="8"/>
    </row>
    <row r="7049" spans="1:19" ht="14">
      <c r="A7049">
        <v>7044</v>
      </c>
      <c r="B7049" s="8">
        <f>'BudgetSum 2-4'!C96</f>
        <v>3509500</v>
      </c>
      <c r="C7049" s="600">
        <f t="shared" si="199"/>
        <v>-3502456</v>
      </c>
      <c r="D7049" s="3" t="s">
        <v>774</v>
      </c>
      <c r="E7049" s="2" t="b">
        <f t="shared" ca="1" si="198"/>
        <v>1</v>
      </c>
      <c r="F7049" s="2" cm="1">
        <f t="array" aca="1" ref="F7049" ca="1">IF(G7049&lt;&gt;"",INDIRECT("'"&amp;G7049&amp;"'!"&amp;H7049),"")</f>
        <v>3509500</v>
      </c>
      <c r="G7049" s="1533" t="s">
        <v>6773</v>
      </c>
      <c r="H7049" s="2" t="s">
        <v>6131</v>
      </c>
      <c r="S7049" s="8"/>
    </row>
    <row r="7050" spans="1:19" ht="14">
      <c r="A7050">
        <v>7045</v>
      </c>
      <c r="B7050" s="8">
        <f>'BudgetSum 2-4'!C97</f>
        <v>66741640</v>
      </c>
      <c r="C7050" s="600">
        <f t="shared" si="199"/>
        <v>-66734595</v>
      </c>
      <c r="D7050" s="3" t="s">
        <v>774</v>
      </c>
      <c r="E7050" s="2" t="b">
        <f t="shared" ca="1" si="198"/>
        <v>1</v>
      </c>
      <c r="F7050" s="2" cm="1">
        <f t="array" aca="1" ref="F7050" ca="1">IF(G7050&lt;&gt;"",INDIRECT("'"&amp;G7050&amp;"'!"&amp;H7050),"")</f>
        <v>66741640</v>
      </c>
      <c r="G7050" s="1533" t="s">
        <v>6773</v>
      </c>
      <c r="H7050" s="2" t="s">
        <v>5311</v>
      </c>
      <c r="S7050" s="8"/>
    </row>
    <row r="7051" spans="1:19" ht="14">
      <c r="A7051">
        <v>7046</v>
      </c>
      <c r="B7051" s="8">
        <f>'BudgetSum 2-4'!C98</f>
        <v>0</v>
      </c>
      <c r="C7051" s="600">
        <f t="shared" si="199"/>
        <v>7046</v>
      </c>
      <c r="D7051" s="3" t="s">
        <v>774</v>
      </c>
      <c r="E7051" s="2" t="b">
        <f t="shared" ca="1" si="198"/>
        <v>1</v>
      </c>
      <c r="F7051" s="2" cm="1">
        <f t="array" aca="1" ref="F7051" ca="1">IF(G7051&lt;&gt;"",INDIRECT("'"&amp;G7051&amp;"'!"&amp;H7051),"")</f>
        <v>0</v>
      </c>
      <c r="G7051" s="1533" t="s">
        <v>6773</v>
      </c>
      <c r="H7051" s="2" t="s">
        <v>5312</v>
      </c>
      <c r="S7051" s="8"/>
    </row>
    <row r="7052" spans="1:19" ht="14">
      <c r="A7052">
        <v>7047</v>
      </c>
      <c r="B7052" s="8">
        <f>'BudgetSum 2-4'!C99</f>
        <v>66741640</v>
      </c>
      <c r="C7052" s="600">
        <f t="shared" si="199"/>
        <v>-66734593</v>
      </c>
      <c r="D7052" s="3" t="s">
        <v>774</v>
      </c>
      <c r="E7052" s="2" t="b">
        <f t="shared" ca="1" si="198"/>
        <v>1</v>
      </c>
      <c r="F7052" s="2" cm="1">
        <f t="array" aca="1" ref="F7052" ca="1">IF(G7052&lt;&gt;"",INDIRECT("'"&amp;G7052&amp;"'!"&amp;H7052),"")</f>
        <v>66741640</v>
      </c>
      <c r="G7052" s="1533" t="s">
        <v>6773</v>
      </c>
      <c r="H7052" s="2" t="s">
        <v>5579</v>
      </c>
      <c r="S7052" s="8"/>
    </row>
    <row r="7053" spans="1:19" ht="14">
      <c r="A7053">
        <v>7048</v>
      </c>
      <c r="B7053" s="8">
        <f>'BudgetSum 2-4'!C101</f>
        <v>44591570</v>
      </c>
      <c r="C7053" s="600">
        <f t="shared" si="199"/>
        <v>-44584522</v>
      </c>
      <c r="D7053" s="3" t="s">
        <v>774</v>
      </c>
      <c r="E7053" s="2" t="b">
        <f t="shared" ca="1" si="198"/>
        <v>1</v>
      </c>
      <c r="F7053" s="2" cm="1">
        <f t="array" aca="1" ref="F7053" ca="1">IF(G7053&lt;&gt;"",INDIRECT("'"&amp;G7053&amp;"'!"&amp;H7053),"")</f>
        <v>44591570</v>
      </c>
      <c r="G7053" s="1533" t="s">
        <v>6773</v>
      </c>
      <c r="H7053" s="2" t="s">
        <v>5314</v>
      </c>
      <c r="S7053" s="8"/>
    </row>
    <row r="7054" spans="1:19" ht="14">
      <c r="A7054">
        <v>7049</v>
      </c>
      <c r="B7054" s="8">
        <f>'BudgetSum 2-4'!C102</f>
        <v>18800810</v>
      </c>
      <c r="C7054" s="600">
        <f t="shared" si="199"/>
        <v>-18793761</v>
      </c>
      <c r="D7054" s="3" t="s">
        <v>774</v>
      </c>
      <c r="E7054" s="2" t="b">
        <f t="shared" ca="1" si="198"/>
        <v>1</v>
      </c>
      <c r="F7054" s="2" cm="1">
        <f t="array" aca="1" ref="F7054" ca="1">IF(G7054&lt;&gt;"",INDIRECT("'"&amp;G7054&amp;"'!"&amp;H7054),"")</f>
        <v>18800810</v>
      </c>
      <c r="G7054" s="1533" t="s">
        <v>6773</v>
      </c>
      <c r="H7054" s="2" t="s">
        <v>5589</v>
      </c>
      <c r="S7054" s="8"/>
    </row>
    <row r="7055" spans="1:19" ht="14">
      <c r="A7055">
        <v>7050</v>
      </c>
      <c r="B7055" s="8">
        <f>'BudgetSum 2-4'!C103</f>
        <v>32250</v>
      </c>
      <c r="C7055" s="600">
        <f t="shared" si="199"/>
        <v>-25200</v>
      </c>
      <c r="D7055" s="3" t="s">
        <v>774</v>
      </c>
      <c r="E7055" s="2" t="b">
        <f t="shared" ca="1" si="198"/>
        <v>1</v>
      </c>
      <c r="F7055" s="2" cm="1">
        <f t="array" aca="1" ref="F7055" ca="1">IF(G7055&lt;&gt;"",INDIRECT("'"&amp;G7055&amp;"'!"&amp;H7055),"")</f>
        <v>32250</v>
      </c>
      <c r="G7055" s="1533" t="s">
        <v>6773</v>
      </c>
      <c r="H7055" s="2" t="s">
        <v>5597</v>
      </c>
      <c r="S7055" s="8"/>
    </row>
    <row r="7056" spans="1:19" ht="14">
      <c r="A7056">
        <v>7051</v>
      </c>
      <c r="B7056" s="8">
        <f>'BudgetSum 2-4'!C104</f>
        <v>4604000</v>
      </c>
      <c r="C7056" s="600">
        <f t="shared" si="199"/>
        <v>-4596949</v>
      </c>
      <c r="D7056" s="3" t="s">
        <v>774</v>
      </c>
      <c r="E7056" s="2" t="b">
        <f t="shared" ca="1" si="198"/>
        <v>1</v>
      </c>
      <c r="F7056" s="2" cm="1">
        <f t="array" aca="1" ref="F7056" ca="1">IF(G7056&lt;&gt;"",INDIRECT("'"&amp;G7056&amp;"'!"&amp;H7056),"")</f>
        <v>4604000</v>
      </c>
      <c r="G7056" s="1533" t="s">
        <v>6773</v>
      </c>
      <c r="H7056" s="2" t="s">
        <v>5598</v>
      </c>
      <c r="S7056" s="8"/>
    </row>
    <row r="7057" spans="1:19" ht="14">
      <c r="A7057">
        <v>7052</v>
      </c>
      <c r="B7057" s="8">
        <f>'BudgetSum 2-4'!C105</f>
        <v>0</v>
      </c>
      <c r="C7057" s="600">
        <f t="shared" si="199"/>
        <v>7052</v>
      </c>
      <c r="D7057" s="3" t="s">
        <v>774</v>
      </c>
      <c r="E7057" s="2" t="b">
        <f t="shared" ca="1" si="198"/>
        <v>1</v>
      </c>
      <c r="F7057" s="2" cm="1">
        <f t="array" aca="1" ref="F7057" ca="1">IF(G7057&lt;&gt;"",INDIRECT("'"&amp;G7057&amp;"'!"&amp;H7057),"")</f>
        <v>0</v>
      </c>
      <c r="G7057" s="1533" t="s">
        <v>6773</v>
      </c>
      <c r="H7057" s="2" t="s">
        <v>6132</v>
      </c>
      <c r="S7057" s="8"/>
    </row>
    <row r="7058" spans="1:19" ht="14">
      <c r="A7058">
        <v>7053</v>
      </c>
      <c r="B7058" s="8">
        <f>'BudgetSum 2-4'!C106</f>
        <v>0</v>
      </c>
      <c r="C7058" s="600">
        <f t="shared" si="199"/>
        <v>7053</v>
      </c>
      <c r="D7058" s="3" t="s">
        <v>774</v>
      </c>
      <c r="E7058" s="2" t="b">
        <f t="shared" ca="1" si="198"/>
        <v>1</v>
      </c>
      <c r="F7058" s="2" cm="1">
        <f t="array" aca="1" ref="F7058" ca="1">IF(G7058&lt;&gt;"",INDIRECT("'"&amp;G7058&amp;"'!"&amp;H7058),"")</f>
        <v>0</v>
      </c>
      <c r="G7058" s="1533" t="s">
        <v>6773</v>
      </c>
      <c r="H7058" s="2" t="s">
        <v>5247</v>
      </c>
      <c r="S7058" s="8"/>
    </row>
    <row r="7059" spans="1:19" ht="14">
      <c r="A7059">
        <v>7054</v>
      </c>
      <c r="B7059" s="8">
        <f>'BudgetSum 2-4'!C107</f>
        <v>68028630</v>
      </c>
      <c r="C7059" s="600">
        <f t="shared" si="199"/>
        <v>-68021576</v>
      </c>
      <c r="D7059" s="3" t="s">
        <v>774</v>
      </c>
      <c r="E7059" s="2" t="b">
        <f t="shared" ca="1" si="198"/>
        <v>1</v>
      </c>
      <c r="F7059" s="2" cm="1">
        <f t="array" aca="1" ref="F7059" ca="1">IF(G7059&lt;&gt;"",INDIRECT("'"&amp;G7059&amp;"'!"&amp;H7059),"")</f>
        <v>68028630</v>
      </c>
      <c r="G7059" s="1533" t="s">
        <v>6773</v>
      </c>
      <c r="H7059" s="2" t="s">
        <v>5315</v>
      </c>
      <c r="S7059" s="8"/>
    </row>
    <row r="7060" spans="1:19" ht="14">
      <c r="A7060">
        <v>7055</v>
      </c>
      <c r="B7060" s="8">
        <f>'BudgetSum 2-4'!C108</f>
        <v>0</v>
      </c>
      <c r="C7060" s="600">
        <f t="shared" si="199"/>
        <v>7055</v>
      </c>
      <c r="D7060" s="3" t="s">
        <v>774</v>
      </c>
      <c r="E7060" s="2" t="b">
        <f t="shared" ca="1" si="198"/>
        <v>1</v>
      </c>
      <c r="F7060" s="2" cm="1">
        <f t="array" aca="1" ref="F7060" ca="1">IF(G7060&lt;&gt;"",INDIRECT("'"&amp;G7060&amp;"'!"&amp;H7060),"")</f>
        <v>0</v>
      </c>
      <c r="G7060" s="1533" t="s">
        <v>6773</v>
      </c>
      <c r="H7060" s="2" t="s">
        <v>5316</v>
      </c>
      <c r="S7060" s="8"/>
    </row>
    <row r="7061" spans="1:19" ht="14">
      <c r="A7061">
        <v>7056</v>
      </c>
      <c r="B7061" s="8">
        <f>'BudgetSum 2-4'!C109</f>
        <v>68028630</v>
      </c>
      <c r="C7061" s="600">
        <f t="shared" si="199"/>
        <v>-68021574</v>
      </c>
      <c r="D7061" s="3" t="s">
        <v>774</v>
      </c>
      <c r="E7061" s="2" t="b">
        <f t="shared" ca="1" si="198"/>
        <v>1</v>
      </c>
      <c r="F7061" s="2" cm="1">
        <f t="array" aca="1" ref="F7061" ca="1">IF(G7061&lt;&gt;"",INDIRECT("'"&amp;G7061&amp;"'!"&amp;H7061),"")</f>
        <v>68028630</v>
      </c>
      <c r="G7061" s="1533" t="s">
        <v>6773</v>
      </c>
      <c r="H7061" s="2" t="s">
        <v>5317</v>
      </c>
      <c r="S7061" s="8"/>
    </row>
    <row r="7062" spans="1:19" ht="14">
      <c r="A7062">
        <v>7057</v>
      </c>
      <c r="B7062" s="8">
        <f>'BudgetSum 2-4'!C110</f>
        <v>-1286990</v>
      </c>
      <c r="C7062" s="600">
        <f t="shared" si="199"/>
        <v>1294047</v>
      </c>
      <c r="D7062" s="3" t="s">
        <v>774</v>
      </c>
      <c r="E7062" s="2" t="b">
        <f t="shared" ca="1" si="198"/>
        <v>1</v>
      </c>
      <c r="F7062" s="2" cm="1">
        <f t="array" aca="1" ref="F7062" ca="1">IF(G7062&lt;&gt;"",INDIRECT("'"&amp;G7062&amp;"'!"&amp;H7062),"")</f>
        <v>-1286990</v>
      </c>
      <c r="G7062" s="1533" t="s">
        <v>6773</v>
      </c>
      <c r="H7062" s="2" t="s">
        <v>5318</v>
      </c>
      <c r="S7062" s="8"/>
    </row>
    <row r="7063" spans="1:19" ht="14">
      <c r="A7063">
        <v>7058</v>
      </c>
      <c r="B7063" s="8">
        <f>'BudgetSum 2-4'!C113</f>
        <v>0</v>
      </c>
      <c r="C7063" s="600">
        <f t="shared" si="199"/>
        <v>7058</v>
      </c>
      <c r="D7063" s="3" t="s">
        <v>774</v>
      </c>
      <c r="E7063" s="2" t="b">
        <f t="shared" ca="1" si="198"/>
        <v>1</v>
      </c>
      <c r="F7063" s="2" cm="1">
        <f t="array" aca="1" ref="F7063" ca="1">IF(G7063&lt;&gt;"",INDIRECT("'"&amp;G7063&amp;"'!"&amp;H7063),"")</f>
        <v>0</v>
      </c>
      <c r="G7063" s="1533" t="s">
        <v>6773</v>
      </c>
      <c r="H7063" s="2" t="s">
        <v>6133</v>
      </c>
      <c r="S7063" s="8"/>
    </row>
    <row r="7064" spans="1:19" ht="14">
      <c r="A7064">
        <v>7059</v>
      </c>
      <c r="B7064" s="8">
        <f>'BudgetSum 2-4'!C116</f>
        <v>835520</v>
      </c>
      <c r="C7064" s="600">
        <f t="shared" si="199"/>
        <v>-828461</v>
      </c>
      <c r="D7064" s="3" t="s">
        <v>774</v>
      </c>
      <c r="E7064" s="2" t="b">
        <f t="shared" ca="1" si="198"/>
        <v>1</v>
      </c>
      <c r="F7064" s="2" cm="1">
        <f t="array" aca="1" ref="F7064" ca="1">IF(G7064&lt;&gt;"",INDIRECT("'"&amp;G7064&amp;"'!"&amp;H7064),"")</f>
        <v>835520</v>
      </c>
      <c r="G7064" s="1533" t="s">
        <v>6773</v>
      </c>
      <c r="H7064" s="2" t="s">
        <v>4383</v>
      </c>
      <c r="S7064" s="8"/>
    </row>
    <row r="7065" spans="1:19" ht="14">
      <c r="A7065">
        <v>7060</v>
      </c>
      <c r="B7065" s="8">
        <f>'BudgetSum 2-4'!C117</f>
        <v>-835520</v>
      </c>
      <c r="C7065" s="600">
        <f t="shared" si="199"/>
        <v>842580</v>
      </c>
      <c r="D7065" s="3" t="s">
        <v>774</v>
      </c>
      <c r="E7065" s="2" t="b">
        <f t="shared" ca="1" si="198"/>
        <v>1</v>
      </c>
      <c r="F7065" s="2" cm="1">
        <f t="array" aca="1" ref="F7065" ca="1">IF(G7065&lt;&gt;"",INDIRECT("'"&amp;G7065&amp;"'!"&amp;H7065),"")</f>
        <v>-835520</v>
      </c>
      <c r="G7065" s="1533" t="s">
        <v>6773</v>
      </c>
      <c r="H7065" s="2" t="s">
        <v>5322</v>
      </c>
      <c r="S7065" s="8"/>
    </row>
    <row r="7066" spans="1:19" ht="14">
      <c r="A7066">
        <v>7061</v>
      </c>
      <c r="B7066" s="8">
        <f>'BudgetSum 2-4'!C118</f>
        <v>28310333</v>
      </c>
      <c r="C7066" s="600">
        <f t="shared" si="199"/>
        <v>-28303272</v>
      </c>
      <c r="D7066" s="3" t="s">
        <v>774</v>
      </c>
      <c r="E7066" s="2" t="b">
        <f t="shared" ca="1" si="198"/>
        <v>1</v>
      </c>
      <c r="F7066" s="2" cm="1">
        <f t="array" aca="1" ref="F7066" ca="1">IF(G7066&lt;&gt;"",INDIRECT("'"&amp;G7066&amp;"'!"&amp;H7066),"")</f>
        <v>28310333</v>
      </c>
      <c r="G7066" s="1533" t="s">
        <v>6773</v>
      </c>
      <c r="H7066" s="2" t="s">
        <v>6134</v>
      </c>
      <c r="S7066" s="8"/>
    </row>
    <row r="7067" spans="1:19" ht="14">
      <c r="A7067">
        <v>7062</v>
      </c>
      <c r="B7067" s="8">
        <f>'BudgetSum 2-4'!D91</f>
        <v>2943610</v>
      </c>
      <c r="C7067" s="600">
        <f t="shared" si="199"/>
        <v>-2936548</v>
      </c>
      <c r="D7067" s="3" t="s">
        <v>774</v>
      </c>
      <c r="E7067" s="2" t="b">
        <f t="shared" ca="1" si="198"/>
        <v>1</v>
      </c>
      <c r="F7067" s="2" cm="1">
        <f t="array" aca="1" ref="F7067" ca="1">IF(G7067&lt;&gt;"",INDIRECT("'"&amp;G7067&amp;"'!"&amp;H7067),"")</f>
        <v>2943610</v>
      </c>
      <c r="G7067" s="1533" t="s">
        <v>6773</v>
      </c>
      <c r="H7067" s="2" t="s">
        <v>6135</v>
      </c>
      <c r="S7067" s="8"/>
    </row>
    <row r="7068" spans="1:19" ht="14">
      <c r="A7068">
        <v>7063</v>
      </c>
      <c r="B7068" s="8">
        <f>'BudgetSum 2-4'!D93</f>
        <v>5861200</v>
      </c>
      <c r="C7068" s="600">
        <f t="shared" si="199"/>
        <v>-5854137</v>
      </c>
      <c r="D7068" s="3" t="s">
        <v>774</v>
      </c>
      <c r="E7068" s="2" t="b">
        <f t="shared" ca="1" si="198"/>
        <v>1</v>
      </c>
      <c r="F7068" s="2" cm="1">
        <f t="array" aca="1" ref="F7068" ca="1">IF(G7068&lt;&gt;"",INDIRECT("'"&amp;G7068&amp;"'!"&amp;H7068),"")</f>
        <v>5861200</v>
      </c>
      <c r="G7068" s="1533" t="s">
        <v>6773</v>
      </c>
      <c r="H7068" s="2" t="s">
        <v>6136</v>
      </c>
      <c r="S7068" s="8"/>
    </row>
    <row r="7069" spans="1:19" ht="14">
      <c r="A7069">
        <v>7064</v>
      </c>
      <c r="B7069" s="8">
        <f>'BudgetSum 2-4'!D94</f>
        <v>0</v>
      </c>
      <c r="C7069" s="600">
        <f t="shared" si="199"/>
        <v>7064</v>
      </c>
      <c r="D7069" s="3" t="s">
        <v>774</v>
      </c>
      <c r="E7069" s="2" t="b">
        <f t="shared" ca="1" si="198"/>
        <v>1</v>
      </c>
      <c r="F7069" s="2" cm="1">
        <f t="array" aca="1" ref="F7069" ca="1">IF(G7069&lt;&gt;"",INDIRECT("'"&amp;G7069&amp;"'!"&amp;H7069),"")</f>
        <v>0</v>
      </c>
      <c r="G7069" s="1533" t="s">
        <v>6773</v>
      </c>
      <c r="H7069" s="2" t="s">
        <v>6137</v>
      </c>
      <c r="S7069" s="8"/>
    </row>
    <row r="7070" spans="1:19" ht="14">
      <c r="A7070">
        <v>7065</v>
      </c>
      <c r="B7070" s="8">
        <f>'BudgetSum 2-4'!D95</f>
        <v>366000</v>
      </c>
      <c r="C7070" s="600">
        <f t="shared" si="199"/>
        <v>-358935</v>
      </c>
      <c r="D7070" s="3" t="s">
        <v>774</v>
      </c>
      <c r="E7070" s="2" t="b">
        <f t="shared" ca="1" si="198"/>
        <v>1</v>
      </c>
      <c r="F7070" s="2" cm="1">
        <f t="array" aca="1" ref="F7070" ca="1">IF(G7070&lt;&gt;"",INDIRECT("'"&amp;G7070&amp;"'!"&amp;H7070),"")</f>
        <v>366000</v>
      </c>
      <c r="G7070" s="1533" t="s">
        <v>6773</v>
      </c>
      <c r="H7070" s="2" t="s">
        <v>6138</v>
      </c>
      <c r="S7070" s="8"/>
    </row>
    <row r="7071" spans="1:19" ht="14">
      <c r="A7071">
        <v>7066</v>
      </c>
      <c r="B7071" s="8">
        <f>'BudgetSum 2-4'!D96</f>
        <v>0</v>
      </c>
      <c r="C7071" s="600">
        <f t="shared" si="199"/>
        <v>7066</v>
      </c>
      <c r="D7071" s="3" t="s">
        <v>774</v>
      </c>
      <c r="E7071" s="2" t="b">
        <f t="shared" ca="1" si="198"/>
        <v>1</v>
      </c>
      <c r="F7071" s="2" cm="1">
        <f t="array" aca="1" ref="F7071" ca="1">IF(G7071&lt;&gt;"",INDIRECT("'"&amp;G7071&amp;"'!"&amp;H7071),"")</f>
        <v>0</v>
      </c>
      <c r="G7071" s="1533" t="s">
        <v>6773</v>
      </c>
      <c r="H7071" s="2" t="s">
        <v>6139</v>
      </c>
      <c r="S7071" s="8"/>
    </row>
    <row r="7072" spans="1:19" ht="14">
      <c r="A7072">
        <v>7067</v>
      </c>
      <c r="B7072" s="8">
        <f>'BudgetSum 2-4'!D97</f>
        <v>6227200</v>
      </c>
      <c r="C7072" s="600">
        <f t="shared" si="199"/>
        <v>-6220133</v>
      </c>
      <c r="D7072" s="3" t="s">
        <v>774</v>
      </c>
      <c r="E7072" s="2" t="b">
        <f t="shared" ca="1" si="198"/>
        <v>1</v>
      </c>
      <c r="F7072" s="2" cm="1">
        <f t="array" aca="1" ref="F7072" ca="1">IF(G7072&lt;&gt;"",INDIRECT("'"&amp;G7072&amp;"'!"&amp;H7072),"")</f>
        <v>6227200</v>
      </c>
      <c r="G7072" s="1533" t="s">
        <v>6773</v>
      </c>
      <c r="H7072" s="2" t="s">
        <v>5375</v>
      </c>
      <c r="S7072" s="8"/>
    </row>
    <row r="7073" spans="1:19" ht="14">
      <c r="A7073">
        <v>7068</v>
      </c>
      <c r="B7073" s="8">
        <f>'BudgetSum 2-4'!D98</f>
        <v>0</v>
      </c>
      <c r="C7073" s="600">
        <f t="shared" si="199"/>
        <v>7068</v>
      </c>
      <c r="D7073" s="3" t="s">
        <v>774</v>
      </c>
      <c r="E7073" s="2" t="b">
        <f t="shared" ca="1" si="198"/>
        <v>1</v>
      </c>
      <c r="F7073" s="2" cm="1">
        <f t="array" aca="1" ref="F7073" ca="1">IF(G7073&lt;&gt;"",INDIRECT("'"&amp;G7073&amp;"'!"&amp;H7073),"")</f>
        <v>0</v>
      </c>
      <c r="G7073" s="1533" t="s">
        <v>6773</v>
      </c>
      <c r="H7073" s="2" t="s">
        <v>5376</v>
      </c>
      <c r="S7073" s="8"/>
    </row>
    <row r="7074" spans="1:19" ht="14">
      <c r="A7074">
        <v>7069</v>
      </c>
      <c r="B7074" s="8">
        <f>'BudgetSum 2-4'!D99</f>
        <v>6227200</v>
      </c>
      <c r="C7074" s="600">
        <f t="shared" si="199"/>
        <v>-6220131</v>
      </c>
      <c r="D7074" s="3" t="s">
        <v>774</v>
      </c>
      <c r="E7074" s="2" t="b">
        <f t="shared" ca="1" si="198"/>
        <v>1</v>
      </c>
      <c r="F7074" s="2" cm="1">
        <f t="array" aca="1" ref="F7074" ca="1">IF(G7074&lt;&gt;"",INDIRECT("'"&amp;G7074&amp;"'!"&amp;H7074),"")</f>
        <v>6227200</v>
      </c>
      <c r="G7074" s="1533" t="s">
        <v>6773</v>
      </c>
      <c r="H7074" s="2" t="s">
        <v>5580</v>
      </c>
      <c r="S7074" s="8"/>
    </row>
    <row r="7075" spans="1:19" ht="14">
      <c r="A7075">
        <v>7070</v>
      </c>
      <c r="B7075" s="8">
        <f>'BudgetSum 2-4'!D102</f>
        <v>7190720</v>
      </c>
      <c r="C7075" s="600">
        <f t="shared" si="199"/>
        <v>-7183650</v>
      </c>
      <c r="D7075" s="3" t="s">
        <v>774</v>
      </c>
      <c r="E7075" s="2" t="b">
        <f t="shared" ca="1" si="198"/>
        <v>1</v>
      </c>
      <c r="F7075" s="2" cm="1">
        <f t="array" aca="1" ref="F7075" ca="1">IF(G7075&lt;&gt;"",INDIRECT("'"&amp;G7075&amp;"'!"&amp;H7075),"")</f>
        <v>7190720</v>
      </c>
      <c r="G7075" s="1533" t="s">
        <v>6773</v>
      </c>
      <c r="H7075" s="2" t="s">
        <v>5590</v>
      </c>
      <c r="S7075" s="8"/>
    </row>
    <row r="7076" spans="1:19" ht="14">
      <c r="A7076">
        <v>7071</v>
      </c>
      <c r="B7076" s="8">
        <f>'BudgetSum 2-4'!D103</f>
        <v>0</v>
      </c>
      <c r="C7076" s="600">
        <f t="shared" si="199"/>
        <v>7071</v>
      </c>
      <c r="D7076" s="3" t="s">
        <v>774</v>
      </c>
      <c r="E7076" s="2" t="b">
        <f t="shared" ca="1" si="198"/>
        <v>1</v>
      </c>
      <c r="F7076" s="2" cm="1">
        <f t="array" aca="1" ref="F7076" ca="1">IF(G7076&lt;&gt;"",INDIRECT("'"&amp;G7076&amp;"'!"&amp;H7076),"")</f>
        <v>0</v>
      </c>
      <c r="G7076" s="1533" t="s">
        <v>6773</v>
      </c>
      <c r="H7076" s="2" t="s">
        <v>6140</v>
      </c>
      <c r="S7076" s="8"/>
    </row>
    <row r="7077" spans="1:19" ht="14">
      <c r="A7077">
        <v>7072</v>
      </c>
      <c r="B7077" s="8">
        <f>'BudgetSum 2-4'!D104</f>
        <v>0</v>
      </c>
      <c r="C7077" s="600">
        <f t="shared" si="199"/>
        <v>7072</v>
      </c>
      <c r="D7077" s="3" t="s">
        <v>774</v>
      </c>
      <c r="E7077" s="2" t="b">
        <f t="shared" ca="1" si="198"/>
        <v>1</v>
      </c>
      <c r="F7077" s="2" cm="1">
        <f t="array" aca="1" ref="F7077" ca="1">IF(G7077&lt;&gt;"",INDIRECT("'"&amp;G7077&amp;"'!"&amp;H7077),"")</f>
        <v>0</v>
      </c>
      <c r="G7077" s="1533" t="s">
        <v>6773</v>
      </c>
      <c r="H7077" s="2" t="s">
        <v>5599</v>
      </c>
      <c r="S7077" s="8"/>
    </row>
    <row r="7078" spans="1:19" ht="14">
      <c r="A7078">
        <v>7073</v>
      </c>
      <c r="B7078" s="8">
        <f>'BudgetSum 2-4'!D105</f>
        <v>0</v>
      </c>
      <c r="C7078" s="600">
        <f t="shared" si="199"/>
        <v>7073</v>
      </c>
      <c r="D7078" s="3" t="s">
        <v>774</v>
      </c>
      <c r="E7078" s="2" t="b">
        <f t="shared" ca="1" si="198"/>
        <v>1</v>
      </c>
      <c r="F7078" s="2" cm="1">
        <f t="array" aca="1" ref="F7078" ca="1">IF(G7078&lt;&gt;"",INDIRECT("'"&amp;G7078&amp;"'!"&amp;H7078),"")</f>
        <v>0</v>
      </c>
      <c r="G7078" s="1533" t="s">
        <v>6773</v>
      </c>
      <c r="H7078" s="2" t="s">
        <v>6141</v>
      </c>
      <c r="S7078" s="8"/>
    </row>
    <row r="7079" spans="1:19" ht="14">
      <c r="A7079">
        <v>7074</v>
      </c>
      <c r="B7079" s="8">
        <f>'BudgetSum 2-4'!D106</f>
        <v>0</v>
      </c>
      <c r="C7079" s="600">
        <f t="shared" si="199"/>
        <v>7074</v>
      </c>
      <c r="D7079" s="3" t="s">
        <v>774</v>
      </c>
      <c r="E7079" s="2" t="b">
        <f t="shared" ca="1" si="198"/>
        <v>1</v>
      </c>
      <c r="F7079" s="2" cm="1">
        <f t="array" aca="1" ref="F7079" ca="1">IF(G7079&lt;&gt;"",INDIRECT("'"&amp;G7079&amp;"'!"&amp;H7079),"")</f>
        <v>0</v>
      </c>
      <c r="G7079" s="1533" t="s">
        <v>6773</v>
      </c>
      <c r="H7079" s="2" t="s">
        <v>5379</v>
      </c>
      <c r="S7079" s="8"/>
    </row>
    <row r="7080" spans="1:19" ht="14">
      <c r="A7080">
        <v>7075</v>
      </c>
      <c r="B7080" s="8">
        <f>'BudgetSum 2-4'!D107</f>
        <v>7190720</v>
      </c>
      <c r="C7080" s="600">
        <f t="shared" si="199"/>
        <v>-7183645</v>
      </c>
      <c r="D7080" s="3" t="s">
        <v>774</v>
      </c>
      <c r="E7080" s="2" t="b">
        <f t="shared" ca="1" si="198"/>
        <v>1</v>
      </c>
      <c r="F7080" s="2" cm="1">
        <f t="array" aca="1" ref="F7080" ca="1">IF(G7080&lt;&gt;"",INDIRECT("'"&amp;G7080&amp;"'!"&amp;H7080),"")</f>
        <v>7190720</v>
      </c>
      <c r="G7080" s="1533" t="s">
        <v>6773</v>
      </c>
      <c r="H7080" s="2" t="s">
        <v>6142</v>
      </c>
      <c r="S7080" s="8"/>
    </row>
    <row r="7081" spans="1:19" ht="14">
      <c r="A7081">
        <v>7076</v>
      </c>
      <c r="B7081" s="8">
        <f>'BudgetSum 2-4'!D108</f>
        <v>0</v>
      </c>
      <c r="C7081" s="600">
        <f t="shared" si="199"/>
        <v>7076</v>
      </c>
      <c r="D7081" s="3" t="s">
        <v>774</v>
      </c>
      <c r="E7081" s="2" t="b">
        <f t="shared" ca="1" si="198"/>
        <v>1</v>
      </c>
      <c r="F7081" s="2" cm="1">
        <f t="array" aca="1" ref="F7081" ca="1">IF(G7081&lt;&gt;"",INDIRECT("'"&amp;G7081&amp;"'!"&amp;H7081),"")</f>
        <v>0</v>
      </c>
      <c r="G7081" s="1533" t="s">
        <v>6773</v>
      </c>
      <c r="H7081" s="2" t="s">
        <v>5605</v>
      </c>
      <c r="S7081" s="8"/>
    </row>
    <row r="7082" spans="1:19" ht="14">
      <c r="A7082">
        <v>7077</v>
      </c>
      <c r="B7082" s="8">
        <f>'BudgetSum 2-4'!D109</f>
        <v>7190720</v>
      </c>
      <c r="C7082" s="600">
        <f t="shared" si="199"/>
        <v>-7183643</v>
      </c>
      <c r="D7082" s="3" t="s">
        <v>774</v>
      </c>
      <c r="E7082" s="2" t="b">
        <f t="shared" ca="1" si="198"/>
        <v>1</v>
      </c>
      <c r="F7082" s="2" cm="1">
        <f t="array" aca="1" ref="F7082" ca="1">IF(G7082&lt;&gt;"",INDIRECT("'"&amp;G7082&amp;"'!"&amp;H7082),"")</f>
        <v>7190720</v>
      </c>
      <c r="G7082" s="1533" t="s">
        <v>6773</v>
      </c>
      <c r="H7082" s="2" t="s">
        <v>5380</v>
      </c>
      <c r="S7082" s="8"/>
    </row>
    <row r="7083" spans="1:19" ht="14">
      <c r="A7083">
        <v>7078</v>
      </c>
      <c r="B7083" s="8">
        <f>'BudgetSum 2-4'!D110</f>
        <v>-963520</v>
      </c>
      <c r="C7083" s="600">
        <f t="shared" si="199"/>
        <v>970598</v>
      </c>
      <c r="D7083" s="3" t="s">
        <v>774</v>
      </c>
      <c r="E7083" s="2" t="b">
        <f t="shared" ca="1" si="198"/>
        <v>1</v>
      </c>
      <c r="F7083" s="2" cm="1">
        <f t="array" aca="1" ref="F7083" ca="1">IF(G7083&lt;&gt;"",INDIRECT("'"&amp;G7083&amp;"'!"&amp;H7083),"")</f>
        <v>-963520</v>
      </c>
      <c r="G7083" s="1533" t="s">
        <v>6773</v>
      </c>
      <c r="H7083" s="2" t="s">
        <v>5381</v>
      </c>
      <c r="S7083" s="8"/>
    </row>
    <row r="7084" spans="1:19" ht="14">
      <c r="A7084">
        <v>7079</v>
      </c>
      <c r="B7084" s="8">
        <f>'BudgetSum 2-4'!D113</f>
        <v>0</v>
      </c>
      <c r="C7084" s="600">
        <f t="shared" si="199"/>
        <v>7079</v>
      </c>
      <c r="D7084" s="3" t="s">
        <v>774</v>
      </c>
      <c r="E7084" s="2" t="b">
        <f t="shared" ca="1" si="198"/>
        <v>1</v>
      </c>
      <c r="F7084" s="2" cm="1">
        <f t="array" aca="1" ref="F7084" ca="1">IF(G7084&lt;&gt;"",INDIRECT("'"&amp;G7084&amp;"'!"&amp;H7084),"")</f>
        <v>0</v>
      </c>
      <c r="G7084" s="1533" t="s">
        <v>6773</v>
      </c>
      <c r="H7084" s="2" t="s">
        <v>6143</v>
      </c>
      <c r="S7084" s="8"/>
    </row>
    <row r="7085" spans="1:19" ht="14">
      <c r="A7085">
        <v>7080</v>
      </c>
      <c r="B7085" s="8">
        <f>'BudgetSum 2-4'!D116</f>
        <v>490400</v>
      </c>
      <c r="C7085" s="600">
        <f t="shared" si="199"/>
        <v>-483320</v>
      </c>
      <c r="D7085" s="3" t="s">
        <v>774</v>
      </c>
      <c r="E7085" s="2" t="b">
        <f t="shared" ca="1" si="198"/>
        <v>1</v>
      </c>
      <c r="F7085" s="2" cm="1">
        <f t="array" aca="1" ref="F7085" ca="1">IF(G7085&lt;&gt;"",INDIRECT("'"&amp;G7085&amp;"'!"&amp;H7085),"")</f>
        <v>490400</v>
      </c>
      <c r="G7085" s="1533" t="s">
        <v>6773</v>
      </c>
      <c r="H7085" s="2" t="s">
        <v>4420</v>
      </c>
      <c r="S7085" s="8"/>
    </row>
    <row r="7086" spans="1:19" ht="14">
      <c r="A7086">
        <v>7081</v>
      </c>
      <c r="B7086" s="8">
        <f>'BudgetSum 2-4'!D117</f>
        <v>-490400</v>
      </c>
      <c r="C7086" s="600">
        <f t="shared" si="199"/>
        <v>497481</v>
      </c>
      <c r="D7086" s="3" t="s">
        <v>774</v>
      </c>
      <c r="E7086" s="2" t="b">
        <f t="shared" ca="1" si="198"/>
        <v>1</v>
      </c>
      <c r="F7086" s="2" cm="1">
        <f t="array" aca="1" ref="F7086" ca="1">IF(G7086&lt;&gt;"",INDIRECT("'"&amp;G7086&amp;"'!"&amp;H7086),"")</f>
        <v>-490400</v>
      </c>
      <c r="G7086" s="1533" t="s">
        <v>6773</v>
      </c>
      <c r="H7086" s="2" t="s">
        <v>5385</v>
      </c>
      <c r="S7086" s="8"/>
    </row>
    <row r="7087" spans="1:19" ht="14">
      <c r="A7087">
        <v>7082</v>
      </c>
      <c r="B7087" s="8">
        <f>'BudgetSum 2-4'!D118</f>
        <v>1489690</v>
      </c>
      <c r="C7087" s="600">
        <f t="shared" si="199"/>
        <v>-1482608</v>
      </c>
      <c r="D7087" s="3" t="s">
        <v>774</v>
      </c>
      <c r="E7087" s="2" t="b">
        <f t="shared" ca="1" si="198"/>
        <v>1</v>
      </c>
      <c r="F7087" s="2" cm="1">
        <f t="array" aca="1" ref="F7087" ca="1">IF(G7087&lt;&gt;"",INDIRECT("'"&amp;G7087&amp;"'!"&amp;H7087),"")</f>
        <v>1489690</v>
      </c>
      <c r="G7087" s="1533" t="s">
        <v>6773</v>
      </c>
      <c r="H7087" s="2" t="s">
        <v>6144</v>
      </c>
      <c r="S7087" s="8"/>
    </row>
    <row r="7088" spans="1:19" ht="14">
      <c r="A7088">
        <v>7083</v>
      </c>
      <c r="B7088" s="8">
        <f>'BudgetSum 2-4'!E91</f>
        <v>425152</v>
      </c>
      <c r="C7088" s="600">
        <f t="shared" si="199"/>
        <v>-418069</v>
      </c>
      <c r="D7088" s="3" t="s">
        <v>774</v>
      </c>
      <c r="E7088" s="2" t="b">
        <f t="shared" ca="1" si="198"/>
        <v>1</v>
      </c>
      <c r="F7088" s="2" cm="1">
        <f t="array" aca="1" ref="F7088" ca="1">IF(G7088&lt;&gt;"",INDIRECT("'"&amp;G7088&amp;"'!"&amp;H7088),"")</f>
        <v>425152</v>
      </c>
      <c r="G7088" s="1533" t="s">
        <v>6773</v>
      </c>
      <c r="H7088" s="2" t="s">
        <v>6145</v>
      </c>
      <c r="S7088" s="8"/>
    </row>
    <row r="7089" spans="1:19" ht="14">
      <c r="A7089">
        <v>7084</v>
      </c>
      <c r="B7089" s="8">
        <f>'BudgetSum 2-4'!E93</f>
        <v>735000</v>
      </c>
      <c r="C7089" s="600">
        <f t="shared" si="199"/>
        <v>-727916</v>
      </c>
      <c r="D7089" s="3" t="s">
        <v>774</v>
      </c>
      <c r="E7089" s="2" t="b">
        <f t="shared" ca="1" si="198"/>
        <v>1</v>
      </c>
      <c r="F7089" s="2" cm="1">
        <f t="array" aca="1" ref="F7089" ca="1">IF(G7089&lt;&gt;"",INDIRECT("'"&amp;G7089&amp;"'!"&amp;H7089),"")</f>
        <v>735000</v>
      </c>
      <c r="G7089" s="1533" t="s">
        <v>6773</v>
      </c>
      <c r="H7089" s="2" t="s">
        <v>6146</v>
      </c>
      <c r="S7089" s="8"/>
    </row>
    <row r="7090" spans="1:19" ht="14">
      <c r="A7090">
        <v>7085</v>
      </c>
      <c r="B7090" s="8">
        <f>'BudgetSum 2-4'!E95</f>
        <v>0</v>
      </c>
      <c r="C7090" s="600">
        <f t="shared" si="199"/>
        <v>7085</v>
      </c>
      <c r="D7090" s="3" t="s">
        <v>774</v>
      </c>
      <c r="E7090" s="2" t="b">
        <f t="shared" ca="1" si="198"/>
        <v>1</v>
      </c>
      <c r="F7090" s="2" cm="1">
        <f t="array" aca="1" ref="F7090" ca="1">IF(G7090&lt;&gt;"",INDIRECT("'"&amp;G7090&amp;"'!"&amp;H7090),"")</f>
        <v>0</v>
      </c>
      <c r="G7090" s="1533" t="s">
        <v>6773</v>
      </c>
      <c r="H7090" s="2" t="s">
        <v>6147</v>
      </c>
      <c r="S7090" s="8"/>
    </row>
    <row r="7091" spans="1:19" ht="14">
      <c r="A7091">
        <v>7086</v>
      </c>
      <c r="B7091" s="8">
        <f>'BudgetSum 2-4'!E96</f>
        <v>0</v>
      </c>
      <c r="C7091" s="600">
        <f t="shared" si="199"/>
        <v>7086</v>
      </c>
      <c r="D7091" s="3" t="s">
        <v>774</v>
      </c>
      <c r="E7091" s="2" t="b">
        <f t="shared" ca="1" si="198"/>
        <v>1</v>
      </c>
      <c r="F7091" s="2" cm="1">
        <f t="array" aca="1" ref="F7091" ca="1">IF(G7091&lt;&gt;"",INDIRECT("'"&amp;G7091&amp;"'!"&amp;H7091),"")</f>
        <v>0</v>
      </c>
      <c r="G7091" s="1533" t="s">
        <v>6773</v>
      </c>
      <c r="H7091" s="2" t="s">
        <v>6148</v>
      </c>
      <c r="S7091" s="8"/>
    </row>
    <row r="7092" spans="1:19" ht="14">
      <c r="A7092">
        <v>7087</v>
      </c>
      <c r="B7092" s="8">
        <f>'BudgetSum 2-4'!E97</f>
        <v>735000</v>
      </c>
      <c r="C7092" s="600">
        <f t="shared" si="199"/>
        <v>-727913</v>
      </c>
      <c r="D7092" s="3" t="s">
        <v>774</v>
      </c>
      <c r="E7092" s="2" t="b">
        <f t="shared" ca="1" si="198"/>
        <v>1</v>
      </c>
      <c r="F7092" s="2" cm="1">
        <f t="array" aca="1" ref="F7092" ca="1">IF(G7092&lt;&gt;"",INDIRECT("'"&amp;G7092&amp;"'!"&amp;H7092),"")</f>
        <v>735000</v>
      </c>
      <c r="G7092" s="1533" t="s">
        <v>6773</v>
      </c>
      <c r="H7092" s="2" t="s">
        <v>6149</v>
      </c>
      <c r="S7092" s="8"/>
    </row>
    <row r="7093" spans="1:19" ht="14">
      <c r="A7093">
        <v>7088</v>
      </c>
      <c r="B7093" s="8">
        <f>'BudgetSum 2-4'!E98</f>
        <v>0</v>
      </c>
      <c r="C7093" s="600">
        <f t="shared" si="199"/>
        <v>7088</v>
      </c>
      <c r="D7093" s="3" t="s">
        <v>774</v>
      </c>
      <c r="E7093" s="2" t="b">
        <f t="shared" ca="1" si="198"/>
        <v>1</v>
      </c>
      <c r="F7093" s="2" cm="1">
        <f t="array" aca="1" ref="F7093" ca="1">IF(G7093&lt;&gt;"",INDIRECT("'"&amp;G7093&amp;"'!"&amp;H7093),"")</f>
        <v>0</v>
      </c>
      <c r="G7093" s="1533" t="s">
        <v>6773</v>
      </c>
      <c r="H7093" s="2" t="s">
        <v>5416</v>
      </c>
      <c r="S7093" s="8"/>
    </row>
    <row r="7094" spans="1:19" ht="14">
      <c r="A7094">
        <v>7089</v>
      </c>
      <c r="B7094" s="8">
        <f>'BudgetSum 2-4'!E99</f>
        <v>735000</v>
      </c>
      <c r="C7094" s="600">
        <f t="shared" si="199"/>
        <v>-727911</v>
      </c>
      <c r="D7094" s="3" t="s">
        <v>774</v>
      </c>
      <c r="E7094" s="2" t="b">
        <f t="shared" ca="1" si="198"/>
        <v>1</v>
      </c>
      <c r="F7094" s="2" cm="1">
        <f t="array" aca="1" ref="F7094" ca="1">IF(G7094&lt;&gt;"",INDIRECT("'"&amp;G7094&amp;"'!"&amp;H7094),"")</f>
        <v>735000</v>
      </c>
      <c r="G7094" s="1533" t="s">
        <v>6773</v>
      </c>
      <c r="H7094" s="2" t="s">
        <v>5581</v>
      </c>
      <c r="S7094" s="8"/>
    </row>
    <row r="7095" spans="1:19" ht="14">
      <c r="A7095">
        <v>7090</v>
      </c>
      <c r="B7095" s="8">
        <f>'BudgetSum 2-4'!E104</f>
        <v>0</v>
      </c>
      <c r="C7095" s="600">
        <f t="shared" si="199"/>
        <v>7090</v>
      </c>
      <c r="D7095" s="3" t="s">
        <v>774</v>
      </c>
      <c r="E7095" s="2" t="b">
        <f t="shared" ca="1" si="198"/>
        <v>1</v>
      </c>
      <c r="F7095" s="2" cm="1">
        <f t="array" aca="1" ref="F7095" ca="1">IF(G7095&lt;&gt;"",INDIRECT("'"&amp;G7095&amp;"'!"&amp;H7095),"")</f>
        <v>0</v>
      </c>
      <c r="G7095" s="1533" t="s">
        <v>6773</v>
      </c>
      <c r="H7095" s="2" t="s">
        <v>4927</v>
      </c>
      <c r="S7095" s="8"/>
    </row>
    <row r="7096" spans="1:19" ht="14">
      <c r="A7096">
        <v>7091</v>
      </c>
      <c r="B7096" s="8">
        <f>'BudgetSum 2-4'!E105</f>
        <v>2077770</v>
      </c>
      <c r="C7096" s="600">
        <f t="shared" si="199"/>
        <v>-2070679</v>
      </c>
      <c r="D7096" s="3" t="s">
        <v>774</v>
      </c>
      <c r="E7096" s="2" t="b">
        <f t="shared" ca="1" si="198"/>
        <v>1</v>
      </c>
      <c r="F7096" s="2" cm="1">
        <f t="array" aca="1" ref="F7096" ca="1">IF(G7096&lt;&gt;"",INDIRECT("'"&amp;G7096&amp;"'!"&amp;H7096),"")</f>
        <v>2077770</v>
      </c>
      <c r="G7096" s="1533" t="s">
        <v>6773</v>
      </c>
      <c r="H7096" s="2" t="s">
        <v>5870</v>
      </c>
      <c r="S7096" s="8"/>
    </row>
    <row r="7097" spans="1:19" ht="14">
      <c r="A7097">
        <v>7092</v>
      </c>
      <c r="B7097" s="8">
        <f>'BudgetSum 2-4'!E106</f>
        <v>0</v>
      </c>
      <c r="C7097" s="600">
        <f t="shared" si="199"/>
        <v>7092</v>
      </c>
      <c r="D7097" s="3" t="s">
        <v>774</v>
      </c>
      <c r="E7097" s="2" t="b">
        <f t="shared" ca="1" si="198"/>
        <v>1</v>
      </c>
      <c r="F7097" s="2" cm="1">
        <f t="array" aca="1" ref="F7097" ca="1">IF(G7097&lt;&gt;"",INDIRECT("'"&amp;G7097&amp;"'!"&amp;H7097),"")</f>
        <v>0</v>
      </c>
      <c r="G7097" s="1533" t="s">
        <v>6773</v>
      </c>
      <c r="H7097" s="2" t="s">
        <v>5418</v>
      </c>
      <c r="S7097" s="8"/>
    </row>
    <row r="7098" spans="1:19" ht="14">
      <c r="A7098">
        <v>7093</v>
      </c>
      <c r="B7098" s="8">
        <f>'BudgetSum 2-4'!E107</f>
        <v>2077770</v>
      </c>
      <c r="C7098" s="600">
        <f t="shared" si="199"/>
        <v>-2070677</v>
      </c>
      <c r="D7098" s="3" t="s">
        <v>774</v>
      </c>
      <c r="E7098" s="2" t="b">
        <f t="shared" ca="1" si="198"/>
        <v>1</v>
      </c>
      <c r="F7098" s="2" cm="1">
        <f t="array" aca="1" ref="F7098" ca="1">IF(G7098&lt;&gt;"",INDIRECT("'"&amp;G7098&amp;"'!"&amp;H7098),"")</f>
        <v>2077770</v>
      </c>
      <c r="G7098" s="1533" t="s">
        <v>6773</v>
      </c>
      <c r="H7098" s="2" t="s">
        <v>6150</v>
      </c>
      <c r="S7098" s="8"/>
    </row>
    <row r="7099" spans="1:19" ht="14">
      <c r="A7099">
        <v>7094</v>
      </c>
      <c r="B7099" s="8">
        <f>'BudgetSum 2-4'!E108</f>
        <v>0</v>
      </c>
      <c r="C7099" s="600">
        <f t="shared" si="199"/>
        <v>7094</v>
      </c>
      <c r="D7099" s="3" t="s">
        <v>774</v>
      </c>
      <c r="E7099" s="2" t="b">
        <f t="shared" ca="1" si="198"/>
        <v>1</v>
      </c>
      <c r="F7099" s="2" cm="1">
        <f t="array" aca="1" ref="F7099" ca="1">IF(G7099&lt;&gt;"",INDIRECT("'"&amp;G7099&amp;"'!"&amp;H7099),"")</f>
        <v>0</v>
      </c>
      <c r="G7099" s="1533" t="s">
        <v>6773</v>
      </c>
      <c r="H7099" s="2" t="s">
        <v>5606</v>
      </c>
      <c r="S7099" s="8"/>
    </row>
    <row r="7100" spans="1:19" ht="14">
      <c r="A7100">
        <v>7095</v>
      </c>
      <c r="B7100" s="8">
        <f>'BudgetSum 2-4'!E109</f>
        <v>2077770</v>
      </c>
      <c r="C7100" s="600">
        <f t="shared" si="199"/>
        <v>-2070675</v>
      </c>
      <c r="D7100" s="3" t="s">
        <v>774</v>
      </c>
      <c r="E7100" s="2" t="b">
        <f t="shared" ca="1" si="198"/>
        <v>1</v>
      </c>
      <c r="F7100" s="2" cm="1">
        <f t="array" aca="1" ref="F7100" ca="1">IF(G7100&lt;&gt;"",INDIRECT("'"&amp;G7100&amp;"'!"&amp;H7100),"")</f>
        <v>2077770</v>
      </c>
      <c r="G7100" s="1533" t="s">
        <v>6773</v>
      </c>
      <c r="H7100" s="2" t="s">
        <v>5419</v>
      </c>
      <c r="S7100" s="8"/>
    </row>
    <row r="7101" spans="1:19" ht="14">
      <c r="A7101">
        <v>7096</v>
      </c>
      <c r="B7101" s="8">
        <f>'BudgetSum 2-4'!E110</f>
        <v>-1342770</v>
      </c>
      <c r="C7101" s="600">
        <f t="shared" si="199"/>
        <v>1349866</v>
      </c>
      <c r="D7101" s="3" t="s">
        <v>774</v>
      </c>
      <c r="E7101" s="2" t="b">
        <f t="shared" ca="1" si="198"/>
        <v>1</v>
      </c>
      <c r="F7101" s="2" cm="1">
        <f t="array" aca="1" ref="F7101" ca="1">IF(G7101&lt;&gt;"",INDIRECT("'"&amp;G7101&amp;"'!"&amp;H7101),"")</f>
        <v>-1342770</v>
      </c>
      <c r="G7101" s="1533" t="s">
        <v>6773</v>
      </c>
      <c r="H7101" s="2" t="s">
        <v>5420</v>
      </c>
      <c r="S7101" s="8"/>
    </row>
    <row r="7102" spans="1:19" ht="14">
      <c r="A7102">
        <v>7097</v>
      </c>
      <c r="B7102" s="8">
        <f>'BudgetSum 2-4'!E113</f>
        <v>1325920</v>
      </c>
      <c r="C7102" s="600">
        <f t="shared" si="199"/>
        <v>-1318823</v>
      </c>
      <c r="D7102" s="3" t="s">
        <v>774</v>
      </c>
      <c r="E7102" s="2" t="b">
        <f t="shared" ca="1" si="198"/>
        <v>1</v>
      </c>
      <c r="F7102" s="2" cm="1">
        <f t="array" aca="1" ref="F7102" ca="1">IF(G7102&lt;&gt;"",INDIRECT("'"&amp;G7102&amp;"'!"&amp;H7102),"")</f>
        <v>1325920</v>
      </c>
      <c r="G7102" s="1533" t="s">
        <v>6773</v>
      </c>
      <c r="H7102" s="2" t="s">
        <v>6151</v>
      </c>
      <c r="S7102" s="8"/>
    </row>
    <row r="7103" spans="1:19" ht="14">
      <c r="A7103">
        <v>7098</v>
      </c>
      <c r="B7103" s="8">
        <f>'BudgetSum 2-4'!E116</f>
        <v>0</v>
      </c>
      <c r="C7103" s="600">
        <f t="shared" si="199"/>
        <v>7098</v>
      </c>
      <c r="D7103" s="3" t="s">
        <v>774</v>
      </c>
      <c r="E7103" s="2" t="b">
        <f t="shared" ca="1" si="198"/>
        <v>1</v>
      </c>
      <c r="F7103" s="2" cm="1">
        <f t="array" aca="1" ref="F7103" ca="1">IF(G7103&lt;&gt;"",INDIRECT("'"&amp;G7103&amp;"'!"&amp;H7103),"")</f>
        <v>0</v>
      </c>
      <c r="G7103" s="1533" t="s">
        <v>6773</v>
      </c>
      <c r="H7103" s="2" t="s">
        <v>4458</v>
      </c>
      <c r="S7103" s="8"/>
    </row>
    <row r="7104" spans="1:19" ht="14">
      <c r="A7104">
        <v>7099</v>
      </c>
      <c r="B7104" s="8">
        <f>'BudgetSum 2-4'!E117</f>
        <v>1325920</v>
      </c>
      <c r="C7104" s="600">
        <f t="shared" si="199"/>
        <v>-1318821</v>
      </c>
      <c r="D7104" s="3" t="s">
        <v>774</v>
      </c>
      <c r="E7104" s="2" t="b">
        <f t="shared" ca="1" si="198"/>
        <v>1</v>
      </c>
      <c r="F7104" s="2" cm="1">
        <f t="array" aca="1" ref="F7104" ca="1">IF(G7104&lt;&gt;"",INDIRECT("'"&amp;G7104&amp;"'!"&amp;H7104),"")</f>
        <v>1325920</v>
      </c>
      <c r="G7104" s="1533" t="s">
        <v>6773</v>
      </c>
      <c r="H7104" s="2" t="s">
        <v>6152</v>
      </c>
      <c r="S7104" s="8"/>
    </row>
    <row r="7105" spans="1:19" ht="14">
      <c r="A7105">
        <v>7100</v>
      </c>
      <c r="B7105" s="8">
        <f>'BudgetSum 2-4'!E118</f>
        <v>408302</v>
      </c>
      <c r="C7105" s="600">
        <f t="shared" si="199"/>
        <v>-401202</v>
      </c>
      <c r="D7105" s="3" t="s">
        <v>774</v>
      </c>
      <c r="E7105" s="2" t="b">
        <f t="shared" ca="1" si="198"/>
        <v>1</v>
      </c>
      <c r="F7105" s="2" cm="1">
        <f t="array" aca="1" ref="F7105" ca="1">IF(G7105&lt;&gt;"",INDIRECT("'"&amp;G7105&amp;"'!"&amp;H7105),"")</f>
        <v>408302</v>
      </c>
      <c r="G7105" s="1533" t="s">
        <v>6773</v>
      </c>
      <c r="H7105" s="2" t="s">
        <v>6153</v>
      </c>
      <c r="S7105" s="8"/>
    </row>
    <row r="7106" spans="1:19" ht="14">
      <c r="A7106">
        <v>7101</v>
      </c>
      <c r="B7106" s="8">
        <f>'BudgetSum 2-4'!F91</f>
        <v>1206797</v>
      </c>
      <c r="C7106" s="600">
        <f t="shared" si="199"/>
        <v>-1199696</v>
      </c>
      <c r="D7106" s="3" t="s">
        <v>774</v>
      </c>
      <c r="E7106" s="2" t="b">
        <f t="shared" ref="E7106:E7169" ca="1" si="200">F7106=B7106</f>
        <v>1</v>
      </c>
      <c r="F7106" s="2" cm="1">
        <f t="array" aca="1" ref="F7106" ca="1">IF(G7106&lt;&gt;"",INDIRECT("'"&amp;G7106&amp;"'!"&amp;H7106),"")</f>
        <v>1206797</v>
      </c>
      <c r="G7106" s="1533" t="s">
        <v>6773</v>
      </c>
      <c r="H7106" s="2" t="s">
        <v>6154</v>
      </c>
      <c r="S7106" s="8"/>
    </row>
    <row r="7107" spans="1:19" ht="14">
      <c r="A7107">
        <v>7102</v>
      </c>
      <c r="B7107" s="8">
        <f>'BudgetSum 2-4'!F93</f>
        <v>2158900</v>
      </c>
      <c r="C7107" s="600">
        <f t="shared" si="199"/>
        <v>-2151798</v>
      </c>
      <c r="D7107" s="3" t="s">
        <v>774</v>
      </c>
      <c r="E7107" s="2" t="b">
        <f t="shared" ca="1" si="200"/>
        <v>1</v>
      </c>
      <c r="F7107" s="2" cm="1">
        <f t="array" aca="1" ref="F7107" ca="1">IF(G7107&lt;&gt;"",INDIRECT("'"&amp;G7107&amp;"'!"&amp;H7107),"")</f>
        <v>2158900</v>
      </c>
      <c r="G7107" s="1533" t="s">
        <v>6773</v>
      </c>
      <c r="H7107" s="2" t="s">
        <v>6155</v>
      </c>
      <c r="S7107" s="8"/>
    </row>
    <row r="7108" spans="1:19" ht="14">
      <c r="A7108">
        <v>7103</v>
      </c>
      <c r="B7108" s="8">
        <f>'BudgetSum 2-4'!F94</f>
        <v>0</v>
      </c>
      <c r="C7108" s="600">
        <f t="shared" ref="C7108:C7171" si="201">A7108-B7108</f>
        <v>7103</v>
      </c>
      <c r="D7108" s="3" t="s">
        <v>774</v>
      </c>
      <c r="E7108" s="2" t="b">
        <f t="shared" ca="1" si="200"/>
        <v>1</v>
      </c>
      <c r="F7108" s="2" cm="1">
        <f t="array" aca="1" ref="F7108" ca="1">IF(G7108&lt;&gt;"",INDIRECT("'"&amp;G7108&amp;"'!"&amp;H7108),"")</f>
        <v>0</v>
      </c>
      <c r="G7108" s="1533" t="s">
        <v>6773</v>
      </c>
      <c r="H7108" s="2" t="s">
        <v>6156</v>
      </c>
      <c r="S7108" s="8"/>
    </row>
    <row r="7109" spans="1:19" ht="14">
      <c r="A7109">
        <v>7104</v>
      </c>
      <c r="B7109" s="8">
        <f>'BudgetSum 2-4'!F95</f>
        <v>2169000</v>
      </c>
      <c r="C7109" s="600">
        <f t="shared" si="201"/>
        <v>-2161896</v>
      </c>
      <c r="D7109" s="3" t="s">
        <v>774</v>
      </c>
      <c r="E7109" s="2" t="b">
        <f t="shared" ca="1" si="200"/>
        <v>1</v>
      </c>
      <c r="F7109" s="2" cm="1">
        <f t="array" aca="1" ref="F7109" ca="1">IF(G7109&lt;&gt;"",INDIRECT("'"&amp;G7109&amp;"'!"&amp;H7109),"")</f>
        <v>2169000</v>
      </c>
      <c r="G7109" s="1533" t="s">
        <v>6773</v>
      </c>
      <c r="H7109" s="2" t="s">
        <v>6157</v>
      </c>
      <c r="S7109" s="8"/>
    </row>
    <row r="7110" spans="1:19" ht="14">
      <c r="A7110">
        <v>7105</v>
      </c>
      <c r="B7110" s="8">
        <f>'BudgetSum 2-4'!F96</f>
        <v>0</v>
      </c>
      <c r="C7110" s="600">
        <f t="shared" si="201"/>
        <v>7105</v>
      </c>
      <c r="D7110" s="3" t="s">
        <v>774</v>
      </c>
      <c r="E7110" s="2" t="b">
        <f t="shared" ca="1" si="200"/>
        <v>1</v>
      </c>
      <c r="F7110" s="2" cm="1">
        <f t="array" aca="1" ref="F7110" ca="1">IF(G7110&lt;&gt;"",INDIRECT("'"&amp;G7110&amp;"'!"&amp;H7110),"")</f>
        <v>0</v>
      </c>
      <c r="G7110" s="1533" t="s">
        <v>6773</v>
      </c>
      <c r="H7110" s="2" t="s">
        <v>6158</v>
      </c>
      <c r="S7110" s="8"/>
    </row>
    <row r="7111" spans="1:19" ht="14">
      <c r="A7111">
        <v>7106</v>
      </c>
      <c r="B7111" s="8">
        <f>'BudgetSum 2-4'!F97</f>
        <v>4327900</v>
      </c>
      <c r="C7111" s="600">
        <f t="shared" si="201"/>
        <v>-4320794</v>
      </c>
      <c r="D7111" s="3" t="s">
        <v>774</v>
      </c>
      <c r="E7111" s="2" t="b">
        <f t="shared" ca="1" si="200"/>
        <v>1</v>
      </c>
      <c r="F7111" s="2" cm="1">
        <f t="array" aca="1" ref="F7111" ca="1">IF(G7111&lt;&gt;"",INDIRECT("'"&amp;G7111&amp;"'!"&amp;H7111),"")</f>
        <v>4327900</v>
      </c>
      <c r="G7111" s="1533" t="s">
        <v>6773</v>
      </c>
      <c r="H7111" s="2" t="s">
        <v>6159</v>
      </c>
      <c r="S7111" s="8"/>
    </row>
    <row r="7112" spans="1:19" ht="14">
      <c r="A7112">
        <v>7107</v>
      </c>
      <c r="B7112" s="8">
        <f>'BudgetSum 2-4'!F98</f>
        <v>0</v>
      </c>
      <c r="C7112" s="600">
        <f t="shared" si="201"/>
        <v>7107</v>
      </c>
      <c r="D7112" s="3" t="s">
        <v>774</v>
      </c>
      <c r="E7112" s="2" t="b">
        <f t="shared" ca="1" si="200"/>
        <v>1</v>
      </c>
      <c r="F7112" s="2" cm="1">
        <f t="array" aca="1" ref="F7112" ca="1">IF(G7112&lt;&gt;"",INDIRECT("'"&amp;G7112&amp;"'!"&amp;H7112),"")</f>
        <v>0</v>
      </c>
      <c r="G7112" s="1533" t="s">
        <v>6773</v>
      </c>
      <c r="H7112" s="2" t="s">
        <v>5429</v>
      </c>
      <c r="S7112" s="8"/>
    </row>
    <row r="7113" spans="1:19" ht="14">
      <c r="A7113">
        <v>7108</v>
      </c>
      <c r="B7113" s="8">
        <f>'BudgetSum 2-4'!F99</f>
        <v>4327900</v>
      </c>
      <c r="C7113" s="600">
        <f t="shared" si="201"/>
        <v>-4320792</v>
      </c>
      <c r="D7113" s="3" t="s">
        <v>774</v>
      </c>
      <c r="E7113" s="2" t="b">
        <f t="shared" ca="1" si="200"/>
        <v>1</v>
      </c>
      <c r="F7113" s="2" cm="1">
        <f t="array" aca="1" ref="F7113" ca="1">IF(G7113&lt;&gt;"",INDIRECT("'"&amp;G7113&amp;"'!"&amp;H7113),"")</f>
        <v>4327900</v>
      </c>
      <c r="G7113" s="1533" t="s">
        <v>6773</v>
      </c>
      <c r="H7113" s="2" t="s">
        <v>5582</v>
      </c>
      <c r="S7113" s="8"/>
    </row>
    <row r="7114" spans="1:19" ht="14">
      <c r="A7114">
        <v>7109</v>
      </c>
      <c r="B7114" s="8">
        <f>'BudgetSum 2-4'!F102</f>
        <v>4962500</v>
      </c>
      <c r="C7114" s="600">
        <f t="shared" si="201"/>
        <v>-4955391</v>
      </c>
      <c r="D7114" s="3" t="s">
        <v>774</v>
      </c>
      <c r="E7114" s="2" t="b">
        <f t="shared" ca="1" si="200"/>
        <v>1</v>
      </c>
      <c r="F7114" s="2" cm="1">
        <f t="array" aca="1" ref="F7114" ca="1">IF(G7114&lt;&gt;"",INDIRECT("'"&amp;G7114&amp;"'!"&amp;H7114),"")</f>
        <v>4962500</v>
      </c>
      <c r="G7114" s="1533" t="s">
        <v>6773</v>
      </c>
      <c r="H7114" s="2" t="s">
        <v>5592</v>
      </c>
      <c r="S7114" s="8"/>
    </row>
    <row r="7115" spans="1:19" ht="14">
      <c r="A7115">
        <v>7110</v>
      </c>
      <c r="B7115" s="8">
        <f>'BudgetSum 2-4'!F103</f>
        <v>0</v>
      </c>
      <c r="C7115" s="600">
        <f t="shared" si="201"/>
        <v>7110</v>
      </c>
      <c r="D7115" s="3" t="s">
        <v>774</v>
      </c>
      <c r="E7115" s="2" t="b">
        <f t="shared" ca="1" si="200"/>
        <v>1</v>
      </c>
      <c r="F7115" s="2" cm="1">
        <f t="array" aca="1" ref="F7115" ca="1">IF(G7115&lt;&gt;"",INDIRECT("'"&amp;G7115&amp;"'!"&amp;H7115),"")</f>
        <v>0</v>
      </c>
      <c r="G7115" s="1533" t="s">
        <v>6773</v>
      </c>
      <c r="H7115" s="2" t="s">
        <v>6160</v>
      </c>
      <c r="S7115" s="8"/>
    </row>
    <row r="7116" spans="1:19" ht="14">
      <c r="A7116">
        <v>7111</v>
      </c>
      <c r="B7116" s="8">
        <f>'BudgetSum 2-4'!F104</f>
        <v>0</v>
      </c>
      <c r="C7116" s="600">
        <f t="shared" si="201"/>
        <v>7111</v>
      </c>
      <c r="D7116" s="3" t="s">
        <v>774</v>
      </c>
      <c r="E7116" s="2" t="b">
        <f t="shared" ca="1" si="200"/>
        <v>1</v>
      </c>
      <c r="F7116" s="2" cm="1">
        <f t="array" aca="1" ref="F7116" ca="1">IF(G7116&lt;&gt;"",INDIRECT("'"&amp;G7116&amp;"'!"&amp;H7116),"")</f>
        <v>0</v>
      </c>
      <c r="G7116" s="1533" t="s">
        <v>6773</v>
      </c>
      <c r="H7116" s="2" t="s">
        <v>5600</v>
      </c>
      <c r="S7116" s="8"/>
    </row>
    <row r="7117" spans="1:19" ht="14">
      <c r="A7117">
        <v>7112</v>
      </c>
      <c r="B7117" s="8">
        <f>'BudgetSum 2-4'!F105</f>
        <v>0</v>
      </c>
      <c r="C7117" s="600">
        <f t="shared" si="201"/>
        <v>7112</v>
      </c>
      <c r="D7117" s="3" t="s">
        <v>774</v>
      </c>
      <c r="E7117" s="2" t="b">
        <f t="shared" ca="1" si="200"/>
        <v>1</v>
      </c>
      <c r="F7117" s="2" cm="1">
        <f t="array" aca="1" ref="F7117" ca="1">IF(G7117&lt;&gt;"",INDIRECT("'"&amp;G7117&amp;"'!"&amp;H7117),"")</f>
        <v>0</v>
      </c>
      <c r="G7117" s="1533" t="s">
        <v>6773</v>
      </c>
      <c r="H7117" s="2" t="s">
        <v>6161</v>
      </c>
      <c r="S7117" s="8"/>
    </row>
    <row r="7118" spans="1:19" ht="14">
      <c r="A7118">
        <v>7113</v>
      </c>
      <c r="B7118" s="8">
        <f>'BudgetSum 2-4'!F106</f>
        <v>0</v>
      </c>
      <c r="C7118" s="600">
        <f t="shared" si="201"/>
        <v>7113</v>
      </c>
      <c r="D7118" s="3" t="s">
        <v>774</v>
      </c>
      <c r="E7118" s="2" t="b">
        <f t="shared" ca="1" si="200"/>
        <v>1</v>
      </c>
      <c r="F7118" s="2" cm="1">
        <f t="array" aca="1" ref="F7118" ca="1">IF(G7118&lt;&gt;"",INDIRECT("'"&amp;G7118&amp;"'!"&amp;H7118),"")</f>
        <v>0</v>
      </c>
      <c r="G7118" s="1533" t="s">
        <v>6773</v>
      </c>
      <c r="H7118" s="2" t="s">
        <v>5290</v>
      </c>
      <c r="S7118" s="8"/>
    </row>
    <row r="7119" spans="1:19" ht="14">
      <c r="A7119">
        <v>7114</v>
      </c>
      <c r="B7119" s="8">
        <f>'BudgetSum 2-4'!F107</f>
        <v>4962500</v>
      </c>
      <c r="C7119" s="600">
        <f t="shared" si="201"/>
        <v>-4955386</v>
      </c>
      <c r="D7119" s="3" t="s">
        <v>774</v>
      </c>
      <c r="E7119" s="2" t="b">
        <f t="shared" ca="1" si="200"/>
        <v>1</v>
      </c>
      <c r="F7119" s="2" cm="1">
        <f t="array" aca="1" ref="F7119" ca="1">IF(G7119&lt;&gt;"",INDIRECT("'"&amp;G7119&amp;"'!"&amp;H7119),"")</f>
        <v>4962500</v>
      </c>
      <c r="G7119" s="1533" t="s">
        <v>6773</v>
      </c>
      <c r="H7119" s="2" t="s">
        <v>6162</v>
      </c>
      <c r="S7119" s="8"/>
    </row>
    <row r="7120" spans="1:19" ht="14">
      <c r="A7120">
        <v>7115</v>
      </c>
      <c r="B7120" s="8">
        <f>'BudgetSum 2-4'!F108</f>
        <v>0</v>
      </c>
      <c r="C7120" s="600">
        <f t="shared" si="201"/>
        <v>7115</v>
      </c>
      <c r="D7120" s="3" t="s">
        <v>774</v>
      </c>
      <c r="E7120" s="2" t="b">
        <f t="shared" ca="1" si="200"/>
        <v>1</v>
      </c>
      <c r="F7120" s="2" cm="1">
        <f t="array" aca="1" ref="F7120" ca="1">IF(G7120&lt;&gt;"",INDIRECT("'"&amp;G7120&amp;"'!"&amp;H7120),"")</f>
        <v>0</v>
      </c>
      <c r="G7120" s="1533" t="s">
        <v>6773</v>
      </c>
      <c r="H7120" s="2" t="s">
        <v>5607</v>
      </c>
      <c r="S7120" s="8"/>
    </row>
    <row r="7121" spans="1:19" ht="14">
      <c r="A7121">
        <v>7116</v>
      </c>
      <c r="B7121" s="8">
        <f>'BudgetSum 2-4'!F109</f>
        <v>4962500</v>
      </c>
      <c r="C7121" s="600">
        <f t="shared" si="201"/>
        <v>-4955384</v>
      </c>
      <c r="D7121" s="3" t="s">
        <v>774</v>
      </c>
      <c r="E7121" s="2" t="b">
        <f t="shared" ca="1" si="200"/>
        <v>1</v>
      </c>
      <c r="F7121" s="2" cm="1">
        <f t="array" aca="1" ref="F7121" ca="1">IF(G7121&lt;&gt;"",INDIRECT("'"&amp;G7121&amp;"'!"&amp;H7121),"")</f>
        <v>4962500</v>
      </c>
      <c r="G7121" s="1533" t="s">
        <v>6773</v>
      </c>
      <c r="H7121" s="2" t="s">
        <v>5432</v>
      </c>
      <c r="S7121" s="8"/>
    </row>
    <row r="7122" spans="1:19" ht="14">
      <c r="A7122">
        <v>7117</v>
      </c>
      <c r="B7122" s="8">
        <f>'BudgetSum 2-4'!F110</f>
        <v>-634600</v>
      </c>
      <c r="C7122" s="600">
        <f t="shared" si="201"/>
        <v>641717</v>
      </c>
      <c r="D7122" s="3" t="s">
        <v>774</v>
      </c>
      <c r="E7122" s="2" t="b">
        <f t="shared" ca="1" si="200"/>
        <v>1</v>
      </c>
      <c r="F7122" s="2" cm="1">
        <f t="array" aca="1" ref="F7122" ca="1">IF(G7122&lt;&gt;"",INDIRECT("'"&amp;G7122&amp;"'!"&amp;H7122),"")</f>
        <v>-634600</v>
      </c>
      <c r="G7122" s="1533" t="s">
        <v>6773</v>
      </c>
      <c r="H7122" s="2" t="s">
        <v>5433</v>
      </c>
      <c r="S7122" s="8"/>
    </row>
    <row r="7123" spans="1:19" ht="14">
      <c r="A7123">
        <v>7118</v>
      </c>
      <c r="B7123" s="8">
        <f>'BudgetSum 2-4'!F113</f>
        <v>0</v>
      </c>
      <c r="C7123" s="600">
        <f t="shared" si="201"/>
        <v>7118</v>
      </c>
      <c r="D7123" s="3" t="s">
        <v>774</v>
      </c>
      <c r="E7123" s="2" t="b">
        <f t="shared" ca="1" si="200"/>
        <v>1</v>
      </c>
      <c r="F7123" s="2" cm="1">
        <f t="array" aca="1" ref="F7123" ca="1">IF(G7123&lt;&gt;"",INDIRECT("'"&amp;G7123&amp;"'!"&amp;H7123),"")</f>
        <v>0</v>
      </c>
      <c r="G7123" s="1533" t="s">
        <v>6773</v>
      </c>
      <c r="H7123" s="2" t="s">
        <v>6163</v>
      </c>
      <c r="S7123" s="8"/>
    </row>
    <row r="7124" spans="1:19" ht="14">
      <c r="A7124">
        <v>7119</v>
      </c>
      <c r="B7124" s="8">
        <f>'BudgetSum 2-4'!F116</f>
        <v>0</v>
      </c>
      <c r="C7124" s="600">
        <f t="shared" si="201"/>
        <v>7119</v>
      </c>
      <c r="D7124" s="3" t="s">
        <v>774</v>
      </c>
      <c r="E7124" s="2" t="b">
        <f t="shared" ca="1" si="200"/>
        <v>1</v>
      </c>
      <c r="F7124" s="2" cm="1">
        <f t="array" aca="1" ref="F7124" ca="1">IF(G7124&lt;&gt;"",INDIRECT("'"&amp;G7124&amp;"'!"&amp;H7124),"")</f>
        <v>0</v>
      </c>
      <c r="G7124" s="1533" t="s">
        <v>6773</v>
      </c>
      <c r="H7124" s="2" t="s">
        <v>4495</v>
      </c>
      <c r="S7124" s="8"/>
    </row>
    <row r="7125" spans="1:19" ht="14">
      <c r="A7125">
        <v>7120</v>
      </c>
      <c r="B7125" s="8">
        <f>'BudgetSum 2-4'!F117</f>
        <v>0</v>
      </c>
      <c r="C7125" s="600">
        <f t="shared" si="201"/>
        <v>7120</v>
      </c>
      <c r="D7125" s="3" t="s">
        <v>774</v>
      </c>
      <c r="E7125" s="2" t="b">
        <f t="shared" ca="1" si="200"/>
        <v>1</v>
      </c>
      <c r="F7125" s="2" cm="1">
        <f t="array" aca="1" ref="F7125" ca="1">IF(G7125&lt;&gt;"",INDIRECT("'"&amp;G7125&amp;"'!"&amp;H7125),"")</f>
        <v>0</v>
      </c>
      <c r="G7125" s="1533" t="s">
        <v>6773</v>
      </c>
      <c r="H7125" s="2" t="s">
        <v>5437</v>
      </c>
      <c r="S7125" s="8"/>
    </row>
    <row r="7126" spans="1:19" ht="14">
      <c r="A7126">
        <v>7121</v>
      </c>
      <c r="B7126" s="8">
        <f>'BudgetSum 2-4'!F118</f>
        <v>572197</v>
      </c>
      <c r="C7126" s="600">
        <f t="shared" si="201"/>
        <v>-565076</v>
      </c>
      <c r="D7126" s="3" t="s">
        <v>774</v>
      </c>
      <c r="E7126" s="2" t="b">
        <f t="shared" ca="1" si="200"/>
        <v>1</v>
      </c>
      <c r="F7126" s="2" cm="1">
        <f t="array" aca="1" ref="F7126" ca="1">IF(G7126&lt;&gt;"",INDIRECT("'"&amp;G7126&amp;"'!"&amp;H7126),"")</f>
        <v>572197</v>
      </c>
      <c r="G7126" s="1533" t="s">
        <v>6773</v>
      </c>
      <c r="H7126" s="2" t="s">
        <v>6164</v>
      </c>
      <c r="S7126" s="8"/>
    </row>
    <row r="7127" spans="1:19" ht="14">
      <c r="A7127">
        <v>7122</v>
      </c>
      <c r="B7127" s="8">
        <f>'BudgetSum 2-4'!G91</f>
        <v>15445</v>
      </c>
      <c r="C7127" s="600">
        <f t="shared" si="201"/>
        <v>-8323</v>
      </c>
      <c r="D7127" s="3" t="s">
        <v>774</v>
      </c>
      <c r="E7127" s="2" t="b">
        <f t="shared" ca="1" si="200"/>
        <v>1</v>
      </c>
      <c r="F7127" s="2" cm="1">
        <f t="array" aca="1" ref="F7127" ca="1">IF(G7127&lt;&gt;"",INDIRECT("'"&amp;G7127&amp;"'!"&amp;H7127),"")</f>
        <v>15445</v>
      </c>
      <c r="G7127" s="1533" t="s">
        <v>6773</v>
      </c>
      <c r="H7127" s="2" t="s">
        <v>6165</v>
      </c>
      <c r="S7127" s="8"/>
    </row>
    <row r="7128" spans="1:19" ht="14">
      <c r="A7128">
        <v>7123</v>
      </c>
      <c r="B7128" s="8">
        <f>'BudgetSum 2-4'!G93</f>
        <v>1377400</v>
      </c>
      <c r="C7128" s="600">
        <f t="shared" si="201"/>
        <v>-1370277</v>
      </c>
      <c r="D7128" s="3" t="s">
        <v>774</v>
      </c>
      <c r="E7128" s="2" t="b">
        <f t="shared" ca="1" si="200"/>
        <v>1</v>
      </c>
      <c r="F7128" s="2" cm="1">
        <f t="array" aca="1" ref="F7128" ca="1">IF(G7128&lt;&gt;"",INDIRECT("'"&amp;G7128&amp;"'!"&amp;H7128),"")</f>
        <v>1377400</v>
      </c>
      <c r="G7128" s="1533" t="s">
        <v>6773</v>
      </c>
      <c r="H7128" s="2" t="s">
        <v>6166</v>
      </c>
      <c r="S7128" s="8"/>
    </row>
    <row r="7129" spans="1:19" ht="14">
      <c r="A7129">
        <v>7124</v>
      </c>
      <c r="B7129" s="8">
        <f>'BudgetSum 2-4'!G94</f>
        <v>0</v>
      </c>
      <c r="C7129" s="600">
        <f t="shared" si="201"/>
        <v>7124</v>
      </c>
      <c r="D7129" s="3" t="s">
        <v>774</v>
      </c>
      <c r="E7129" s="2" t="b">
        <f t="shared" ca="1" si="200"/>
        <v>1</v>
      </c>
      <c r="F7129" s="2" cm="1">
        <f t="array" aca="1" ref="F7129" ca="1">IF(G7129&lt;&gt;"",INDIRECT("'"&amp;G7129&amp;"'!"&amp;H7129),"")</f>
        <v>0</v>
      </c>
      <c r="G7129" s="1533" t="s">
        <v>6773</v>
      </c>
      <c r="H7129" s="2" t="s">
        <v>6167</v>
      </c>
      <c r="S7129" s="8"/>
    </row>
    <row r="7130" spans="1:19" ht="14">
      <c r="A7130">
        <v>7125</v>
      </c>
      <c r="B7130" s="8">
        <f>'BudgetSum 2-4'!G95</f>
        <v>714550</v>
      </c>
      <c r="C7130" s="600">
        <f t="shared" si="201"/>
        <v>-707425</v>
      </c>
      <c r="D7130" s="3" t="s">
        <v>774</v>
      </c>
      <c r="E7130" s="2" t="b">
        <f t="shared" ca="1" si="200"/>
        <v>1</v>
      </c>
      <c r="F7130" s="2" cm="1">
        <f t="array" aca="1" ref="F7130" ca="1">IF(G7130&lt;&gt;"",INDIRECT("'"&amp;G7130&amp;"'!"&amp;H7130),"")</f>
        <v>714550</v>
      </c>
      <c r="G7130" s="1533" t="s">
        <v>6773</v>
      </c>
      <c r="H7130" s="2" t="s">
        <v>6168</v>
      </c>
      <c r="S7130" s="8"/>
    </row>
    <row r="7131" spans="1:19" ht="14">
      <c r="A7131">
        <v>7126</v>
      </c>
      <c r="B7131" s="8">
        <f>'BudgetSum 2-4'!G96</f>
        <v>0</v>
      </c>
      <c r="C7131" s="600">
        <f t="shared" si="201"/>
        <v>7126</v>
      </c>
      <c r="D7131" s="3" t="s">
        <v>774</v>
      </c>
      <c r="E7131" s="2" t="b">
        <f t="shared" ca="1" si="200"/>
        <v>1</v>
      </c>
      <c r="F7131" s="2" cm="1">
        <f t="array" aca="1" ref="F7131" ca="1">IF(G7131&lt;&gt;"",INDIRECT("'"&amp;G7131&amp;"'!"&amp;H7131),"")</f>
        <v>0</v>
      </c>
      <c r="G7131" s="1533" t="s">
        <v>6773</v>
      </c>
      <c r="H7131" s="2" t="s">
        <v>6169</v>
      </c>
      <c r="S7131" s="8"/>
    </row>
    <row r="7132" spans="1:19" ht="14">
      <c r="A7132">
        <v>7127</v>
      </c>
      <c r="B7132" s="8">
        <f>'BudgetSum 2-4'!G97</f>
        <v>2091950</v>
      </c>
      <c r="C7132" s="600">
        <f t="shared" si="201"/>
        <v>-2084823</v>
      </c>
      <c r="D7132" s="3" t="s">
        <v>774</v>
      </c>
      <c r="E7132" s="2" t="b">
        <f t="shared" ca="1" si="200"/>
        <v>1</v>
      </c>
      <c r="F7132" s="2" cm="1">
        <f t="array" aca="1" ref="F7132" ca="1">IF(G7132&lt;&gt;"",INDIRECT("'"&amp;G7132&amp;"'!"&amp;H7132),"")</f>
        <v>2091950</v>
      </c>
      <c r="G7132" s="1533" t="s">
        <v>6773</v>
      </c>
      <c r="H7132" s="2" t="s">
        <v>6170</v>
      </c>
      <c r="S7132" s="8"/>
    </row>
    <row r="7133" spans="1:19" ht="14">
      <c r="A7133">
        <v>7128</v>
      </c>
      <c r="B7133" s="8">
        <f>'BudgetSum 2-4'!G98</f>
        <v>0</v>
      </c>
      <c r="C7133" s="600">
        <f t="shared" si="201"/>
        <v>7128</v>
      </c>
      <c r="D7133" s="3" t="s">
        <v>774</v>
      </c>
      <c r="E7133" s="2" t="b">
        <f t="shared" ca="1" si="200"/>
        <v>1</v>
      </c>
      <c r="F7133" s="2" cm="1">
        <f t="array" aca="1" ref="F7133" ca="1">IF(G7133&lt;&gt;"",INDIRECT("'"&amp;G7133&amp;"'!"&amp;H7133),"")</f>
        <v>0</v>
      </c>
      <c r="G7133" s="1533" t="s">
        <v>6773</v>
      </c>
      <c r="H7133" s="2" t="s">
        <v>5467</v>
      </c>
      <c r="S7133" s="8"/>
    </row>
    <row r="7134" spans="1:19" ht="14">
      <c r="A7134">
        <v>7129</v>
      </c>
      <c r="B7134" s="8">
        <f>'BudgetSum 2-4'!G99</f>
        <v>2091950</v>
      </c>
      <c r="C7134" s="600">
        <f t="shared" si="201"/>
        <v>-2084821</v>
      </c>
      <c r="D7134" s="3" t="s">
        <v>774</v>
      </c>
      <c r="E7134" s="2" t="b">
        <f t="shared" ca="1" si="200"/>
        <v>1</v>
      </c>
      <c r="F7134" s="2" cm="1">
        <f t="array" aca="1" ref="F7134" ca="1">IF(G7134&lt;&gt;"",INDIRECT("'"&amp;G7134&amp;"'!"&amp;H7134),"")</f>
        <v>2091950</v>
      </c>
      <c r="G7134" s="1533" t="s">
        <v>6773</v>
      </c>
      <c r="H7134" s="2" t="s">
        <v>5583</v>
      </c>
      <c r="S7134" s="8"/>
    </row>
    <row r="7135" spans="1:19" ht="14">
      <c r="A7135">
        <v>7130</v>
      </c>
      <c r="B7135" s="8">
        <f>'BudgetSum 2-4'!G101</f>
        <v>951070</v>
      </c>
      <c r="C7135" s="600">
        <f t="shared" si="201"/>
        <v>-943940</v>
      </c>
      <c r="D7135" s="3" t="s">
        <v>774</v>
      </c>
      <c r="E7135" s="2" t="b">
        <f t="shared" ca="1" si="200"/>
        <v>1</v>
      </c>
      <c r="F7135" s="2" cm="1">
        <f t="array" aca="1" ref="F7135" ca="1">IF(G7135&lt;&gt;"",INDIRECT("'"&amp;G7135&amp;"'!"&amp;H7135),"")</f>
        <v>951070</v>
      </c>
      <c r="G7135" s="1533" t="s">
        <v>6773</v>
      </c>
      <c r="H7135" s="2" t="s">
        <v>5468</v>
      </c>
      <c r="S7135" s="8"/>
    </row>
    <row r="7136" spans="1:19" ht="14">
      <c r="A7136">
        <v>7131</v>
      </c>
      <c r="B7136" s="8">
        <f>'BudgetSum 2-4'!G102</f>
        <v>1140840</v>
      </c>
      <c r="C7136" s="600">
        <f t="shared" si="201"/>
        <v>-1133709</v>
      </c>
      <c r="D7136" s="3" t="s">
        <v>774</v>
      </c>
      <c r="E7136" s="2" t="b">
        <f t="shared" ca="1" si="200"/>
        <v>1</v>
      </c>
      <c r="F7136" s="2" cm="1">
        <f t="array" aca="1" ref="F7136" ca="1">IF(G7136&lt;&gt;"",INDIRECT("'"&amp;G7136&amp;"'!"&amp;H7136),"")</f>
        <v>1140840</v>
      </c>
      <c r="G7136" s="1533" t="s">
        <v>6773</v>
      </c>
      <c r="H7136" s="2" t="s">
        <v>5593</v>
      </c>
      <c r="S7136" s="8"/>
    </row>
    <row r="7137" spans="1:19" ht="14">
      <c r="A7137">
        <v>7132</v>
      </c>
      <c r="B7137" s="8">
        <f>'BudgetSum 2-4'!G103</f>
        <v>40</v>
      </c>
      <c r="C7137" s="600">
        <f t="shared" si="201"/>
        <v>7092</v>
      </c>
      <c r="D7137" s="3" t="s">
        <v>774</v>
      </c>
      <c r="E7137" s="2" t="b">
        <f t="shared" ca="1" si="200"/>
        <v>1</v>
      </c>
      <c r="F7137" s="2" cm="1">
        <f t="array" aca="1" ref="F7137" ca="1">IF(G7137&lt;&gt;"",INDIRECT("'"&amp;G7137&amp;"'!"&amp;H7137),"")</f>
        <v>40</v>
      </c>
      <c r="G7137" s="1533" t="s">
        <v>6773</v>
      </c>
      <c r="H7137" s="2" t="s">
        <v>6171</v>
      </c>
      <c r="S7137" s="8"/>
    </row>
    <row r="7138" spans="1:19" ht="14">
      <c r="A7138">
        <v>7133</v>
      </c>
      <c r="B7138" s="8">
        <f>'BudgetSum 2-4'!G104</f>
        <v>0</v>
      </c>
      <c r="C7138" s="600">
        <f t="shared" si="201"/>
        <v>7133</v>
      </c>
      <c r="D7138" s="3" t="s">
        <v>774</v>
      </c>
      <c r="E7138" s="2" t="b">
        <f t="shared" ca="1" si="200"/>
        <v>1</v>
      </c>
      <c r="F7138" s="2" cm="1">
        <f t="array" aca="1" ref="F7138" ca="1">IF(G7138&lt;&gt;"",INDIRECT("'"&amp;G7138&amp;"'!"&amp;H7138),"")</f>
        <v>0</v>
      </c>
      <c r="G7138" s="1533" t="s">
        <v>6773</v>
      </c>
      <c r="H7138" s="2" t="s">
        <v>5601</v>
      </c>
      <c r="S7138" s="8"/>
    </row>
    <row r="7139" spans="1:19" ht="14">
      <c r="A7139">
        <v>7134</v>
      </c>
      <c r="B7139" s="8">
        <f>'BudgetSum 2-4'!G105</f>
        <v>0</v>
      </c>
      <c r="C7139" s="600">
        <f t="shared" si="201"/>
        <v>7134</v>
      </c>
      <c r="D7139" s="3" t="s">
        <v>774</v>
      </c>
      <c r="E7139" s="2" t="b">
        <f t="shared" ca="1" si="200"/>
        <v>1</v>
      </c>
      <c r="F7139" s="2" cm="1">
        <f t="array" aca="1" ref="F7139" ca="1">IF(G7139&lt;&gt;"",INDIRECT("'"&amp;G7139&amp;"'!"&amp;H7139),"")</f>
        <v>0</v>
      </c>
      <c r="G7139" s="1533" t="s">
        <v>6773</v>
      </c>
      <c r="H7139" s="2" t="s">
        <v>6172</v>
      </c>
      <c r="S7139" s="8"/>
    </row>
    <row r="7140" spans="1:19" ht="14">
      <c r="A7140">
        <v>7135</v>
      </c>
      <c r="B7140" s="8">
        <f>'BudgetSum 2-4'!G106</f>
        <v>0</v>
      </c>
      <c r="C7140" s="600">
        <f t="shared" si="201"/>
        <v>7135</v>
      </c>
      <c r="D7140" s="3" t="s">
        <v>774</v>
      </c>
      <c r="E7140" s="2" t="b">
        <f t="shared" ca="1" si="200"/>
        <v>1</v>
      </c>
      <c r="F7140" s="2" cm="1">
        <f t="array" aca="1" ref="F7140" ca="1">IF(G7140&lt;&gt;"",INDIRECT("'"&amp;G7140&amp;"'!"&amp;H7140),"")</f>
        <v>0</v>
      </c>
      <c r="G7140" s="1533" t="s">
        <v>6773</v>
      </c>
      <c r="H7140" s="2" t="s">
        <v>5604</v>
      </c>
      <c r="S7140" s="8"/>
    </row>
    <row r="7141" spans="1:19" ht="14">
      <c r="A7141">
        <v>7136</v>
      </c>
      <c r="B7141" s="8">
        <f>'BudgetSum 2-4'!G107</f>
        <v>2091950</v>
      </c>
      <c r="C7141" s="600">
        <f t="shared" si="201"/>
        <v>-2084814</v>
      </c>
      <c r="D7141" s="3" t="s">
        <v>774</v>
      </c>
      <c r="E7141" s="2" t="b">
        <f t="shared" ca="1" si="200"/>
        <v>1</v>
      </c>
      <c r="F7141" s="2" cm="1">
        <f t="array" aca="1" ref="F7141" ca="1">IF(G7141&lt;&gt;"",INDIRECT("'"&amp;G7141&amp;"'!"&amp;H7141),"")</f>
        <v>2091950</v>
      </c>
      <c r="G7141" s="1533" t="s">
        <v>6773</v>
      </c>
      <c r="H7141" s="2" t="s">
        <v>6173</v>
      </c>
      <c r="S7141" s="8"/>
    </row>
    <row r="7142" spans="1:19" ht="14">
      <c r="A7142">
        <v>7137</v>
      </c>
      <c r="B7142" s="8">
        <f>'BudgetSum 2-4'!G108</f>
        <v>0</v>
      </c>
      <c r="C7142" s="600">
        <f t="shared" si="201"/>
        <v>7137</v>
      </c>
      <c r="D7142" s="3" t="s">
        <v>774</v>
      </c>
      <c r="E7142" s="2" t="b">
        <f t="shared" ca="1" si="200"/>
        <v>1</v>
      </c>
      <c r="F7142" s="2" cm="1">
        <f t="array" aca="1" ref="F7142" ca="1">IF(G7142&lt;&gt;"",INDIRECT("'"&amp;G7142&amp;"'!"&amp;H7142),"")</f>
        <v>0</v>
      </c>
      <c r="G7142" s="1533" t="s">
        <v>6773</v>
      </c>
      <c r="H7142" s="2" t="s">
        <v>5608</v>
      </c>
      <c r="S7142" s="8"/>
    </row>
    <row r="7143" spans="1:19" ht="14">
      <c r="A7143">
        <v>7138</v>
      </c>
      <c r="B7143" s="8">
        <f>'BudgetSum 2-4'!G109</f>
        <v>2091950</v>
      </c>
      <c r="C7143" s="600">
        <f t="shared" si="201"/>
        <v>-2084812</v>
      </c>
      <c r="D7143" s="3" t="s">
        <v>774</v>
      </c>
      <c r="E7143" s="2" t="b">
        <f t="shared" ca="1" si="200"/>
        <v>1</v>
      </c>
      <c r="F7143" s="2" cm="1">
        <f t="array" aca="1" ref="F7143" ca="1">IF(G7143&lt;&gt;"",INDIRECT("'"&amp;G7143&amp;"'!"&amp;H7143),"")</f>
        <v>2091950</v>
      </c>
      <c r="G7143" s="1533" t="s">
        <v>6773</v>
      </c>
      <c r="H7143" s="2" t="s">
        <v>5469</v>
      </c>
      <c r="S7143" s="8"/>
    </row>
    <row r="7144" spans="1:19" ht="14">
      <c r="A7144">
        <v>7139</v>
      </c>
      <c r="B7144" s="8">
        <f>'BudgetSum 2-4'!G110</f>
        <v>0</v>
      </c>
      <c r="C7144" s="600">
        <f t="shared" si="201"/>
        <v>7139</v>
      </c>
      <c r="D7144" s="3" t="s">
        <v>774</v>
      </c>
      <c r="E7144" s="2" t="b">
        <f t="shared" ca="1" si="200"/>
        <v>1</v>
      </c>
      <c r="F7144" s="2" cm="1">
        <f t="array" aca="1" ref="F7144" ca="1">IF(G7144&lt;&gt;"",INDIRECT("'"&amp;G7144&amp;"'!"&amp;H7144),"")</f>
        <v>0</v>
      </c>
      <c r="G7144" s="1533" t="s">
        <v>6773</v>
      </c>
      <c r="H7144" s="2" t="s">
        <v>5470</v>
      </c>
      <c r="S7144" s="8"/>
    </row>
    <row r="7145" spans="1:19" ht="14">
      <c r="A7145">
        <v>7140</v>
      </c>
      <c r="B7145" s="8">
        <f>'BudgetSum 2-4'!G113</f>
        <v>0</v>
      </c>
      <c r="C7145" s="600">
        <f t="shared" si="201"/>
        <v>7140</v>
      </c>
      <c r="D7145" s="3" t="s">
        <v>774</v>
      </c>
      <c r="E7145" s="2" t="b">
        <f t="shared" ca="1" si="200"/>
        <v>1</v>
      </c>
      <c r="F7145" s="2" cm="1">
        <f t="array" aca="1" ref="F7145" ca="1">IF(G7145&lt;&gt;"",INDIRECT("'"&amp;G7145&amp;"'!"&amp;H7145),"")</f>
        <v>0</v>
      </c>
      <c r="G7145" s="1533" t="s">
        <v>6773</v>
      </c>
      <c r="H7145" s="2" t="s">
        <v>6174</v>
      </c>
      <c r="S7145" s="8"/>
    </row>
    <row r="7146" spans="1:19" ht="14">
      <c r="A7146">
        <v>7141</v>
      </c>
      <c r="B7146" s="8">
        <f>'BudgetSum 2-4'!G116</f>
        <v>0</v>
      </c>
      <c r="C7146" s="600">
        <f t="shared" si="201"/>
        <v>7141</v>
      </c>
      <c r="D7146" s="3" t="s">
        <v>774</v>
      </c>
      <c r="E7146" s="2" t="b">
        <f t="shared" ca="1" si="200"/>
        <v>1</v>
      </c>
      <c r="F7146" s="2" cm="1">
        <f t="array" aca="1" ref="F7146" ca="1">IF(G7146&lt;&gt;"",INDIRECT("'"&amp;G7146&amp;"'!"&amp;H7146),"")</f>
        <v>0</v>
      </c>
      <c r="G7146" s="1533" t="s">
        <v>6773</v>
      </c>
      <c r="H7146" s="2" t="s">
        <v>4533</v>
      </c>
      <c r="S7146" s="8"/>
    </row>
    <row r="7147" spans="1:19" ht="14">
      <c r="A7147">
        <v>7142</v>
      </c>
      <c r="B7147" s="8">
        <f>'BudgetSum 2-4'!G117</f>
        <v>0</v>
      </c>
      <c r="C7147" s="600">
        <f t="shared" si="201"/>
        <v>7142</v>
      </c>
      <c r="D7147" s="3" t="s">
        <v>774</v>
      </c>
      <c r="E7147" s="2" t="b">
        <f t="shared" ca="1" si="200"/>
        <v>1</v>
      </c>
      <c r="F7147" s="2" cm="1">
        <f t="array" aca="1" ref="F7147" ca="1">IF(G7147&lt;&gt;"",INDIRECT("'"&amp;G7147&amp;"'!"&amp;H7147),"")</f>
        <v>0</v>
      </c>
      <c r="G7147" s="1533" t="s">
        <v>6773</v>
      </c>
      <c r="H7147" s="2" t="s">
        <v>5473</v>
      </c>
      <c r="S7147" s="8"/>
    </row>
    <row r="7148" spans="1:19" ht="14">
      <c r="A7148">
        <v>7143</v>
      </c>
      <c r="B7148" s="8">
        <f>'BudgetSum 2-4'!G118</f>
        <v>15445</v>
      </c>
      <c r="C7148" s="600">
        <f t="shared" si="201"/>
        <v>-8302</v>
      </c>
      <c r="D7148" s="3" t="s">
        <v>774</v>
      </c>
      <c r="E7148" s="2" t="b">
        <f t="shared" ca="1" si="200"/>
        <v>1</v>
      </c>
      <c r="F7148" s="2" cm="1">
        <f t="array" aca="1" ref="F7148" ca="1">IF(G7148&lt;&gt;"",INDIRECT("'"&amp;G7148&amp;"'!"&amp;H7148),"")</f>
        <v>15445</v>
      </c>
      <c r="G7148" s="1533" t="s">
        <v>6773</v>
      </c>
      <c r="H7148" s="2" t="s">
        <v>6175</v>
      </c>
      <c r="S7148" s="8"/>
    </row>
    <row r="7149" spans="1:19" ht="14">
      <c r="A7149">
        <v>7144</v>
      </c>
      <c r="B7149" s="8">
        <f>'BudgetSum 2-4'!H91</f>
        <v>0</v>
      </c>
      <c r="C7149" s="600">
        <f t="shared" si="201"/>
        <v>7144</v>
      </c>
      <c r="D7149" s="3" t="s">
        <v>774</v>
      </c>
      <c r="E7149" s="2" t="b">
        <f t="shared" ca="1" si="200"/>
        <v>1</v>
      </c>
      <c r="F7149" s="2" cm="1">
        <f t="array" aca="1" ref="F7149" ca="1">IF(G7149&lt;&gt;"",INDIRECT("'"&amp;G7149&amp;"'!"&amp;H7149),"")</f>
        <v>0</v>
      </c>
      <c r="G7149" s="1533" t="s">
        <v>6773</v>
      </c>
      <c r="H7149" s="2" t="s">
        <v>5747</v>
      </c>
      <c r="S7149" s="8"/>
    </row>
    <row r="7150" spans="1:19" ht="14">
      <c r="A7150">
        <v>7145</v>
      </c>
      <c r="B7150" s="8">
        <f>'BudgetSum 2-4'!H93</f>
        <v>0</v>
      </c>
      <c r="C7150" s="600">
        <f t="shared" si="201"/>
        <v>7145</v>
      </c>
      <c r="D7150" s="3" t="s">
        <v>774</v>
      </c>
      <c r="E7150" s="2" t="b">
        <f t="shared" ca="1" si="200"/>
        <v>1</v>
      </c>
      <c r="F7150" s="2" cm="1">
        <f t="array" aca="1" ref="F7150" ca="1">IF(G7150&lt;&gt;"",INDIRECT("'"&amp;G7150&amp;"'!"&amp;H7150),"")</f>
        <v>0</v>
      </c>
      <c r="G7150" s="1533" t="s">
        <v>6773</v>
      </c>
      <c r="H7150" s="2" t="s">
        <v>5751</v>
      </c>
      <c r="S7150" s="8"/>
    </row>
    <row r="7151" spans="1:19" ht="14">
      <c r="A7151">
        <v>7146</v>
      </c>
      <c r="B7151" s="8">
        <f>'BudgetSum 2-4'!H95</f>
        <v>0</v>
      </c>
      <c r="C7151" s="600">
        <f t="shared" si="201"/>
        <v>7146</v>
      </c>
      <c r="D7151" s="3" t="s">
        <v>774</v>
      </c>
      <c r="E7151" s="2" t="b">
        <f t="shared" ca="1" si="200"/>
        <v>1</v>
      </c>
      <c r="F7151" s="2" cm="1">
        <f t="array" aca="1" ref="F7151" ca="1">IF(G7151&lt;&gt;"",INDIRECT("'"&amp;G7151&amp;"'!"&amp;H7151),"")</f>
        <v>0</v>
      </c>
      <c r="G7151" s="1533" t="s">
        <v>6773</v>
      </c>
      <c r="H7151" s="2" t="s">
        <v>5753</v>
      </c>
      <c r="S7151" s="8"/>
    </row>
    <row r="7152" spans="1:19" ht="14">
      <c r="A7152">
        <v>7147</v>
      </c>
      <c r="B7152" s="8">
        <f>'BudgetSum 2-4'!H96</f>
        <v>0</v>
      </c>
      <c r="C7152" s="600">
        <f t="shared" si="201"/>
        <v>7147</v>
      </c>
      <c r="D7152" s="3" t="s">
        <v>774</v>
      </c>
      <c r="E7152" s="2" t="b">
        <f t="shared" ca="1" si="200"/>
        <v>1</v>
      </c>
      <c r="F7152" s="2" cm="1">
        <f t="array" aca="1" ref="F7152" ca="1">IF(G7152&lt;&gt;"",INDIRECT("'"&amp;G7152&amp;"'!"&amp;H7152),"")</f>
        <v>0</v>
      </c>
      <c r="G7152" s="1533" t="s">
        <v>6773</v>
      </c>
      <c r="H7152" s="2" t="s">
        <v>5755</v>
      </c>
      <c r="S7152" s="8"/>
    </row>
    <row r="7153" spans="1:19" ht="14">
      <c r="A7153">
        <v>7148</v>
      </c>
      <c r="B7153" s="8">
        <f>'BudgetSum 2-4'!H97</f>
        <v>0</v>
      </c>
      <c r="C7153" s="600">
        <f t="shared" si="201"/>
        <v>7148</v>
      </c>
      <c r="D7153" s="3" t="s">
        <v>774</v>
      </c>
      <c r="E7153" s="2" t="b">
        <f t="shared" ca="1" si="200"/>
        <v>1</v>
      </c>
      <c r="F7153" s="2" cm="1">
        <f t="array" aca="1" ref="F7153" ca="1">IF(G7153&lt;&gt;"",INDIRECT("'"&amp;G7153&amp;"'!"&amp;H7153),"")</f>
        <v>0</v>
      </c>
      <c r="G7153" s="1533" t="s">
        <v>6773</v>
      </c>
      <c r="H7153" s="2" t="s">
        <v>5757</v>
      </c>
      <c r="S7153" s="8"/>
    </row>
    <row r="7154" spans="1:19" ht="14">
      <c r="A7154">
        <v>7149</v>
      </c>
      <c r="B7154" s="8">
        <f>'BudgetSum 2-4'!H98</f>
        <v>0</v>
      </c>
      <c r="C7154" s="600">
        <f t="shared" si="201"/>
        <v>7149</v>
      </c>
      <c r="D7154" s="3" t="s">
        <v>774</v>
      </c>
      <c r="E7154" s="2" t="b">
        <f t="shared" ca="1" si="200"/>
        <v>1</v>
      </c>
      <c r="F7154" s="2" cm="1">
        <f t="array" aca="1" ref="F7154" ca="1">IF(G7154&lt;&gt;"",INDIRECT("'"&amp;G7154&amp;"'!"&amp;H7154),"")</f>
        <v>0</v>
      </c>
      <c r="G7154" s="1533" t="s">
        <v>6773</v>
      </c>
      <c r="H7154" s="2" t="s">
        <v>5509</v>
      </c>
      <c r="S7154" s="8"/>
    </row>
    <row r="7155" spans="1:19" ht="14">
      <c r="A7155">
        <v>7150</v>
      </c>
      <c r="B7155" s="8">
        <f>'BudgetSum 2-4'!H99</f>
        <v>0</v>
      </c>
      <c r="C7155" s="600">
        <f t="shared" si="201"/>
        <v>7150</v>
      </c>
      <c r="D7155" s="3" t="s">
        <v>774</v>
      </c>
      <c r="E7155" s="2" t="b">
        <f t="shared" ca="1" si="200"/>
        <v>1</v>
      </c>
      <c r="F7155" s="2" cm="1">
        <f t="array" aca="1" ref="F7155" ca="1">IF(G7155&lt;&gt;"",INDIRECT("'"&amp;G7155&amp;"'!"&amp;H7155),"")</f>
        <v>0</v>
      </c>
      <c r="G7155" s="1533" t="s">
        <v>6773</v>
      </c>
      <c r="H7155" s="2" t="s">
        <v>5584</v>
      </c>
      <c r="S7155" s="8"/>
    </row>
    <row r="7156" spans="1:19" ht="14">
      <c r="A7156">
        <v>7151</v>
      </c>
      <c r="B7156" s="8">
        <f>'BudgetSum 2-4'!H102</f>
        <v>0</v>
      </c>
      <c r="C7156" s="600">
        <f t="shared" si="201"/>
        <v>7151</v>
      </c>
      <c r="D7156" s="3" t="s">
        <v>774</v>
      </c>
      <c r="E7156" s="2" t="b">
        <f t="shared" ca="1" si="200"/>
        <v>1</v>
      </c>
      <c r="F7156" s="2" cm="1">
        <f t="array" aca="1" ref="F7156" ca="1">IF(G7156&lt;&gt;"",INDIRECT("'"&amp;G7156&amp;"'!"&amp;H7156),"")</f>
        <v>0</v>
      </c>
      <c r="G7156" s="1533" t="s">
        <v>6773</v>
      </c>
      <c r="H7156" s="2" t="s">
        <v>5594</v>
      </c>
      <c r="S7156" s="8"/>
    </row>
    <row r="7157" spans="1:19" ht="14">
      <c r="A7157">
        <v>7152</v>
      </c>
      <c r="B7157" s="8">
        <f>'BudgetSum 2-4'!H104</f>
        <v>0</v>
      </c>
      <c r="C7157" s="600">
        <f t="shared" si="201"/>
        <v>7152</v>
      </c>
      <c r="D7157" s="3" t="s">
        <v>774</v>
      </c>
      <c r="E7157" s="2" t="b">
        <f t="shared" ca="1" si="200"/>
        <v>1</v>
      </c>
      <c r="F7157" s="2" cm="1">
        <f t="array" aca="1" ref="F7157" ca="1">IF(G7157&lt;&gt;"",INDIRECT("'"&amp;G7157&amp;"'!"&amp;H7157),"")</f>
        <v>0</v>
      </c>
      <c r="G7157" s="1533" t="s">
        <v>6773</v>
      </c>
      <c r="H7157" s="2" t="s">
        <v>4570</v>
      </c>
      <c r="S7157" s="8"/>
    </row>
    <row r="7158" spans="1:19" ht="14">
      <c r="A7158">
        <v>7153</v>
      </c>
      <c r="B7158" s="8">
        <f>'BudgetSum 2-4'!H106</f>
        <v>0</v>
      </c>
      <c r="C7158" s="600">
        <f t="shared" si="201"/>
        <v>7153</v>
      </c>
      <c r="D7158" s="3" t="s">
        <v>774</v>
      </c>
      <c r="E7158" s="2" t="b">
        <f t="shared" ca="1" si="200"/>
        <v>1</v>
      </c>
      <c r="F7158" s="2" cm="1">
        <f t="array" aca="1" ref="F7158" ca="1">IF(G7158&lt;&gt;"",INDIRECT("'"&amp;G7158&amp;"'!"&amp;H7158),"")</f>
        <v>0</v>
      </c>
      <c r="G7158" s="1533" t="s">
        <v>6773</v>
      </c>
      <c r="H7158" s="2" t="s">
        <v>5511</v>
      </c>
      <c r="S7158" s="8"/>
    </row>
    <row r="7159" spans="1:19" ht="14">
      <c r="A7159">
        <v>7154</v>
      </c>
      <c r="B7159" s="8">
        <f>'BudgetSum 2-4'!H107</f>
        <v>0</v>
      </c>
      <c r="C7159" s="600">
        <f t="shared" si="201"/>
        <v>7154</v>
      </c>
      <c r="D7159" s="3" t="s">
        <v>774</v>
      </c>
      <c r="E7159" s="2" t="b">
        <f t="shared" ca="1" si="200"/>
        <v>1</v>
      </c>
      <c r="F7159" s="2" cm="1">
        <f t="array" aca="1" ref="F7159" ca="1">IF(G7159&lt;&gt;"",INDIRECT("'"&amp;G7159&amp;"'!"&amp;H7159),"")</f>
        <v>0</v>
      </c>
      <c r="G7159" s="1533" t="s">
        <v>6773</v>
      </c>
      <c r="H7159" s="2" t="s">
        <v>4571</v>
      </c>
      <c r="S7159" s="8"/>
    </row>
    <row r="7160" spans="1:19" ht="14">
      <c r="A7160">
        <v>7155</v>
      </c>
      <c r="B7160" s="8">
        <f>'BudgetSum 2-4'!H108</f>
        <v>0</v>
      </c>
      <c r="C7160" s="600">
        <f t="shared" si="201"/>
        <v>7155</v>
      </c>
      <c r="D7160" s="3" t="s">
        <v>774</v>
      </c>
      <c r="E7160" s="2" t="b">
        <f t="shared" ca="1" si="200"/>
        <v>1</v>
      </c>
      <c r="F7160" s="2" cm="1">
        <f t="array" aca="1" ref="F7160" ca="1">IF(G7160&lt;&gt;"",INDIRECT("'"&amp;G7160&amp;"'!"&amp;H7160),"")</f>
        <v>0</v>
      </c>
      <c r="G7160" s="1533" t="s">
        <v>6773</v>
      </c>
      <c r="H7160" s="2" t="s">
        <v>4572</v>
      </c>
      <c r="S7160" s="8"/>
    </row>
    <row r="7161" spans="1:19" ht="14">
      <c r="A7161">
        <v>7156</v>
      </c>
      <c r="B7161" s="8">
        <f>'BudgetSum 2-4'!H109</f>
        <v>0</v>
      </c>
      <c r="C7161" s="600">
        <f t="shared" si="201"/>
        <v>7156</v>
      </c>
      <c r="D7161" s="3" t="s">
        <v>774</v>
      </c>
      <c r="E7161" s="2" t="b">
        <f t="shared" ca="1" si="200"/>
        <v>1</v>
      </c>
      <c r="F7161" s="2" cm="1">
        <f t="array" aca="1" ref="F7161" ca="1">IF(G7161&lt;&gt;"",INDIRECT("'"&amp;G7161&amp;"'!"&amp;H7161),"")</f>
        <v>0</v>
      </c>
      <c r="G7161" s="1533" t="s">
        <v>6773</v>
      </c>
      <c r="H7161" s="2" t="s">
        <v>4928</v>
      </c>
      <c r="S7161" s="8"/>
    </row>
    <row r="7162" spans="1:19" ht="14">
      <c r="A7162">
        <v>7157</v>
      </c>
      <c r="B7162" s="8">
        <f>'BudgetSum 2-4'!H110</f>
        <v>0</v>
      </c>
      <c r="C7162" s="600">
        <f t="shared" si="201"/>
        <v>7157</v>
      </c>
      <c r="D7162" s="3" t="s">
        <v>774</v>
      </c>
      <c r="E7162" s="2" t="b">
        <f t="shared" ca="1" si="200"/>
        <v>1</v>
      </c>
      <c r="F7162" s="2" cm="1">
        <f t="array" aca="1" ref="F7162" ca="1">IF(G7162&lt;&gt;"",INDIRECT("'"&amp;G7162&amp;"'!"&amp;H7162),"")</f>
        <v>0</v>
      </c>
      <c r="G7162" s="1533" t="s">
        <v>6773</v>
      </c>
      <c r="H7162" s="2" t="s">
        <v>4929</v>
      </c>
      <c r="S7162" s="8"/>
    </row>
    <row r="7163" spans="1:19" ht="14">
      <c r="A7163">
        <v>7158</v>
      </c>
      <c r="B7163" s="8">
        <f>'BudgetSum 2-4'!H113</f>
        <v>0</v>
      </c>
      <c r="C7163" s="600">
        <f t="shared" si="201"/>
        <v>7158</v>
      </c>
      <c r="D7163" s="3" t="s">
        <v>774</v>
      </c>
      <c r="E7163" s="2" t="b">
        <f t="shared" ca="1" si="200"/>
        <v>1</v>
      </c>
      <c r="F7163" s="2" cm="1">
        <f t="array" aca="1" ref="F7163" ca="1">IF(G7163&lt;&gt;"",INDIRECT("'"&amp;G7163&amp;"'!"&amp;H7163),"")</f>
        <v>0</v>
      </c>
      <c r="G7163" s="1533" t="s">
        <v>6773</v>
      </c>
      <c r="H7163" s="2" t="s">
        <v>5881</v>
      </c>
      <c r="S7163" s="8"/>
    </row>
    <row r="7164" spans="1:19" ht="14">
      <c r="A7164">
        <v>7159</v>
      </c>
      <c r="B7164" s="8">
        <f>'BudgetSum 2-4'!H116</f>
        <v>0</v>
      </c>
      <c r="C7164" s="600">
        <f t="shared" si="201"/>
        <v>7159</v>
      </c>
      <c r="D7164" s="3" t="s">
        <v>774</v>
      </c>
      <c r="E7164" s="2" t="b">
        <f t="shared" ca="1" si="200"/>
        <v>1</v>
      </c>
      <c r="F7164" s="2" cm="1">
        <f t="array" aca="1" ref="F7164" ca="1">IF(G7164&lt;&gt;"",INDIRECT("'"&amp;G7164&amp;"'!"&amp;H7164),"")</f>
        <v>0</v>
      </c>
      <c r="G7164" s="1533" t="s">
        <v>6773</v>
      </c>
      <c r="H7164" s="2" t="s">
        <v>4575</v>
      </c>
      <c r="S7164" s="8"/>
    </row>
    <row r="7165" spans="1:19" ht="14">
      <c r="A7165">
        <v>7160</v>
      </c>
      <c r="B7165" s="8">
        <f>'BudgetSum 2-4'!H117</f>
        <v>0</v>
      </c>
      <c r="C7165" s="600">
        <f t="shared" si="201"/>
        <v>7160</v>
      </c>
      <c r="D7165" s="3" t="s">
        <v>774</v>
      </c>
      <c r="E7165" s="2" t="b">
        <f t="shared" ca="1" si="200"/>
        <v>1</v>
      </c>
      <c r="F7165" s="2" cm="1">
        <f t="array" aca="1" ref="F7165" ca="1">IF(G7165&lt;&gt;"",INDIRECT("'"&amp;G7165&amp;"'!"&amp;H7165),"")</f>
        <v>0</v>
      </c>
      <c r="G7165" s="1533" t="s">
        <v>6773</v>
      </c>
      <c r="H7165" s="2" t="s">
        <v>6176</v>
      </c>
      <c r="S7165" s="8"/>
    </row>
    <row r="7166" spans="1:19" ht="14">
      <c r="A7166">
        <v>7161</v>
      </c>
      <c r="B7166" s="8">
        <f>'BudgetSum 2-4'!H118</f>
        <v>0</v>
      </c>
      <c r="C7166" s="600">
        <f t="shared" si="201"/>
        <v>7161</v>
      </c>
      <c r="D7166" s="3" t="s">
        <v>774</v>
      </c>
      <c r="E7166" s="2" t="b">
        <f t="shared" ca="1" si="200"/>
        <v>1</v>
      </c>
      <c r="F7166" s="2" cm="1">
        <f t="array" aca="1" ref="F7166" ca="1">IF(G7166&lt;&gt;"",INDIRECT("'"&amp;G7166&amp;"'!"&amp;H7166),"")</f>
        <v>0</v>
      </c>
      <c r="G7166" s="1533" t="s">
        <v>6773</v>
      </c>
      <c r="H7166" s="2" t="s">
        <v>6177</v>
      </c>
      <c r="S7166" s="8"/>
    </row>
    <row r="7167" spans="1:19" ht="14">
      <c r="A7167">
        <v>7162</v>
      </c>
      <c r="B7167" s="8">
        <f>'BudgetSum 2-4'!I91</f>
        <v>955536</v>
      </c>
      <c r="C7167" s="600">
        <f t="shared" si="201"/>
        <v>-948374</v>
      </c>
      <c r="D7167" s="3" t="s">
        <v>774</v>
      </c>
      <c r="E7167" s="2" t="b">
        <f t="shared" ca="1" si="200"/>
        <v>1</v>
      </c>
      <c r="F7167" s="2" cm="1">
        <f t="array" aca="1" ref="F7167" ca="1">IF(G7167&lt;&gt;"",INDIRECT("'"&amp;G7167&amp;"'!"&amp;H7167),"")</f>
        <v>955536</v>
      </c>
      <c r="G7167" s="1533" t="s">
        <v>6773</v>
      </c>
      <c r="H7167" s="2" t="s">
        <v>6178</v>
      </c>
      <c r="S7167" s="8"/>
    </row>
    <row r="7168" spans="1:19" ht="14">
      <c r="A7168">
        <v>7163</v>
      </c>
      <c r="B7168" s="8">
        <f>'BudgetSum 2-4'!I93</f>
        <v>0</v>
      </c>
      <c r="C7168" s="600">
        <f t="shared" si="201"/>
        <v>7163</v>
      </c>
      <c r="D7168" s="3" t="s">
        <v>774</v>
      </c>
      <c r="E7168" s="2" t="b">
        <f t="shared" ca="1" si="200"/>
        <v>1</v>
      </c>
      <c r="F7168" s="2" cm="1">
        <f t="array" aca="1" ref="F7168" ca="1">IF(G7168&lt;&gt;"",INDIRECT("'"&amp;G7168&amp;"'!"&amp;H7168),"")</f>
        <v>0</v>
      </c>
      <c r="G7168" s="1533" t="s">
        <v>6773</v>
      </c>
      <c r="H7168" s="2" t="s">
        <v>6179</v>
      </c>
      <c r="S7168" s="8"/>
    </row>
    <row r="7169" spans="1:19" ht="14">
      <c r="A7169">
        <v>7164</v>
      </c>
      <c r="B7169" s="8">
        <f>'BudgetSum 2-4'!I95</f>
        <v>0</v>
      </c>
      <c r="C7169" s="600">
        <f t="shared" si="201"/>
        <v>7164</v>
      </c>
      <c r="D7169" s="3" t="s">
        <v>774</v>
      </c>
      <c r="E7169" s="2" t="b">
        <f t="shared" ca="1" si="200"/>
        <v>1</v>
      </c>
      <c r="F7169" s="2" cm="1">
        <f t="array" aca="1" ref="F7169" ca="1">IF(G7169&lt;&gt;"",INDIRECT("'"&amp;G7169&amp;"'!"&amp;H7169),"")</f>
        <v>0</v>
      </c>
      <c r="G7169" s="1533" t="s">
        <v>6773</v>
      </c>
      <c r="H7169" s="2" t="s">
        <v>6180</v>
      </c>
      <c r="S7169" s="8"/>
    </row>
    <row r="7170" spans="1:19" ht="14">
      <c r="A7170">
        <v>7165</v>
      </c>
      <c r="B7170" s="8">
        <f>'BudgetSum 2-4'!I96</f>
        <v>0</v>
      </c>
      <c r="C7170" s="600">
        <f t="shared" si="201"/>
        <v>7165</v>
      </c>
      <c r="D7170" s="3" t="s">
        <v>774</v>
      </c>
      <c r="E7170" s="2" t="b">
        <f t="shared" ref="E7170:E7233" ca="1" si="202">F7170=B7170</f>
        <v>1</v>
      </c>
      <c r="F7170" s="2" cm="1">
        <f t="array" aca="1" ref="F7170" ca="1">IF(G7170&lt;&gt;"",INDIRECT("'"&amp;G7170&amp;"'!"&amp;H7170),"")</f>
        <v>0</v>
      </c>
      <c r="G7170" s="1533" t="s">
        <v>6773</v>
      </c>
      <c r="H7170" s="2" t="s">
        <v>6181</v>
      </c>
      <c r="S7170" s="8"/>
    </row>
    <row r="7171" spans="1:19" ht="14">
      <c r="A7171">
        <v>7166</v>
      </c>
      <c r="B7171" s="8">
        <f>'BudgetSum 2-4'!I97</f>
        <v>0</v>
      </c>
      <c r="C7171" s="600">
        <f t="shared" si="201"/>
        <v>7166</v>
      </c>
      <c r="D7171" s="3" t="s">
        <v>774</v>
      </c>
      <c r="E7171" s="2" t="b">
        <f t="shared" ca="1" si="202"/>
        <v>1</v>
      </c>
      <c r="F7171" s="2" cm="1">
        <f t="array" aca="1" ref="F7171" ca="1">IF(G7171&lt;&gt;"",INDIRECT("'"&amp;G7171&amp;"'!"&amp;H7171),"")</f>
        <v>0</v>
      </c>
      <c r="G7171" s="1533" t="s">
        <v>6773</v>
      </c>
      <c r="H7171" s="2" t="s">
        <v>6182</v>
      </c>
      <c r="S7171" s="8"/>
    </row>
    <row r="7172" spans="1:19" ht="14">
      <c r="A7172">
        <v>7167</v>
      </c>
      <c r="B7172" s="8">
        <f>'BudgetSum 2-4'!I99</f>
        <v>0</v>
      </c>
      <c r="C7172" s="600">
        <f t="shared" ref="C7172:C7235" si="203">A7172-B7172</f>
        <v>7167</v>
      </c>
      <c r="D7172" s="3" t="s">
        <v>774</v>
      </c>
      <c r="E7172" s="2" t="b">
        <f t="shared" ca="1" si="202"/>
        <v>1</v>
      </c>
      <c r="F7172" s="2" cm="1">
        <f t="array" aca="1" ref="F7172" ca="1">IF(G7172&lt;&gt;"",INDIRECT("'"&amp;G7172&amp;"'!"&amp;H7172),"")</f>
        <v>0</v>
      </c>
      <c r="G7172" s="1533" t="s">
        <v>6773</v>
      </c>
      <c r="H7172" s="2" t="s">
        <v>5585</v>
      </c>
      <c r="S7172" s="8"/>
    </row>
    <row r="7173" spans="1:19" ht="14">
      <c r="A7173">
        <v>7168</v>
      </c>
      <c r="B7173" s="8">
        <f>'BudgetSum 2-4'!I110</f>
        <v>0</v>
      </c>
      <c r="C7173" s="600">
        <f t="shared" si="203"/>
        <v>7168</v>
      </c>
      <c r="D7173" s="3" t="s">
        <v>774</v>
      </c>
      <c r="E7173" s="2" t="b">
        <f t="shared" ca="1" si="202"/>
        <v>1</v>
      </c>
      <c r="F7173" s="2" cm="1">
        <f t="array" aca="1" ref="F7173" ca="1">IF(G7173&lt;&gt;"",INDIRECT("'"&amp;G7173&amp;"'!"&amp;H7173),"")</f>
        <v>0</v>
      </c>
      <c r="G7173" s="1533" t="s">
        <v>6773</v>
      </c>
      <c r="H7173" s="2" t="s">
        <v>5527</v>
      </c>
      <c r="S7173" s="8"/>
    </row>
    <row r="7174" spans="1:19" ht="14">
      <c r="A7174">
        <v>7169</v>
      </c>
      <c r="B7174" s="8">
        <f>'BudgetSum 2-4'!I113</f>
        <v>0</v>
      </c>
      <c r="C7174" s="600">
        <f t="shared" si="203"/>
        <v>7169</v>
      </c>
      <c r="D7174" s="3" t="s">
        <v>774</v>
      </c>
      <c r="E7174" s="2" t="b">
        <f t="shared" ca="1" si="202"/>
        <v>1</v>
      </c>
      <c r="F7174" s="2" cm="1">
        <f t="array" aca="1" ref="F7174" ca="1">IF(G7174&lt;&gt;"",INDIRECT("'"&amp;G7174&amp;"'!"&amp;H7174),"")</f>
        <v>0</v>
      </c>
      <c r="G7174" s="1533" t="s">
        <v>6773</v>
      </c>
      <c r="H7174" s="2" t="s">
        <v>6183</v>
      </c>
      <c r="S7174" s="8"/>
    </row>
    <row r="7175" spans="1:19" ht="14">
      <c r="A7175">
        <v>7170</v>
      </c>
      <c r="B7175" s="8">
        <f>'BudgetSum 2-4'!I116</f>
        <v>0</v>
      </c>
      <c r="C7175" s="600">
        <f t="shared" si="203"/>
        <v>7170</v>
      </c>
      <c r="D7175" s="3" t="s">
        <v>774</v>
      </c>
      <c r="E7175" s="2" t="b">
        <f t="shared" ca="1" si="202"/>
        <v>1</v>
      </c>
      <c r="F7175" s="2" cm="1">
        <f t="array" aca="1" ref="F7175" ca="1">IF(G7175&lt;&gt;"",INDIRECT("'"&amp;G7175&amp;"'!"&amp;H7175),"")</f>
        <v>0</v>
      </c>
      <c r="G7175" s="1533" t="s">
        <v>6773</v>
      </c>
      <c r="H7175" s="2" t="s">
        <v>5762</v>
      </c>
      <c r="S7175" s="8"/>
    </row>
    <row r="7176" spans="1:19" ht="14">
      <c r="A7176">
        <v>7171</v>
      </c>
      <c r="B7176" s="8">
        <f>'BudgetSum 2-4'!I117</f>
        <v>0</v>
      </c>
      <c r="C7176" s="600">
        <f t="shared" si="203"/>
        <v>7171</v>
      </c>
      <c r="D7176" s="3" t="s">
        <v>774</v>
      </c>
      <c r="E7176" s="2" t="b">
        <f t="shared" ca="1" si="202"/>
        <v>1</v>
      </c>
      <c r="F7176" s="2" cm="1">
        <f t="array" aca="1" ref="F7176" ca="1">IF(G7176&lt;&gt;"",INDIRECT("'"&amp;G7176&amp;"'!"&amp;H7176),"")</f>
        <v>0</v>
      </c>
      <c r="G7176" s="1533" t="s">
        <v>6773</v>
      </c>
      <c r="H7176" s="2" t="s">
        <v>6184</v>
      </c>
      <c r="S7176" s="8"/>
    </row>
    <row r="7177" spans="1:19" ht="14">
      <c r="A7177">
        <v>7172</v>
      </c>
      <c r="B7177" s="8">
        <f>'BudgetSum 2-4'!I118</f>
        <v>955536</v>
      </c>
      <c r="C7177" s="600">
        <f t="shared" si="203"/>
        <v>-948364</v>
      </c>
      <c r="D7177" s="3" t="s">
        <v>774</v>
      </c>
      <c r="E7177" s="2" t="b">
        <f t="shared" ca="1" si="202"/>
        <v>1</v>
      </c>
      <c r="F7177" s="2" cm="1">
        <f t="array" aca="1" ref="F7177" ca="1">IF(G7177&lt;&gt;"",INDIRECT("'"&amp;G7177&amp;"'!"&amp;H7177),"")</f>
        <v>955536</v>
      </c>
      <c r="G7177" s="1533" t="s">
        <v>6773</v>
      </c>
      <c r="H7177" s="2" t="s">
        <v>6185</v>
      </c>
      <c r="S7177" s="8"/>
    </row>
    <row r="7178" spans="1:19" ht="14">
      <c r="A7178">
        <v>7173</v>
      </c>
      <c r="B7178" s="8">
        <f>'BudgetSum 2-4'!J91</f>
        <v>0</v>
      </c>
      <c r="C7178" s="600">
        <f t="shared" si="203"/>
        <v>7173</v>
      </c>
      <c r="D7178" s="3" t="s">
        <v>774</v>
      </c>
      <c r="E7178" s="2" t="b">
        <f t="shared" ca="1" si="202"/>
        <v>1</v>
      </c>
      <c r="F7178" s="2" cm="1">
        <f t="array" aca="1" ref="F7178" ca="1">IF(G7178&lt;&gt;"",INDIRECT("'"&amp;G7178&amp;"'!"&amp;H7178),"")</f>
        <v>0</v>
      </c>
      <c r="G7178" s="1533" t="s">
        <v>6773</v>
      </c>
      <c r="H7178" s="2" t="s">
        <v>6186</v>
      </c>
      <c r="S7178" s="8"/>
    </row>
    <row r="7179" spans="1:19" ht="14">
      <c r="A7179">
        <v>7174</v>
      </c>
      <c r="B7179" s="8">
        <f>'BudgetSum 2-4'!J93</f>
        <v>0</v>
      </c>
      <c r="C7179" s="600">
        <f t="shared" si="203"/>
        <v>7174</v>
      </c>
      <c r="D7179" s="3" t="s">
        <v>774</v>
      </c>
      <c r="E7179" s="2" t="b">
        <f t="shared" ca="1" si="202"/>
        <v>1</v>
      </c>
      <c r="F7179" s="2" cm="1">
        <f t="array" aca="1" ref="F7179" ca="1">IF(G7179&lt;&gt;"",INDIRECT("'"&amp;G7179&amp;"'!"&amp;H7179),"")</f>
        <v>0</v>
      </c>
      <c r="G7179" s="1533" t="s">
        <v>6773</v>
      </c>
      <c r="H7179" s="2" t="s">
        <v>6187</v>
      </c>
      <c r="S7179" s="8"/>
    </row>
    <row r="7180" spans="1:19" ht="14">
      <c r="A7180">
        <v>7175</v>
      </c>
      <c r="B7180" s="8">
        <f>'BudgetSum 2-4'!J95</f>
        <v>0</v>
      </c>
      <c r="C7180" s="600">
        <f t="shared" si="203"/>
        <v>7175</v>
      </c>
      <c r="D7180" s="3" t="s">
        <v>774</v>
      </c>
      <c r="E7180" s="2" t="b">
        <f t="shared" ca="1" si="202"/>
        <v>1</v>
      </c>
      <c r="F7180" s="2" cm="1">
        <f t="array" aca="1" ref="F7180" ca="1">IF(G7180&lt;&gt;"",INDIRECT("'"&amp;G7180&amp;"'!"&amp;H7180),"")</f>
        <v>0</v>
      </c>
      <c r="G7180" s="1533" t="s">
        <v>6773</v>
      </c>
      <c r="H7180" s="2" t="s">
        <v>6188</v>
      </c>
      <c r="S7180" s="8"/>
    </row>
    <row r="7181" spans="1:19" ht="14">
      <c r="A7181">
        <v>7176</v>
      </c>
      <c r="B7181" s="8">
        <f>'BudgetSum 2-4'!J96</f>
        <v>0</v>
      </c>
      <c r="C7181" s="600">
        <f t="shared" si="203"/>
        <v>7176</v>
      </c>
      <c r="D7181" s="3" t="s">
        <v>774</v>
      </c>
      <c r="E7181" s="2" t="b">
        <f t="shared" ca="1" si="202"/>
        <v>1</v>
      </c>
      <c r="F7181" s="2" cm="1">
        <f t="array" aca="1" ref="F7181" ca="1">IF(G7181&lt;&gt;"",INDIRECT("'"&amp;G7181&amp;"'!"&amp;H7181),"")</f>
        <v>0</v>
      </c>
      <c r="G7181" s="1533" t="s">
        <v>6773</v>
      </c>
      <c r="H7181" s="2" t="s">
        <v>6189</v>
      </c>
      <c r="S7181" s="8"/>
    </row>
    <row r="7182" spans="1:19" ht="14">
      <c r="A7182">
        <v>7177</v>
      </c>
      <c r="B7182" s="8">
        <f>'BudgetSum 2-4'!J97</f>
        <v>0</v>
      </c>
      <c r="C7182" s="600">
        <f t="shared" si="203"/>
        <v>7177</v>
      </c>
      <c r="D7182" s="3" t="s">
        <v>774</v>
      </c>
      <c r="E7182" s="2" t="b">
        <f t="shared" ca="1" si="202"/>
        <v>1</v>
      </c>
      <c r="F7182" s="2" cm="1">
        <f t="array" aca="1" ref="F7182" ca="1">IF(G7182&lt;&gt;"",INDIRECT("'"&amp;G7182&amp;"'!"&amp;H7182),"")</f>
        <v>0</v>
      </c>
      <c r="G7182" s="1533" t="s">
        <v>6773</v>
      </c>
      <c r="H7182" s="2" t="s">
        <v>6190</v>
      </c>
      <c r="S7182" s="8"/>
    </row>
    <row r="7183" spans="1:19" ht="14">
      <c r="A7183">
        <v>7178</v>
      </c>
      <c r="B7183" s="8">
        <f>'BudgetSum 2-4'!J98</f>
        <v>0</v>
      </c>
      <c r="C7183" s="600">
        <f t="shared" si="203"/>
        <v>7178</v>
      </c>
      <c r="D7183" s="3" t="s">
        <v>774</v>
      </c>
      <c r="E7183" s="2" t="b">
        <f t="shared" ca="1" si="202"/>
        <v>1</v>
      </c>
      <c r="F7183" s="2" cm="1">
        <f t="array" aca="1" ref="F7183" ca="1">IF(G7183&lt;&gt;"",INDIRECT("'"&amp;G7183&amp;"'!"&amp;H7183),"")</f>
        <v>0</v>
      </c>
      <c r="G7183" s="1533" t="s">
        <v>6773</v>
      </c>
      <c r="H7183" s="2" t="s">
        <v>5610</v>
      </c>
      <c r="S7183" s="8"/>
    </row>
    <row r="7184" spans="1:19" ht="14">
      <c r="A7184">
        <v>7179</v>
      </c>
      <c r="B7184" s="8">
        <f>'BudgetSum 2-4'!J99</f>
        <v>0</v>
      </c>
      <c r="C7184" s="600">
        <f t="shared" si="203"/>
        <v>7179</v>
      </c>
      <c r="D7184" s="3" t="s">
        <v>774</v>
      </c>
      <c r="E7184" s="2" t="b">
        <f t="shared" ca="1" si="202"/>
        <v>1</v>
      </c>
      <c r="F7184" s="2" cm="1">
        <f t="array" aca="1" ref="F7184" ca="1">IF(G7184&lt;&gt;"",INDIRECT("'"&amp;G7184&amp;"'!"&amp;H7184),"")</f>
        <v>0</v>
      </c>
      <c r="G7184" s="1533" t="s">
        <v>6773</v>
      </c>
      <c r="H7184" s="2" t="s">
        <v>5586</v>
      </c>
      <c r="S7184" s="8"/>
    </row>
    <row r="7185" spans="1:19" ht="14">
      <c r="A7185">
        <v>7180</v>
      </c>
      <c r="B7185" s="8">
        <f>'BudgetSum 2-4'!J101</f>
        <v>0</v>
      </c>
      <c r="C7185" s="600">
        <f t="shared" si="203"/>
        <v>7180</v>
      </c>
      <c r="D7185" s="3" t="s">
        <v>774</v>
      </c>
      <c r="E7185" s="2" t="b">
        <f t="shared" ca="1" si="202"/>
        <v>1</v>
      </c>
      <c r="F7185" s="2" cm="1">
        <f t="array" aca="1" ref="F7185" ca="1">IF(G7185&lt;&gt;"",INDIRECT("'"&amp;G7185&amp;"'!"&amp;H7185),"")</f>
        <v>0</v>
      </c>
      <c r="G7185" s="1533" t="s">
        <v>6773</v>
      </c>
      <c r="H7185" s="2" t="s">
        <v>5588</v>
      </c>
      <c r="S7185" s="8"/>
    </row>
    <row r="7186" spans="1:19" ht="14">
      <c r="A7186">
        <v>7181</v>
      </c>
      <c r="B7186" s="8">
        <f>'BudgetSum 2-4'!J102</f>
        <v>0</v>
      </c>
      <c r="C7186" s="600">
        <f t="shared" si="203"/>
        <v>7181</v>
      </c>
      <c r="D7186" s="3" t="s">
        <v>774</v>
      </c>
      <c r="E7186" s="2" t="b">
        <f t="shared" ca="1" si="202"/>
        <v>1</v>
      </c>
      <c r="F7186" s="2" cm="1">
        <f t="array" aca="1" ref="F7186" ca="1">IF(G7186&lt;&gt;"",INDIRECT("'"&amp;G7186&amp;"'!"&amp;H7186),"")</f>
        <v>0</v>
      </c>
      <c r="G7186" s="1533" t="s">
        <v>6773</v>
      </c>
      <c r="H7186" s="2" t="s">
        <v>5596</v>
      </c>
      <c r="S7186" s="8"/>
    </row>
    <row r="7187" spans="1:19" ht="14">
      <c r="A7187">
        <v>7182</v>
      </c>
      <c r="B7187" s="8">
        <f>'BudgetSum 2-4'!J103</f>
        <v>0</v>
      </c>
      <c r="C7187" s="600">
        <f t="shared" si="203"/>
        <v>7182</v>
      </c>
      <c r="D7187" s="3" t="s">
        <v>774</v>
      </c>
      <c r="E7187" s="2" t="b">
        <f t="shared" ca="1" si="202"/>
        <v>1</v>
      </c>
      <c r="F7187" s="2" cm="1">
        <f t="array" aca="1" ref="F7187" ca="1">IF(G7187&lt;&gt;"",INDIRECT("'"&amp;G7187&amp;"'!"&amp;H7187),"")</f>
        <v>0</v>
      </c>
      <c r="G7187" s="1533" t="s">
        <v>6773</v>
      </c>
      <c r="H7187" s="2" t="s">
        <v>6191</v>
      </c>
      <c r="S7187" s="8"/>
    </row>
    <row r="7188" spans="1:19" ht="14">
      <c r="A7188">
        <v>7183</v>
      </c>
      <c r="B7188" s="8">
        <f>'BudgetSum 2-4'!J104</f>
        <v>0</v>
      </c>
      <c r="C7188" s="600">
        <f t="shared" si="203"/>
        <v>7183</v>
      </c>
      <c r="D7188" s="3" t="s">
        <v>774</v>
      </c>
      <c r="E7188" s="2" t="b">
        <f t="shared" ca="1" si="202"/>
        <v>1</v>
      </c>
      <c r="F7188" s="2" cm="1">
        <f t="array" aca="1" ref="F7188" ca="1">IF(G7188&lt;&gt;"",INDIRECT("'"&amp;G7188&amp;"'!"&amp;H7188),"")</f>
        <v>0</v>
      </c>
      <c r="G7188" s="1533" t="s">
        <v>6773</v>
      </c>
      <c r="H7188" s="2" t="s">
        <v>5603</v>
      </c>
      <c r="S7188" s="8"/>
    </row>
    <row r="7189" spans="1:19" ht="14">
      <c r="A7189">
        <v>7184</v>
      </c>
      <c r="B7189" s="8">
        <f>'BudgetSum 2-4'!J107</f>
        <v>0</v>
      </c>
      <c r="C7189" s="600">
        <f t="shared" si="203"/>
        <v>7184</v>
      </c>
      <c r="D7189" s="3" t="s">
        <v>774</v>
      </c>
      <c r="E7189" s="2" t="b">
        <f t="shared" ca="1" si="202"/>
        <v>1</v>
      </c>
      <c r="F7189" s="2" cm="1">
        <f t="array" aca="1" ref="F7189" ca="1">IF(G7189&lt;&gt;"",INDIRECT("'"&amp;G7189&amp;"'!"&amp;H7189),"")</f>
        <v>0</v>
      </c>
      <c r="G7189" s="1533" t="s">
        <v>6773</v>
      </c>
      <c r="H7189" s="2" t="s">
        <v>6192</v>
      </c>
      <c r="S7189" s="8"/>
    </row>
    <row r="7190" spans="1:19" ht="14">
      <c r="A7190">
        <v>7185</v>
      </c>
      <c r="B7190" s="8">
        <f>'BudgetSum 2-4'!J108</f>
        <v>0</v>
      </c>
      <c r="C7190" s="600">
        <f t="shared" si="203"/>
        <v>7185</v>
      </c>
      <c r="D7190" s="3" t="s">
        <v>774</v>
      </c>
      <c r="E7190" s="2" t="b">
        <f t="shared" ca="1" si="202"/>
        <v>1</v>
      </c>
      <c r="F7190" s="2" cm="1">
        <f t="array" aca="1" ref="F7190" ca="1">IF(G7190&lt;&gt;"",INDIRECT("'"&amp;G7190&amp;"'!"&amp;H7190),"")</f>
        <v>0</v>
      </c>
      <c r="G7190" s="1533" t="s">
        <v>6773</v>
      </c>
      <c r="H7190" s="2" t="s">
        <v>5609</v>
      </c>
      <c r="S7190" s="8"/>
    </row>
    <row r="7191" spans="1:19" ht="14">
      <c r="A7191">
        <v>7186</v>
      </c>
      <c r="B7191" s="8">
        <f>'BudgetSum 2-4'!J109</f>
        <v>0</v>
      </c>
      <c r="C7191" s="600">
        <f t="shared" si="203"/>
        <v>7186</v>
      </c>
      <c r="D7191" s="3" t="s">
        <v>774</v>
      </c>
      <c r="E7191" s="2" t="b">
        <f t="shared" ca="1" si="202"/>
        <v>1</v>
      </c>
      <c r="F7191" s="2" cm="1">
        <f t="array" aca="1" ref="F7191" ca="1">IF(G7191&lt;&gt;"",INDIRECT("'"&amp;G7191&amp;"'!"&amp;H7191),"")</f>
        <v>0</v>
      </c>
      <c r="G7191" s="1533" t="s">
        <v>6773</v>
      </c>
      <c r="H7191" s="2" t="s">
        <v>5611</v>
      </c>
      <c r="S7191" s="8"/>
    </row>
    <row r="7192" spans="1:19" ht="14">
      <c r="A7192">
        <v>7187</v>
      </c>
      <c r="B7192" s="8">
        <f>'BudgetSum 2-4'!J110</f>
        <v>0</v>
      </c>
      <c r="C7192" s="600">
        <f t="shared" si="203"/>
        <v>7187</v>
      </c>
      <c r="D7192" s="3" t="s">
        <v>774</v>
      </c>
      <c r="E7192" s="2" t="b">
        <f t="shared" ca="1" si="202"/>
        <v>1</v>
      </c>
      <c r="F7192" s="2" cm="1">
        <f t="array" aca="1" ref="F7192" ca="1">IF(G7192&lt;&gt;"",INDIRECT("'"&amp;G7192&amp;"'!"&amp;H7192),"")</f>
        <v>0</v>
      </c>
      <c r="G7192" s="1533" t="s">
        <v>6773</v>
      </c>
      <c r="H7192" s="2" t="s">
        <v>5806</v>
      </c>
      <c r="S7192" s="8"/>
    </row>
    <row r="7193" spans="1:19" ht="14">
      <c r="A7193">
        <v>7188</v>
      </c>
      <c r="B7193" s="8">
        <f>'BudgetSum 2-4'!J113</f>
        <v>0</v>
      </c>
      <c r="C7193" s="600">
        <f t="shared" si="203"/>
        <v>7188</v>
      </c>
      <c r="D7193" s="3" t="s">
        <v>774</v>
      </c>
      <c r="E7193" s="2" t="b">
        <f t="shared" ca="1" si="202"/>
        <v>1</v>
      </c>
      <c r="F7193" s="2" cm="1">
        <f t="array" aca="1" ref="F7193" ca="1">IF(G7193&lt;&gt;"",INDIRECT("'"&amp;G7193&amp;"'!"&amp;H7193),"")</f>
        <v>0</v>
      </c>
      <c r="G7193" s="1533" t="s">
        <v>6773</v>
      </c>
      <c r="H7193" s="2" t="s">
        <v>6193</v>
      </c>
      <c r="S7193" s="8"/>
    </row>
    <row r="7194" spans="1:19" ht="14">
      <c r="A7194">
        <v>7189</v>
      </c>
      <c r="B7194" s="8">
        <f>'BudgetSum 2-4'!J116</f>
        <v>0</v>
      </c>
      <c r="C7194" s="600">
        <f t="shared" si="203"/>
        <v>7189</v>
      </c>
      <c r="D7194" s="3" t="s">
        <v>774</v>
      </c>
      <c r="E7194" s="2" t="b">
        <f t="shared" ca="1" si="202"/>
        <v>1</v>
      </c>
      <c r="F7194" s="2" cm="1">
        <f t="array" aca="1" ref="F7194" ca="1">IF(G7194&lt;&gt;"",INDIRECT("'"&amp;G7194&amp;"'!"&amp;H7194),"")</f>
        <v>0</v>
      </c>
      <c r="G7194" s="1533" t="s">
        <v>6773</v>
      </c>
      <c r="H7194" s="2" t="s">
        <v>5763</v>
      </c>
      <c r="S7194" s="8"/>
    </row>
    <row r="7195" spans="1:19" ht="14">
      <c r="A7195">
        <v>7190</v>
      </c>
      <c r="B7195" s="8">
        <f>'BudgetSum 2-4'!J117</f>
        <v>0</v>
      </c>
      <c r="C7195" s="600">
        <f t="shared" si="203"/>
        <v>7190</v>
      </c>
      <c r="D7195" s="3" t="s">
        <v>774</v>
      </c>
      <c r="E7195" s="2" t="b">
        <f t="shared" ca="1" si="202"/>
        <v>1</v>
      </c>
      <c r="F7195" s="2" cm="1">
        <f t="array" aca="1" ref="F7195" ca="1">IF(G7195&lt;&gt;"",INDIRECT("'"&amp;G7195&amp;"'!"&amp;H7195),"")</f>
        <v>0</v>
      </c>
      <c r="G7195" s="1533" t="s">
        <v>6773</v>
      </c>
      <c r="H7195" s="2" t="s">
        <v>6194</v>
      </c>
      <c r="S7195" s="8"/>
    </row>
    <row r="7196" spans="1:19" ht="14">
      <c r="A7196">
        <v>7191</v>
      </c>
      <c r="B7196" s="8">
        <f>'BudgetSum 2-4'!J118</f>
        <v>0</v>
      </c>
      <c r="C7196" s="600">
        <f t="shared" si="203"/>
        <v>7191</v>
      </c>
      <c r="D7196" s="3" t="s">
        <v>774</v>
      </c>
      <c r="E7196" s="2" t="b">
        <f t="shared" ca="1" si="202"/>
        <v>1</v>
      </c>
      <c r="F7196" s="2" cm="1">
        <f t="array" aca="1" ref="F7196" ca="1">IF(G7196&lt;&gt;"",INDIRECT("'"&amp;G7196&amp;"'!"&amp;H7196),"")</f>
        <v>0</v>
      </c>
      <c r="G7196" s="1533" t="s">
        <v>6773</v>
      </c>
      <c r="H7196" s="2" t="s">
        <v>6195</v>
      </c>
      <c r="S7196" s="8"/>
    </row>
    <row r="7197" spans="1:19" ht="14">
      <c r="A7197">
        <v>7192</v>
      </c>
      <c r="B7197" s="8">
        <f>'BudgetSum 2-4'!K91</f>
        <v>0</v>
      </c>
      <c r="C7197" s="600">
        <f t="shared" si="203"/>
        <v>7192</v>
      </c>
      <c r="D7197" s="3" t="s">
        <v>774</v>
      </c>
      <c r="E7197" s="2" t="b">
        <f t="shared" ca="1" si="202"/>
        <v>1</v>
      </c>
      <c r="F7197" s="2" cm="1">
        <f t="array" aca="1" ref="F7197" ca="1">IF(G7197&lt;&gt;"",INDIRECT("'"&amp;G7197&amp;"'!"&amp;H7197),"")</f>
        <v>0</v>
      </c>
      <c r="G7197" s="1533" t="s">
        <v>6773</v>
      </c>
      <c r="H7197" s="2" t="s">
        <v>5748</v>
      </c>
      <c r="S7197" s="8"/>
    </row>
    <row r="7198" spans="1:19" ht="14">
      <c r="A7198">
        <v>7193</v>
      </c>
      <c r="B7198" s="8">
        <f>'BudgetSum 2-4'!K93</f>
        <v>0</v>
      </c>
      <c r="C7198" s="600">
        <f t="shared" si="203"/>
        <v>7193</v>
      </c>
      <c r="D7198" s="3" t="s">
        <v>774</v>
      </c>
      <c r="E7198" s="2" t="b">
        <f t="shared" ca="1" si="202"/>
        <v>1</v>
      </c>
      <c r="F7198" s="2" cm="1">
        <f t="array" aca="1" ref="F7198" ca="1">IF(G7198&lt;&gt;"",INDIRECT("'"&amp;G7198&amp;"'!"&amp;H7198),"")</f>
        <v>0</v>
      </c>
      <c r="G7198" s="1533" t="s">
        <v>6773</v>
      </c>
      <c r="H7198" s="2" t="s">
        <v>5752</v>
      </c>
      <c r="S7198" s="8"/>
    </row>
    <row r="7199" spans="1:19" ht="14">
      <c r="A7199">
        <v>7194</v>
      </c>
      <c r="B7199" s="8">
        <f>'BudgetSum 2-4'!K95</f>
        <v>0</v>
      </c>
      <c r="C7199" s="600">
        <f t="shared" si="203"/>
        <v>7194</v>
      </c>
      <c r="D7199" s="3" t="s">
        <v>774</v>
      </c>
      <c r="E7199" s="2" t="b">
        <f t="shared" ca="1" si="202"/>
        <v>1</v>
      </c>
      <c r="F7199" s="2" cm="1">
        <f t="array" aca="1" ref="F7199" ca="1">IF(G7199&lt;&gt;"",INDIRECT("'"&amp;G7199&amp;"'!"&amp;H7199),"")</f>
        <v>0</v>
      </c>
      <c r="G7199" s="1533" t="s">
        <v>6773</v>
      </c>
      <c r="H7199" s="2" t="s">
        <v>5754</v>
      </c>
      <c r="S7199" s="8"/>
    </row>
    <row r="7200" spans="1:19" ht="14">
      <c r="A7200">
        <v>7195</v>
      </c>
      <c r="B7200" s="8">
        <f>'BudgetSum 2-4'!K96</f>
        <v>0</v>
      </c>
      <c r="C7200" s="600">
        <f t="shared" si="203"/>
        <v>7195</v>
      </c>
      <c r="D7200" s="3" t="s">
        <v>774</v>
      </c>
      <c r="E7200" s="2" t="b">
        <f t="shared" ca="1" si="202"/>
        <v>1</v>
      </c>
      <c r="F7200" s="2" cm="1">
        <f t="array" aca="1" ref="F7200" ca="1">IF(G7200&lt;&gt;"",INDIRECT("'"&amp;G7200&amp;"'!"&amp;H7200),"")</f>
        <v>0</v>
      </c>
      <c r="G7200" s="1533" t="s">
        <v>6773</v>
      </c>
      <c r="H7200" s="2" t="s">
        <v>5756</v>
      </c>
      <c r="S7200" s="8"/>
    </row>
    <row r="7201" spans="1:19" ht="14">
      <c r="A7201">
        <v>7196</v>
      </c>
      <c r="B7201" s="8">
        <f>'BudgetSum 2-4'!K97</f>
        <v>0</v>
      </c>
      <c r="C7201" s="600">
        <f t="shared" si="203"/>
        <v>7196</v>
      </c>
      <c r="D7201" s="3" t="s">
        <v>774</v>
      </c>
      <c r="E7201" s="2" t="b">
        <f t="shared" ca="1" si="202"/>
        <v>1</v>
      </c>
      <c r="F7201" s="2" cm="1">
        <f t="array" aca="1" ref="F7201" ca="1">IF(G7201&lt;&gt;"",INDIRECT("'"&amp;G7201&amp;"'!"&amp;H7201),"")</f>
        <v>0</v>
      </c>
      <c r="G7201" s="1533" t="s">
        <v>6773</v>
      </c>
      <c r="H7201" s="2" t="s">
        <v>5758</v>
      </c>
      <c r="S7201" s="8"/>
    </row>
    <row r="7202" spans="1:19" ht="14">
      <c r="A7202">
        <v>7197</v>
      </c>
      <c r="B7202" s="8">
        <f>'BudgetSum 2-4'!K98</f>
        <v>0</v>
      </c>
      <c r="C7202" s="600">
        <f t="shared" si="203"/>
        <v>7197</v>
      </c>
      <c r="D7202" s="3" t="s">
        <v>774</v>
      </c>
      <c r="E7202" s="2" t="b">
        <f t="shared" ca="1" si="202"/>
        <v>1</v>
      </c>
      <c r="F7202" s="2" cm="1">
        <f t="array" aca="1" ref="F7202" ca="1">IF(G7202&lt;&gt;"",INDIRECT("'"&amp;G7202&amp;"'!"&amp;H7202),"")</f>
        <v>0</v>
      </c>
      <c r="G7202" s="1533" t="s">
        <v>6773</v>
      </c>
      <c r="H7202" s="2" t="s">
        <v>5529</v>
      </c>
      <c r="S7202" s="8"/>
    </row>
    <row r="7203" spans="1:19" ht="14">
      <c r="A7203">
        <v>7198</v>
      </c>
      <c r="B7203" s="8">
        <f>'BudgetSum 2-4'!K99</f>
        <v>0</v>
      </c>
      <c r="C7203" s="600">
        <f t="shared" si="203"/>
        <v>7198</v>
      </c>
      <c r="D7203" s="3" t="s">
        <v>774</v>
      </c>
      <c r="E7203" s="2" t="b">
        <f t="shared" ca="1" si="202"/>
        <v>1</v>
      </c>
      <c r="F7203" s="2" cm="1">
        <f t="array" aca="1" ref="F7203" ca="1">IF(G7203&lt;&gt;"",INDIRECT("'"&amp;G7203&amp;"'!"&amp;H7203),"")</f>
        <v>0</v>
      </c>
      <c r="G7203" s="1533" t="s">
        <v>6773</v>
      </c>
      <c r="H7203" s="2" t="s">
        <v>5587</v>
      </c>
      <c r="S7203" s="8"/>
    </row>
    <row r="7204" spans="1:19" ht="14">
      <c r="A7204">
        <v>7199</v>
      </c>
      <c r="B7204" s="8">
        <f>'BudgetSum 2-4'!K102</f>
        <v>0</v>
      </c>
      <c r="C7204" s="600">
        <f t="shared" si="203"/>
        <v>7199</v>
      </c>
      <c r="D7204" s="3" t="s">
        <v>774</v>
      </c>
      <c r="E7204" s="2" t="b">
        <f t="shared" ca="1" si="202"/>
        <v>1</v>
      </c>
      <c r="F7204" s="2" cm="1">
        <f t="array" aca="1" ref="F7204" ca="1">IF(G7204&lt;&gt;"",INDIRECT("'"&amp;G7204&amp;"'!"&amp;H7204),"")</f>
        <v>0</v>
      </c>
      <c r="G7204" s="1533" t="s">
        <v>6773</v>
      </c>
      <c r="H7204" s="2" t="s">
        <v>4882</v>
      </c>
      <c r="S7204" s="8"/>
    </row>
    <row r="7205" spans="1:19" ht="14">
      <c r="A7205">
        <v>7200</v>
      </c>
      <c r="B7205" s="8">
        <f>'BudgetSum 2-4'!K104</f>
        <v>0</v>
      </c>
      <c r="C7205" s="600">
        <f t="shared" si="203"/>
        <v>7200</v>
      </c>
      <c r="D7205" s="3" t="s">
        <v>774</v>
      </c>
      <c r="E7205" s="2" t="b">
        <f t="shared" ca="1" si="202"/>
        <v>1</v>
      </c>
      <c r="F7205" s="2" cm="1">
        <f t="array" aca="1" ref="F7205" ca="1">IF(G7205&lt;&gt;"",INDIRECT("'"&amp;G7205&amp;"'!"&amp;H7205),"")</f>
        <v>0</v>
      </c>
      <c r="G7205" s="1533" t="s">
        <v>6773</v>
      </c>
      <c r="H7205" s="2" t="s">
        <v>4613</v>
      </c>
      <c r="S7205" s="8"/>
    </row>
    <row r="7206" spans="1:19" ht="14">
      <c r="A7206">
        <v>7201</v>
      </c>
      <c r="B7206" s="8">
        <f>'BudgetSum 2-4'!K105</f>
        <v>0</v>
      </c>
      <c r="C7206" s="600">
        <f t="shared" si="203"/>
        <v>7201</v>
      </c>
      <c r="D7206" s="3" t="s">
        <v>774</v>
      </c>
      <c r="E7206" s="2" t="b">
        <f t="shared" ca="1" si="202"/>
        <v>1</v>
      </c>
      <c r="F7206" s="2" cm="1">
        <f t="array" aca="1" ref="F7206" ca="1">IF(G7206&lt;&gt;"",INDIRECT("'"&amp;G7206&amp;"'!"&amp;H7206),"")</f>
        <v>0</v>
      </c>
      <c r="G7206" s="1533" t="s">
        <v>6773</v>
      </c>
      <c r="H7206" s="2" t="s">
        <v>6196</v>
      </c>
      <c r="S7206" s="8"/>
    </row>
    <row r="7207" spans="1:19" ht="14">
      <c r="A7207">
        <v>7202</v>
      </c>
      <c r="B7207" s="8">
        <f>'BudgetSum 2-4'!K106</f>
        <v>0</v>
      </c>
      <c r="C7207" s="600">
        <f t="shared" si="203"/>
        <v>7202</v>
      </c>
      <c r="D7207" s="3" t="s">
        <v>774</v>
      </c>
      <c r="E7207" s="2" t="b">
        <f t="shared" ca="1" si="202"/>
        <v>1</v>
      </c>
      <c r="F7207" s="2" cm="1">
        <f t="array" aca="1" ref="F7207" ca="1">IF(G7207&lt;&gt;"",INDIRECT("'"&amp;G7207&amp;"'!"&amp;H7207),"")</f>
        <v>0</v>
      </c>
      <c r="G7207" s="1533" t="s">
        <v>6773</v>
      </c>
      <c r="H7207" s="2" t="s">
        <v>6197</v>
      </c>
      <c r="S7207" s="8"/>
    </row>
    <row r="7208" spans="1:19" ht="14">
      <c r="A7208">
        <v>7203</v>
      </c>
      <c r="B7208" s="8">
        <f>'BudgetSum 2-4'!K107</f>
        <v>0</v>
      </c>
      <c r="C7208" s="600">
        <f t="shared" si="203"/>
        <v>7203</v>
      </c>
      <c r="D7208" s="3" t="s">
        <v>774</v>
      </c>
      <c r="E7208" s="2" t="b">
        <f t="shared" ca="1" si="202"/>
        <v>1</v>
      </c>
      <c r="F7208" s="2" cm="1">
        <f t="array" aca="1" ref="F7208" ca="1">IF(G7208&lt;&gt;"",INDIRECT("'"&amp;G7208&amp;"'!"&amp;H7208),"")</f>
        <v>0</v>
      </c>
      <c r="G7208" s="1533" t="s">
        <v>6773</v>
      </c>
      <c r="H7208" s="2" t="s">
        <v>4614</v>
      </c>
      <c r="S7208" s="8"/>
    </row>
    <row r="7209" spans="1:19" ht="14">
      <c r="A7209">
        <v>7204</v>
      </c>
      <c r="B7209" s="8">
        <f>'BudgetSum 2-4'!K108</f>
        <v>0</v>
      </c>
      <c r="C7209" s="600">
        <f t="shared" si="203"/>
        <v>7204</v>
      </c>
      <c r="D7209" s="3" t="s">
        <v>774</v>
      </c>
      <c r="E7209" s="2" t="b">
        <f t="shared" ca="1" si="202"/>
        <v>1</v>
      </c>
      <c r="F7209" s="2" cm="1">
        <f t="array" aca="1" ref="F7209" ca="1">IF(G7209&lt;&gt;"",INDIRECT("'"&amp;G7209&amp;"'!"&amp;H7209),"")</f>
        <v>0</v>
      </c>
      <c r="G7209" s="1533" t="s">
        <v>6773</v>
      </c>
      <c r="H7209" s="2" t="s">
        <v>4615</v>
      </c>
      <c r="S7209" s="8"/>
    </row>
    <row r="7210" spans="1:19" ht="14">
      <c r="A7210">
        <v>7205</v>
      </c>
      <c r="B7210" s="8">
        <f>'BudgetSum 2-4'!K109</f>
        <v>0</v>
      </c>
      <c r="C7210" s="600">
        <f t="shared" si="203"/>
        <v>7205</v>
      </c>
      <c r="D7210" s="3" t="s">
        <v>774</v>
      </c>
      <c r="E7210" s="2" t="b">
        <f t="shared" ca="1" si="202"/>
        <v>1</v>
      </c>
      <c r="F7210" s="2" cm="1">
        <f t="array" aca="1" ref="F7210" ca="1">IF(G7210&lt;&gt;"",INDIRECT("'"&amp;G7210&amp;"'!"&amp;H7210),"")</f>
        <v>0</v>
      </c>
      <c r="G7210" s="1533" t="s">
        <v>6773</v>
      </c>
      <c r="H7210" s="2" t="s">
        <v>4930</v>
      </c>
      <c r="S7210" s="8"/>
    </row>
    <row r="7211" spans="1:19" ht="14">
      <c r="A7211">
        <v>7206</v>
      </c>
      <c r="B7211" s="8">
        <f>'BudgetSum 2-4'!K110</f>
        <v>0</v>
      </c>
      <c r="C7211" s="600">
        <f t="shared" si="203"/>
        <v>7206</v>
      </c>
      <c r="D7211" s="3" t="s">
        <v>774</v>
      </c>
      <c r="E7211" s="2" t="b">
        <f t="shared" ca="1" si="202"/>
        <v>1</v>
      </c>
      <c r="F7211" s="2" cm="1">
        <f t="array" aca="1" ref="F7211" ca="1">IF(G7211&lt;&gt;"",INDIRECT("'"&amp;G7211&amp;"'!"&amp;H7211),"")</f>
        <v>0</v>
      </c>
      <c r="G7211" s="1533" t="s">
        <v>6773</v>
      </c>
      <c r="H7211" s="2" t="s">
        <v>4931</v>
      </c>
      <c r="S7211" s="8"/>
    </row>
    <row r="7212" spans="1:19" ht="14">
      <c r="A7212">
        <v>7207</v>
      </c>
      <c r="B7212" s="8">
        <f>'BudgetSum 2-4'!K113</f>
        <v>0</v>
      </c>
      <c r="C7212" s="600">
        <f t="shared" si="203"/>
        <v>7207</v>
      </c>
      <c r="D7212" s="3" t="s">
        <v>774</v>
      </c>
      <c r="E7212" s="2" t="b">
        <f t="shared" ca="1" si="202"/>
        <v>1</v>
      </c>
      <c r="F7212" s="2" cm="1">
        <f t="array" aca="1" ref="F7212" ca="1">IF(G7212&lt;&gt;"",INDIRECT("'"&amp;G7212&amp;"'!"&amp;H7212),"")</f>
        <v>0</v>
      </c>
      <c r="G7212" s="1533" t="s">
        <v>6773</v>
      </c>
      <c r="H7212" s="2" t="s">
        <v>5882</v>
      </c>
      <c r="S7212" s="8"/>
    </row>
    <row r="7213" spans="1:19" ht="14">
      <c r="A7213">
        <v>7208</v>
      </c>
      <c r="B7213" s="8">
        <f>'BudgetSum 2-4'!K116</f>
        <v>0</v>
      </c>
      <c r="C7213" s="600">
        <f t="shared" si="203"/>
        <v>7208</v>
      </c>
      <c r="D7213" s="3" t="s">
        <v>774</v>
      </c>
      <c r="E7213" s="2" t="b">
        <f t="shared" ca="1" si="202"/>
        <v>1</v>
      </c>
      <c r="F7213" s="2" cm="1">
        <f t="array" aca="1" ref="F7213" ca="1">IF(G7213&lt;&gt;"",INDIRECT("'"&amp;G7213&amp;"'!"&amp;H7213),"")</f>
        <v>0</v>
      </c>
      <c r="G7213" s="1533" t="s">
        <v>6773</v>
      </c>
      <c r="H7213" s="2" t="s">
        <v>4618</v>
      </c>
      <c r="S7213" s="8"/>
    </row>
    <row r="7214" spans="1:19" ht="14">
      <c r="A7214">
        <v>7209</v>
      </c>
      <c r="B7214" s="8">
        <f>'BudgetSum 2-4'!K117</f>
        <v>0</v>
      </c>
      <c r="C7214" s="600">
        <f t="shared" si="203"/>
        <v>7209</v>
      </c>
      <c r="D7214" s="3" t="s">
        <v>774</v>
      </c>
      <c r="E7214" s="2" t="b">
        <f t="shared" ca="1" si="202"/>
        <v>1</v>
      </c>
      <c r="F7214" s="2" cm="1">
        <f t="array" aca="1" ref="F7214" ca="1">IF(G7214&lt;&gt;"",INDIRECT("'"&amp;G7214&amp;"'!"&amp;H7214),"")</f>
        <v>0</v>
      </c>
      <c r="G7214" s="1533" t="s">
        <v>6773</v>
      </c>
      <c r="H7214" s="2" t="s">
        <v>6198</v>
      </c>
      <c r="S7214" s="8"/>
    </row>
    <row r="7215" spans="1:19" ht="14">
      <c r="A7215">
        <v>7210</v>
      </c>
      <c r="B7215" s="8">
        <f>'BudgetSum 2-4'!K118</f>
        <v>0</v>
      </c>
      <c r="C7215" s="600">
        <f t="shared" si="203"/>
        <v>7210</v>
      </c>
      <c r="D7215" s="3" t="s">
        <v>774</v>
      </c>
      <c r="E7215" s="2" t="b">
        <f t="shared" ca="1" si="202"/>
        <v>1</v>
      </c>
      <c r="F7215" s="2" cm="1">
        <f t="array" aca="1" ref="F7215" ca="1">IF(G7215&lt;&gt;"",INDIRECT("'"&amp;G7215&amp;"'!"&amp;H7215),"")</f>
        <v>0</v>
      </c>
      <c r="G7215" s="1533" t="s">
        <v>6773</v>
      </c>
      <c r="H7215" s="2" t="s">
        <v>4619</v>
      </c>
      <c r="S7215" s="8"/>
    </row>
    <row r="7216" spans="1:19" ht="14">
      <c r="A7216">
        <v>7211</v>
      </c>
      <c r="B7216" s="8">
        <f>'CashSum 5'!C23</f>
        <v>0</v>
      </c>
      <c r="C7216" s="600">
        <f t="shared" si="203"/>
        <v>7211</v>
      </c>
      <c r="D7216" s="3" t="s">
        <v>776</v>
      </c>
      <c r="E7216" s="2" t="b">
        <f t="shared" ca="1" si="202"/>
        <v>1</v>
      </c>
      <c r="F7216" s="2" cm="1">
        <f t="array" aca="1" ref="F7216" ca="1">IF(G7216&lt;&gt;"",INDIRECT("'"&amp;G7216&amp;"'!"&amp;H7216),"")</f>
        <v>0</v>
      </c>
      <c r="G7216" s="1533" t="s">
        <v>6774</v>
      </c>
      <c r="H7216" s="2" t="s">
        <v>5571</v>
      </c>
      <c r="S7216" s="8"/>
    </row>
    <row r="7217" spans="1:19" ht="14">
      <c r="A7217">
        <v>7212</v>
      </c>
      <c r="B7217" s="8">
        <f>'CashSum 5'!C24</f>
        <v>0</v>
      </c>
      <c r="C7217" s="600">
        <f t="shared" si="203"/>
        <v>7212</v>
      </c>
      <c r="D7217" s="3" t="s">
        <v>776</v>
      </c>
      <c r="E7217" s="2" t="b">
        <f t="shared" ca="1" si="202"/>
        <v>1</v>
      </c>
      <c r="F7217" s="2" cm="1">
        <f t="array" aca="1" ref="F7217" ca="1">IF(G7217&lt;&gt;"",INDIRECT("'"&amp;G7217&amp;"'!"&amp;H7217),"")</f>
        <v>0</v>
      </c>
      <c r="G7217" s="1533" t="s">
        <v>6774</v>
      </c>
      <c r="H7217" s="2" t="s">
        <v>5296</v>
      </c>
      <c r="S7217" s="8"/>
    </row>
    <row r="7218" spans="1:19" ht="14">
      <c r="A7218" s="2">
        <v>7213</v>
      </c>
      <c r="B7218" s="8">
        <f>'CashSum 5'!C25</f>
        <v>0</v>
      </c>
      <c r="C7218" s="600">
        <f t="shared" si="203"/>
        <v>7213</v>
      </c>
      <c r="D7218" s="3" t="s">
        <v>776</v>
      </c>
      <c r="E7218" s="2" t="b">
        <f t="shared" ca="1" si="202"/>
        <v>1</v>
      </c>
      <c r="F7218" s="2" cm="1">
        <f t="array" aca="1" ref="F7218" ca="1">IF(G7218&lt;&gt;"",INDIRECT("'"&amp;G7218&amp;"'!"&amp;H7218),"")</f>
        <v>0</v>
      </c>
      <c r="G7218" s="1533" t="s">
        <v>6774</v>
      </c>
      <c r="H7218" s="2" t="s">
        <v>5297</v>
      </c>
      <c r="S7218" s="8"/>
    </row>
    <row r="7219" spans="1:19" ht="14">
      <c r="A7219" s="2">
        <v>7214</v>
      </c>
      <c r="B7219" s="8">
        <f>'CashSum 5'!C26</f>
        <v>0</v>
      </c>
      <c r="C7219" s="600">
        <f t="shared" si="203"/>
        <v>7214</v>
      </c>
      <c r="D7219" s="3" t="s">
        <v>776</v>
      </c>
      <c r="E7219" s="2" t="b">
        <f t="shared" ca="1" si="202"/>
        <v>1</v>
      </c>
      <c r="F7219" s="2" cm="1">
        <f t="array" aca="1" ref="F7219" ca="1">IF(G7219&lt;&gt;"",INDIRECT("'"&amp;G7219&amp;"'!"&amp;H7219),"")</f>
        <v>0</v>
      </c>
      <c r="G7219" s="1533" t="s">
        <v>6774</v>
      </c>
      <c r="H7219" s="2" t="s">
        <v>4333</v>
      </c>
      <c r="S7219" s="8"/>
    </row>
    <row r="7220" spans="1:19" ht="14">
      <c r="A7220" s="2">
        <v>7215</v>
      </c>
      <c r="B7220" s="8">
        <f>'CashSum 5'!C27</f>
        <v>0</v>
      </c>
      <c r="C7220" s="600">
        <f t="shared" si="203"/>
        <v>7215</v>
      </c>
      <c r="D7220" s="3" t="s">
        <v>776</v>
      </c>
      <c r="E7220" s="2" t="b">
        <f t="shared" ca="1" si="202"/>
        <v>1</v>
      </c>
      <c r="F7220" s="2" cm="1">
        <f t="array" aca="1" ref="F7220" ca="1">IF(G7220&lt;&gt;"",INDIRECT("'"&amp;G7220&amp;"'!"&amp;H7220),"")</f>
        <v>0</v>
      </c>
      <c r="G7220" s="1533" t="s">
        <v>6774</v>
      </c>
      <c r="H7220" s="2" t="s">
        <v>5572</v>
      </c>
      <c r="S7220" s="8"/>
    </row>
    <row r="7221" spans="1:19" ht="14">
      <c r="A7221" s="2">
        <v>7216</v>
      </c>
      <c r="B7221" s="8">
        <f>'CashSum 5'!C29</f>
        <v>30432843</v>
      </c>
      <c r="C7221" s="600">
        <f t="shared" si="203"/>
        <v>-30425627</v>
      </c>
      <c r="D7221" s="3" t="s">
        <v>776</v>
      </c>
      <c r="E7221" s="2" t="b">
        <f t="shared" ca="1" si="202"/>
        <v>1</v>
      </c>
      <c r="F7221" s="2" cm="1">
        <f t="array" aca="1" ref="F7221" ca="1">IF(G7221&lt;&gt;"",INDIRECT("'"&amp;G7221&amp;"'!"&amp;H7221),"")</f>
        <v>30432843</v>
      </c>
      <c r="G7221" s="1533" t="s">
        <v>6774</v>
      </c>
      <c r="H7221" s="2" t="s">
        <v>5287</v>
      </c>
      <c r="S7221" s="8"/>
    </row>
    <row r="7222" spans="1:19" ht="14">
      <c r="A7222" s="2">
        <v>7217</v>
      </c>
      <c r="B7222" s="8">
        <f>'CashSum 5'!C30</f>
        <v>66741640</v>
      </c>
      <c r="C7222" s="600">
        <f t="shared" si="203"/>
        <v>-66734423</v>
      </c>
      <c r="D7222" s="3" t="s">
        <v>776</v>
      </c>
      <c r="E7222" s="2" t="b">
        <f t="shared" ca="1" si="202"/>
        <v>1</v>
      </c>
      <c r="F7222" s="2" cm="1">
        <f t="array" aca="1" ref="F7222" ca="1">IF(G7222&lt;&gt;"",INDIRECT("'"&amp;G7222&amp;"'!"&amp;H7222),"")</f>
        <v>66741640</v>
      </c>
      <c r="G7222" s="1533" t="s">
        <v>6774</v>
      </c>
      <c r="H7222" s="2" t="s">
        <v>4918</v>
      </c>
      <c r="S7222" s="8"/>
    </row>
    <row r="7223" spans="1:19" ht="14">
      <c r="A7223" s="2">
        <v>7218</v>
      </c>
      <c r="B7223" s="8">
        <f>'CashSum 5'!C31</f>
        <v>0</v>
      </c>
      <c r="C7223" s="600">
        <f t="shared" si="203"/>
        <v>7218</v>
      </c>
      <c r="D7223" s="3" t="s">
        <v>776</v>
      </c>
      <c r="E7223" s="2" t="b">
        <f t="shared" ca="1" si="202"/>
        <v>1</v>
      </c>
      <c r="F7223" s="2" cm="1">
        <f t="array" aca="1" ref="F7223" ca="1">IF(G7223&lt;&gt;"",INDIRECT("'"&amp;G7223&amp;"'!"&amp;H7223),"")</f>
        <v>0</v>
      </c>
      <c r="G7223" s="1533" t="s">
        <v>6774</v>
      </c>
      <c r="H7223" s="2" t="s">
        <v>5573</v>
      </c>
      <c r="S7223" s="8"/>
    </row>
    <row r="7224" spans="1:19" ht="14">
      <c r="A7224" s="2">
        <v>7219</v>
      </c>
      <c r="B7224" s="8">
        <f>'CashSum 5'!C32</f>
        <v>66741640</v>
      </c>
      <c r="C7224" s="600">
        <f t="shared" si="203"/>
        <v>-66734421</v>
      </c>
      <c r="D7224" s="3" t="s">
        <v>776</v>
      </c>
      <c r="E7224" s="2" t="b">
        <f t="shared" ca="1" si="202"/>
        <v>1</v>
      </c>
      <c r="F7224" s="2" cm="1">
        <f t="array" aca="1" ref="F7224" ca="1">IF(G7224&lt;&gt;"",INDIRECT("'"&amp;G7224&amp;"'!"&amp;H7224),"")</f>
        <v>66741640</v>
      </c>
      <c r="G7224" s="1533" t="s">
        <v>6774</v>
      </c>
      <c r="H7224" s="2" t="s">
        <v>5298</v>
      </c>
      <c r="S7224" s="8"/>
    </row>
    <row r="7225" spans="1:19" ht="14">
      <c r="A7225" s="2">
        <v>7220</v>
      </c>
      <c r="B7225" s="8">
        <f>'CashSum 5'!C33</f>
        <v>97174483</v>
      </c>
      <c r="C7225" s="600">
        <f t="shared" si="203"/>
        <v>-97167263</v>
      </c>
      <c r="D7225" s="3" t="s">
        <v>776</v>
      </c>
      <c r="E7225" s="2" t="b">
        <f t="shared" ca="1" si="202"/>
        <v>1</v>
      </c>
      <c r="F7225" s="2" cm="1">
        <f t="array" aca="1" ref="F7225" ca="1">IF(G7225&lt;&gt;"",INDIRECT("'"&amp;G7225&amp;"'!"&amp;H7225),"")</f>
        <v>97174483</v>
      </c>
      <c r="G7225" s="1533" t="s">
        <v>6774</v>
      </c>
      <c r="H7225" s="2" t="s">
        <v>5299</v>
      </c>
      <c r="S7225" s="8"/>
    </row>
    <row r="7226" spans="1:19" ht="14">
      <c r="A7226" s="2">
        <v>7221</v>
      </c>
      <c r="B7226" s="8">
        <f>'CashSum 5'!C34</f>
        <v>68864150</v>
      </c>
      <c r="C7226" s="600">
        <f t="shared" si="203"/>
        <v>-68856929</v>
      </c>
      <c r="D7226" s="3" t="s">
        <v>776</v>
      </c>
      <c r="E7226" s="2" t="b">
        <f t="shared" ca="1" si="202"/>
        <v>1</v>
      </c>
      <c r="F7226" s="2" cm="1">
        <f t="array" aca="1" ref="F7226" ca="1">IF(G7226&lt;&gt;"",INDIRECT("'"&amp;G7226&amp;"'!"&amp;H7226),"")</f>
        <v>68864150</v>
      </c>
      <c r="G7226" s="1533" t="s">
        <v>6774</v>
      </c>
      <c r="H7226" s="2" t="s">
        <v>4349</v>
      </c>
      <c r="S7226" s="8"/>
    </row>
    <row r="7227" spans="1:19" ht="14">
      <c r="A7227" s="2">
        <v>7222</v>
      </c>
      <c r="B7227" s="8">
        <f>'CashSum 5'!C35</f>
        <v>0</v>
      </c>
      <c r="C7227" s="600">
        <f t="shared" si="203"/>
        <v>7222</v>
      </c>
      <c r="D7227" s="3" t="s">
        <v>776</v>
      </c>
      <c r="E7227" s="2" t="b">
        <f t="shared" ca="1" si="202"/>
        <v>1</v>
      </c>
      <c r="F7227" s="2" cm="1">
        <f t="array" aca="1" ref="F7227" ca="1">IF(G7227&lt;&gt;"",INDIRECT("'"&amp;G7227&amp;"'!"&amp;H7227),"")</f>
        <v>0</v>
      </c>
      <c r="G7227" s="1533" t="s">
        <v>6774</v>
      </c>
      <c r="H7227" s="2" t="s">
        <v>4335</v>
      </c>
      <c r="S7227" s="8"/>
    </row>
    <row r="7228" spans="1:19" ht="14">
      <c r="A7228" s="2">
        <v>7223</v>
      </c>
      <c r="B7228" s="8">
        <f>'CashSum 5'!C36</f>
        <v>68864150</v>
      </c>
      <c r="C7228" s="600">
        <f t="shared" si="203"/>
        <v>-68856927</v>
      </c>
      <c r="D7228" s="3" t="s">
        <v>776</v>
      </c>
      <c r="E7228" s="2" t="b">
        <f t="shared" ca="1" si="202"/>
        <v>1</v>
      </c>
      <c r="F7228" s="2" cm="1">
        <f t="array" aca="1" ref="F7228" ca="1">IF(G7228&lt;&gt;"",INDIRECT("'"&amp;G7228&amp;"'!"&amp;H7228),"")</f>
        <v>68864150</v>
      </c>
      <c r="G7228" s="1533" t="s">
        <v>6774</v>
      </c>
      <c r="H7228" s="2" t="s">
        <v>4336</v>
      </c>
      <c r="S7228" s="8"/>
    </row>
    <row r="7229" spans="1:19" ht="14">
      <c r="A7229" s="2">
        <v>7224</v>
      </c>
      <c r="B7229" s="8">
        <f>'CashSum 5'!C37</f>
        <v>28310333</v>
      </c>
      <c r="C7229" s="600">
        <f t="shared" si="203"/>
        <v>-28303109</v>
      </c>
      <c r="D7229" s="3" t="s">
        <v>776</v>
      </c>
      <c r="E7229" s="2" t="b">
        <f t="shared" ca="1" si="202"/>
        <v>1</v>
      </c>
      <c r="F7229" s="2" cm="1">
        <f t="array" aca="1" ref="F7229" ca="1">IF(G7229&lt;&gt;"",INDIRECT("'"&amp;G7229&amp;"'!"&amp;H7229),"")</f>
        <v>28310333</v>
      </c>
      <c r="G7229" s="1533" t="s">
        <v>6774</v>
      </c>
      <c r="H7229" s="2" t="s">
        <v>4337</v>
      </c>
      <c r="S7229" s="8"/>
    </row>
    <row r="7230" spans="1:19" ht="14">
      <c r="A7230" s="2">
        <v>7225</v>
      </c>
      <c r="B7230" s="8">
        <f>'CashSum 5'!D29</f>
        <v>2943610</v>
      </c>
      <c r="C7230" s="600">
        <f t="shared" si="203"/>
        <v>-2936385</v>
      </c>
      <c r="D7230" s="3" t="s">
        <v>776</v>
      </c>
      <c r="E7230" s="2" t="b">
        <f t="shared" ca="1" si="202"/>
        <v>1</v>
      </c>
      <c r="F7230" s="2" cm="1">
        <f t="array" aca="1" ref="F7230" ca="1">IF(G7230&lt;&gt;"",INDIRECT("'"&amp;G7230&amp;"'!"&amp;H7230),"")</f>
        <v>2943610</v>
      </c>
      <c r="G7230" s="1533" t="s">
        <v>6774</v>
      </c>
      <c r="H7230" s="2" t="s">
        <v>5288</v>
      </c>
      <c r="S7230" s="8"/>
    </row>
    <row r="7231" spans="1:19" ht="14">
      <c r="A7231" s="2">
        <v>7226</v>
      </c>
      <c r="B7231" s="8">
        <f>'CashSum 5'!D30</f>
        <v>6227200</v>
      </c>
      <c r="C7231" s="600">
        <f t="shared" si="203"/>
        <v>-6219974</v>
      </c>
      <c r="D7231" s="3" t="s">
        <v>776</v>
      </c>
      <c r="E7231" s="2" t="b">
        <f t="shared" ca="1" si="202"/>
        <v>1</v>
      </c>
      <c r="F7231" s="2" cm="1">
        <f t="array" aca="1" ref="F7231" ca="1">IF(G7231&lt;&gt;"",INDIRECT("'"&amp;G7231&amp;"'!"&amp;H7231),"")</f>
        <v>6227200</v>
      </c>
      <c r="G7231" s="1533" t="s">
        <v>6774</v>
      </c>
      <c r="H7231" s="2" t="s">
        <v>4919</v>
      </c>
      <c r="S7231" s="8"/>
    </row>
    <row r="7232" spans="1:19" ht="14">
      <c r="A7232" s="2">
        <v>7227</v>
      </c>
      <c r="B7232" s="8">
        <f>'CashSum 5'!D31</f>
        <v>0</v>
      </c>
      <c r="C7232" s="600">
        <f t="shared" si="203"/>
        <v>7227</v>
      </c>
      <c r="D7232" s="3" t="s">
        <v>776</v>
      </c>
      <c r="E7232" s="2" t="b">
        <f t="shared" ca="1" si="202"/>
        <v>1</v>
      </c>
      <c r="F7232" s="2" cm="1">
        <f t="array" aca="1" ref="F7232" ca="1">IF(G7232&lt;&gt;"",INDIRECT("'"&amp;G7232&amp;"'!"&amp;H7232),"")</f>
        <v>0</v>
      </c>
      <c r="G7232" s="1533" t="s">
        <v>6774</v>
      </c>
      <c r="H7232" s="2" t="s">
        <v>5019</v>
      </c>
      <c r="S7232" s="8"/>
    </row>
    <row r="7233" spans="1:19" ht="14">
      <c r="A7233">
        <v>7228</v>
      </c>
      <c r="B7233" s="8">
        <f>'CashSum 5'!D32</f>
        <v>6227200</v>
      </c>
      <c r="C7233" s="600">
        <f t="shared" si="203"/>
        <v>-6219972</v>
      </c>
      <c r="D7233" s="3" t="s">
        <v>776</v>
      </c>
      <c r="E7233" s="2" t="b">
        <f t="shared" ca="1" si="202"/>
        <v>1</v>
      </c>
      <c r="F7233" s="2" cm="1">
        <f t="array" aca="1" ref="F7233" ca="1">IF(G7233&lt;&gt;"",INDIRECT("'"&amp;G7233&amp;"'!"&amp;H7233),"")</f>
        <v>6227200</v>
      </c>
      <c r="G7233" s="1533" t="s">
        <v>6774</v>
      </c>
      <c r="H7233" s="2" t="s">
        <v>5135</v>
      </c>
      <c r="S7233" s="8"/>
    </row>
    <row r="7234" spans="1:19" ht="14">
      <c r="A7234">
        <v>7229</v>
      </c>
      <c r="B7234" s="8">
        <f>'CashSum 5'!D33</f>
        <v>9170810</v>
      </c>
      <c r="C7234" s="600">
        <f t="shared" si="203"/>
        <v>-9163581</v>
      </c>
      <c r="D7234" s="3" t="s">
        <v>776</v>
      </c>
      <c r="E7234" s="2" t="b">
        <f t="shared" ref="E7234:E7297" ca="1" si="204">F7234=B7234</f>
        <v>1</v>
      </c>
      <c r="F7234" s="2" cm="1">
        <f t="array" aca="1" ref="F7234" ca="1">IF(G7234&lt;&gt;"",INDIRECT("'"&amp;G7234&amp;"'!"&amp;H7234),"")</f>
        <v>9170810</v>
      </c>
      <c r="G7234" s="1533" t="s">
        <v>6774</v>
      </c>
      <c r="H7234" s="2" t="s">
        <v>6199</v>
      </c>
      <c r="S7234" s="8"/>
    </row>
    <row r="7235" spans="1:19" ht="14">
      <c r="A7235">
        <v>7230</v>
      </c>
      <c r="B7235" s="8">
        <f>'CashSum 5'!D34</f>
        <v>7681120</v>
      </c>
      <c r="C7235" s="600">
        <f t="shared" si="203"/>
        <v>-7673890</v>
      </c>
      <c r="D7235" s="3" t="s">
        <v>776</v>
      </c>
      <c r="E7235" s="2" t="b">
        <f t="shared" ca="1" si="204"/>
        <v>1</v>
      </c>
      <c r="F7235" s="2" cm="1">
        <f t="array" aca="1" ref="F7235" ca="1">IF(G7235&lt;&gt;"",INDIRECT("'"&amp;G7235&amp;"'!"&amp;H7235),"")</f>
        <v>7681120</v>
      </c>
      <c r="G7235" s="1533" t="s">
        <v>6774</v>
      </c>
      <c r="H7235" s="2" t="s">
        <v>4386</v>
      </c>
      <c r="S7235" s="8"/>
    </row>
    <row r="7236" spans="1:19" ht="14">
      <c r="A7236">
        <v>7231</v>
      </c>
      <c r="B7236" s="8">
        <f>'CashSum 5'!D35</f>
        <v>0</v>
      </c>
      <c r="C7236" s="600">
        <f t="shared" ref="C7236:C7299" si="205">A7236-B7236</f>
        <v>7231</v>
      </c>
      <c r="D7236" s="3" t="s">
        <v>776</v>
      </c>
      <c r="E7236" s="2" t="b">
        <f t="shared" ca="1" si="204"/>
        <v>1</v>
      </c>
      <c r="F7236" s="2" cm="1">
        <f t="array" aca="1" ref="F7236" ca="1">IF(G7236&lt;&gt;"",INDIRECT("'"&amp;G7236&amp;"'!"&amp;H7236),"")</f>
        <v>0</v>
      </c>
      <c r="G7236" s="1533" t="s">
        <v>6774</v>
      </c>
      <c r="H7236" s="2" t="s">
        <v>5012</v>
      </c>
      <c r="S7236" s="8"/>
    </row>
    <row r="7237" spans="1:19" ht="14">
      <c r="A7237">
        <v>7232</v>
      </c>
      <c r="B7237" s="8">
        <f>'CashSum 5'!D36</f>
        <v>7681120</v>
      </c>
      <c r="C7237" s="600">
        <f t="shared" si="205"/>
        <v>-7673888</v>
      </c>
      <c r="D7237" s="3" t="s">
        <v>776</v>
      </c>
      <c r="E7237" s="2" t="b">
        <f t="shared" ca="1" si="204"/>
        <v>1</v>
      </c>
      <c r="F7237" s="2" cm="1">
        <f t="array" aca="1" ref="F7237" ca="1">IF(G7237&lt;&gt;"",INDIRECT("'"&amp;G7237&amp;"'!"&amp;H7237),"")</f>
        <v>7681120</v>
      </c>
      <c r="G7237" s="1533" t="s">
        <v>6774</v>
      </c>
      <c r="H7237" s="2" t="s">
        <v>5013</v>
      </c>
      <c r="S7237" s="8"/>
    </row>
    <row r="7238" spans="1:19" ht="14">
      <c r="A7238">
        <v>7233</v>
      </c>
      <c r="B7238" s="8">
        <f>'CashSum 5'!D37</f>
        <v>1489690</v>
      </c>
      <c r="C7238" s="600">
        <f t="shared" si="205"/>
        <v>-1482457</v>
      </c>
      <c r="D7238" s="3" t="s">
        <v>776</v>
      </c>
      <c r="E7238" s="2" t="b">
        <f t="shared" ca="1" si="204"/>
        <v>1</v>
      </c>
      <c r="F7238" s="2" cm="1">
        <f t="array" aca="1" ref="F7238" ca="1">IF(G7238&lt;&gt;"",INDIRECT("'"&amp;G7238&amp;"'!"&amp;H7238),"")</f>
        <v>1489690</v>
      </c>
      <c r="G7238" s="1533" t="s">
        <v>6774</v>
      </c>
      <c r="H7238" s="2" t="s">
        <v>5014</v>
      </c>
      <c r="S7238" s="8"/>
    </row>
    <row r="7239" spans="1:19" ht="14">
      <c r="A7239">
        <v>7234</v>
      </c>
      <c r="B7239" s="8">
        <f>'CashSum 5'!E29</f>
        <v>425152</v>
      </c>
      <c r="C7239" s="600">
        <f t="shared" si="205"/>
        <v>-417918</v>
      </c>
      <c r="D7239" s="3" t="s">
        <v>776</v>
      </c>
      <c r="E7239" s="2" t="b">
        <f t="shared" ca="1" si="204"/>
        <v>1</v>
      </c>
      <c r="F7239" s="2" cm="1">
        <f t="array" aca="1" ref="F7239" ca="1">IF(G7239&lt;&gt;"",INDIRECT("'"&amp;G7239&amp;"'!"&amp;H7239),"")</f>
        <v>425152</v>
      </c>
      <c r="G7239" s="1533" t="s">
        <v>6774</v>
      </c>
      <c r="H7239" s="2" t="s">
        <v>6200</v>
      </c>
      <c r="S7239" s="8"/>
    </row>
    <row r="7240" spans="1:19" ht="14">
      <c r="A7240">
        <v>7235</v>
      </c>
      <c r="B7240" s="8">
        <f>'CashSum 5'!E30</f>
        <v>2060920</v>
      </c>
      <c r="C7240" s="600">
        <f t="shared" si="205"/>
        <v>-2053685</v>
      </c>
      <c r="D7240" s="3" t="s">
        <v>776</v>
      </c>
      <c r="E7240" s="2" t="b">
        <f t="shared" ca="1" si="204"/>
        <v>1</v>
      </c>
      <c r="F7240" s="2" cm="1">
        <f t="array" aca="1" ref="F7240" ca="1">IF(G7240&lt;&gt;"",INDIRECT("'"&amp;G7240&amp;"'!"&amp;H7240),"")</f>
        <v>2060920</v>
      </c>
      <c r="G7240" s="1533" t="s">
        <v>6774</v>
      </c>
      <c r="H7240" s="2" t="s">
        <v>4920</v>
      </c>
      <c r="S7240" s="8"/>
    </row>
    <row r="7241" spans="1:19" ht="14">
      <c r="A7241">
        <v>7236</v>
      </c>
      <c r="B7241" s="8">
        <f>'CashSum 5'!E31</f>
        <v>0</v>
      </c>
      <c r="C7241" s="600">
        <f t="shared" si="205"/>
        <v>7236</v>
      </c>
      <c r="D7241" s="3" t="s">
        <v>776</v>
      </c>
      <c r="E7241" s="2" t="b">
        <f t="shared" ca="1" si="204"/>
        <v>1</v>
      </c>
      <c r="F7241" s="2" cm="1">
        <f t="array" aca="1" ref="F7241" ca="1">IF(G7241&lt;&gt;"",INDIRECT("'"&amp;G7241&amp;"'!"&amp;H7241),"")</f>
        <v>0</v>
      </c>
      <c r="G7241" s="1533" t="s">
        <v>6774</v>
      </c>
      <c r="H7241" s="2" t="s">
        <v>6201</v>
      </c>
      <c r="S7241" s="8"/>
    </row>
    <row r="7242" spans="1:19" ht="14">
      <c r="A7242">
        <v>7237</v>
      </c>
      <c r="B7242" s="8">
        <f>'CashSum 5'!E32</f>
        <v>2060920</v>
      </c>
      <c r="C7242" s="600">
        <f t="shared" si="205"/>
        <v>-2053683</v>
      </c>
      <c r="D7242" s="3" t="s">
        <v>776</v>
      </c>
      <c r="E7242" s="2" t="b">
        <f t="shared" ca="1" si="204"/>
        <v>1</v>
      </c>
      <c r="F7242" s="2" cm="1">
        <f t="array" aca="1" ref="F7242" ca="1">IF(G7242&lt;&gt;"",INDIRECT("'"&amp;G7242&amp;"'!"&amp;H7242),"")</f>
        <v>2060920</v>
      </c>
      <c r="G7242" s="1533" t="s">
        <v>6774</v>
      </c>
      <c r="H7242" s="2" t="s">
        <v>6202</v>
      </c>
      <c r="S7242" s="8"/>
    </row>
    <row r="7243" spans="1:19" ht="14">
      <c r="A7243">
        <v>7238</v>
      </c>
      <c r="B7243" s="8">
        <f>'CashSum 5'!E33</f>
        <v>2486072</v>
      </c>
      <c r="C7243" s="600">
        <f t="shared" si="205"/>
        <v>-2478834</v>
      </c>
      <c r="D7243" s="3" t="s">
        <v>776</v>
      </c>
      <c r="E7243" s="2" t="b">
        <f t="shared" ca="1" si="204"/>
        <v>1</v>
      </c>
      <c r="F7243" s="2" cm="1">
        <f t="array" aca="1" ref="F7243" ca="1">IF(G7243&lt;&gt;"",INDIRECT("'"&amp;G7243&amp;"'!"&amp;H7243),"")</f>
        <v>2486072</v>
      </c>
      <c r="G7243" s="1533" t="s">
        <v>6774</v>
      </c>
      <c r="H7243" s="2" t="s">
        <v>5136</v>
      </c>
      <c r="S7243" s="8"/>
    </row>
    <row r="7244" spans="1:19" ht="14">
      <c r="A7244">
        <v>7239</v>
      </c>
      <c r="B7244" s="8">
        <f>'CashSum 5'!E34</f>
        <v>2077770</v>
      </c>
      <c r="C7244" s="600">
        <f t="shared" si="205"/>
        <v>-2070531</v>
      </c>
      <c r="D7244" s="3" t="s">
        <v>776</v>
      </c>
      <c r="E7244" s="2" t="b">
        <f t="shared" ca="1" si="204"/>
        <v>1</v>
      </c>
      <c r="F7244" s="2" cm="1">
        <f t="array" aca="1" ref="F7244" ca="1">IF(G7244&lt;&gt;"",INDIRECT("'"&amp;G7244&amp;"'!"&amp;H7244),"")</f>
        <v>2077770</v>
      </c>
      <c r="G7244" s="1533" t="s">
        <v>6774</v>
      </c>
      <c r="H7244" s="2" t="s">
        <v>4424</v>
      </c>
      <c r="S7244" s="8"/>
    </row>
    <row r="7245" spans="1:19" ht="14">
      <c r="A7245">
        <v>7240</v>
      </c>
      <c r="B7245" s="8">
        <f>'CashSum 5'!E35</f>
        <v>0</v>
      </c>
      <c r="C7245" s="600">
        <f t="shared" si="205"/>
        <v>7240</v>
      </c>
      <c r="D7245" s="3" t="s">
        <v>776</v>
      </c>
      <c r="E7245" s="2" t="b">
        <f t="shared" ca="1" si="204"/>
        <v>1</v>
      </c>
      <c r="F7245" s="2" cm="1">
        <f t="array" aca="1" ref="F7245" ca="1">IF(G7245&lt;&gt;"",INDIRECT("'"&amp;G7245&amp;"'!"&amp;H7245),"")</f>
        <v>0</v>
      </c>
      <c r="G7245" s="1533" t="s">
        <v>6774</v>
      </c>
      <c r="H7245" s="2" t="s">
        <v>5015</v>
      </c>
      <c r="S7245" s="8"/>
    </row>
    <row r="7246" spans="1:19" ht="14">
      <c r="A7246">
        <v>7241</v>
      </c>
      <c r="B7246" s="8">
        <f>'CashSum 5'!E36</f>
        <v>2077770</v>
      </c>
      <c r="C7246" s="600">
        <f t="shared" si="205"/>
        <v>-2070529</v>
      </c>
      <c r="D7246" s="3" t="s">
        <v>776</v>
      </c>
      <c r="E7246" s="2" t="b">
        <f t="shared" ca="1" si="204"/>
        <v>1</v>
      </c>
      <c r="F7246" s="2" cm="1">
        <f t="array" aca="1" ref="F7246" ca="1">IF(G7246&lt;&gt;"",INDIRECT("'"&amp;G7246&amp;"'!"&amp;H7246),"")</f>
        <v>2077770</v>
      </c>
      <c r="G7246" s="1533" t="s">
        <v>6774</v>
      </c>
      <c r="H7246" s="2" t="s">
        <v>4339</v>
      </c>
      <c r="S7246" s="8"/>
    </row>
    <row r="7247" spans="1:19" ht="14">
      <c r="A7247">
        <v>7242</v>
      </c>
      <c r="B7247" s="8">
        <f>'CashSum 5'!E37</f>
        <v>408302</v>
      </c>
      <c r="C7247" s="600">
        <f t="shared" si="205"/>
        <v>-401060</v>
      </c>
      <c r="D7247" s="3" t="s">
        <v>776</v>
      </c>
      <c r="E7247" s="2" t="b">
        <f t="shared" ca="1" si="204"/>
        <v>1</v>
      </c>
      <c r="F7247" s="2" cm="1">
        <f t="array" aca="1" ref="F7247" ca="1">IF(G7247&lt;&gt;"",INDIRECT("'"&amp;G7247&amp;"'!"&amp;H7247),"")</f>
        <v>408302</v>
      </c>
      <c r="G7247" s="1533" t="s">
        <v>6774</v>
      </c>
      <c r="H7247" s="2" t="s">
        <v>4340</v>
      </c>
      <c r="S7247" s="8"/>
    </row>
    <row r="7248" spans="1:19" ht="14">
      <c r="A7248">
        <v>7243</v>
      </c>
      <c r="B7248" s="8">
        <f>'CashSum 5'!F29</f>
        <v>1206797</v>
      </c>
      <c r="C7248" s="600">
        <f t="shared" si="205"/>
        <v>-1199554</v>
      </c>
      <c r="D7248" s="3" t="s">
        <v>776</v>
      </c>
      <c r="E7248" s="2" t="b">
        <f t="shared" ca="1" si="204"/>
        <v>1</v>
      </c>
      <c r="F7248" s="2" cm="1">
        <f t="array" aca="1" ref="F7248" ca="1">IF(G7248&lt;&gt;"",INDIRECT("'"&amp;G7248&amp;"'!"&amp;H7248),"")</f>
        <v>1206797</v>
      </c>
      <c r="G7248" s="1533" t="s">
        <v>6774</v>
      </c>
      <c r="H7248" s="2" t="s">
        <v>5289</v>
      </c>
      <c r="S7248" s="8"/>
    </row>
    <row r="7249" spans="1:19" ht="14">
      <c r="A7249">
        <v>7244</v>
      </c>
      <c r="B7249" s="8">
        <f>'CashSum 5'!F30</f>
        <v>4327900</v>
      </c>
      <c r="C7249" s="600">
        <f t="shared" si="205"/>
        <v>-4320656</v>
      </c>
      <c r="D7249" s="3" t="s">
        <v>776</v>
      </c>
      <c r="E7249" s="2" t="b">
        <f t="shared" ca="1" si="204"/>
        <v>1</v>
      </c>
      <c r="F7249" s="2" cm="1">
        <f t="array" aca="1" ref="F7249" ca="1">IF(G7249&lt;&gt;"",INDIRECT("'"&amp;G7249&amp;"'!"&amp;H7249),"")</f>
        <v>4327900</v>
      </c>
      <c r="G7249" s="1533" t="s">
        <v>6774</v>
      </c>
      <c r="H7249" s="2" t="s">
        <v>4922</v>
      </c>
      <c r="S7249" s="8"/>
    </row>
    <row r="7250" spans="1:19" ht="14">
      <c r="A7250">
        <v>7245</v>
      </c>
      <c r="B7250" s="8">
        <f>'CashSum 5'!F31</f>
        <v>0</v>
      </c>
      <c r="C7250" s="600">
        <f t="shared" si="205"/>
        <v>7245</v>
      </c>
      <c r="D7250" s="3" t="s">
        <v>776</v>
      </c>
      <c r="E7250" s="2" t="b">
        <f t="shared" ca="1" si="204"/>
        <v>1</v>
      </c>
      <c r="F7250" s="2" cm="1">
        <f t="array" aca="1" ref="F7250" ca="1">IF(G7250&lt;&gt;"",INDIRECT("'"&amp;G7250&amp;"'!"&amp;H7250),"")</f>
        <v>0</v>
      </c>
      <c r="G7250" s="1533" t="s">
        <v>6774</v>
      </c>
      <c r="H7250" s="2" t="s">
        <v>6203</v>
      </c>
      <c r="S7250" s="8"/>
    </row>
    <row r="7251" spans="1:19" ht="14">
      <c r="A7251">
        <v>7246</v>
      </c>
      <c r="B7251" s="8">
        <f>'CashSum 5'!F32</f>
        <v>4327900</v>
      </c>
      <c r="C7251" s="600">
        <f t="shared" si="205"/>
        <v>-4320654</v>
      </c>
      <c r="D7251" s="3" t="s">
        <v>776</v>
      </c>
      <c r="E7251" s="2" t="b">
        <f t="shared" ca="1" si="204"/>
        <v>1</v>
      </c>
      <c r="F7251" s="2" cm="1">
        <f t="array" aca="1" ref="F7251" ca="1">IF(G7251&lt;&gt;"",INDIRECT("'"&amp;G7251&amp;"'!"&amp;H7251),"")</f>
        <v>4327900</v>
      </c>
      <c r="G7251" s="1533" t="s">
        <v>6774</v>
      </c>
      <c r="H7251" s="2" t="s">
        <v>6204</v>
      </c>
      <c r="S7251" s="8"/>
    </row>
    <row r="7252" spans="1:19" ht="14">
      <c r="A7252">
        <v>7247</v>
      </c>
      <c r="B7252" s="8">
        <f>'CashSum 5'!F33</f>
        <v>5534697</v>
      </c>
      <c r="C7252" s="600">
        <f t="shared" si="205"/>
        <v>-5527450</v>
      </c>
      <c r="D7252" s="3" t="s">
        <v>776</v>
      </c>
      <c r="E7252" s="2" t="b">
        <f t="shared" ca="1" si="204"/>
        <v>1</v>
      </c>
      <c r="F7252" s="2" cm="1">
        <f t="array" aca="1" ref="F7252" ca="1">IF(G7252&lt;&gt;"",INDIRECT("'"&amp;G7252&amp;"'!"&amp;H7252),"")</f>
        <v>5534697</v>
      </c>
      <c r="G7252" s="1533" t="s">
        <v>6774</v>
      </c>
      <c r="H7252" s="2" t="s">
        <v>6205</v>
      </c>
      <c r="S7252" s="8"/>
    </row>
    <row r="7253" spans="1:19" ht="14">
      <c r="A7253">
        <v>7248</v>
      </c>
      <c r="B7253" s="8">
        <f>'CashSum 5'!F34</f>
        <v>4962500</v>
      </c>
      <c r="C7253" s="600">
        <f t="shared" si="205"/>
        <v>-4955252</v>
      </c>
      <c r="D7253" s="3" t="s">
        <v>776</v>
      </c>
      <c r="E7253" s="2" t="b">
        <f t="shared" ca="1" si="204"/>
        <v>1</v>
      </c>
      <c r="F7253" s="2" cm="1">
        <f t="array" aca="1" ref="F7253" ca="1">IF(G7253&lt;&gt;"",INDIRECT("'"&amp;G7253&amp;"'!"&amp;H7253),"")</f>
        <v>4962500</v>
      </c>
      <c r="G7253" s="1533" t="s">
        <v>6774</v>
      </c>
      <c r="H7253" s="2" t="s">
        <v>4461</v>
      </c>
      <c r="S7253" s="8"/>
    </row>
    <row r="7254" spans="1:19" ht="14">
      <c r="A7254">
        <v>7249</v>
      </c>
      <c r="B7254" s="8">
        <f>'CashSum 5'!F35</f>
        <v>0</v>
      </c>
      <c r="C7254" s="600">
        <f t="shared" si="205"/>
        <v>7249</v>
      </c>
      <c r="D7254" s="3" t="s">
        <v>776</v>
      </c>
      <c r="E7254" s="2" t="b">
        <f t="shared" ca="1" si="204"/>
        <v>1</v>
      </c>
      <c r="F7254" s="2" cm="1">
        <f t="array" aca="1" ref="F7254" ca="1">IF(G7254&lt;&gt;"",INDIRECT("'"&amp;G7254&amp;"'!"&amp;H7254),"")</f>
        <v>0</v>
      </c>
      <c r="G7254" s="1533" t="s">
        <v>6774</v>
      </c>
      <c r="H7254" s="2" t="s">
        <v>5016</v>
      </c>
      <c r="S7254" s="8"/>
    </row>
    <row r="7255" spans="1:19" ht="14">
      <c r="A7255">
        <v>7250</v>
      </c>
      <c r="B7255" s="8">
        <f>'CashSum 5'!F36</f>
        <v>4962500</v>
      </c>
      <c r="C7255" s="600">
        <f t="shared" si="205"/>
        <v>-4955250</v>
      </c>
      <c r="D7255" s="3" t="s">
        <v>776</v>
      </c>
      <c r="E7255" s="2" t="b">
        <f t="shared" ca="1" si="204"/>
        <v>1</v>
      </c>
      <c r="F7255" s="2" cm="1">
        <f t="array" aca="1" ref="F7255" ca="1">IF(G7255&lt;&gt;"",INDIRECT("'"&amp;G7255&amp;"'!"&amp;H7255),"")</f>
        <v>4962500</v>
      </c>
      <c r="G7255" s="1533" t="s">
        <v>6774</v>
      </c>
      <c r="H7255" s="2" t="s">
        <v>5017</v>
      </c>
      <c r="S7255" s="8"/>
    </row>
    <row r="7256" spans="1:19" ht="14">
      <c r="A7256">
        <v>7251</v>
      </c>
      <c r="B7256" s="8">
        <f>'CashSum 5'!F37</f>
        <v>572197</v>
      </c>
      <c r="C7256" s="600">
        <f t="shared" si="205"/>
        <v>-564946</v>
      </c>
      <c r="D7256" s="3" t="s">
        <v>776</v>
      </c>
      <c r="E7256" s="2" t="b">
        <f t="shared" ca="1" si="204"/>
        <v>1</v>
      </c>
      <c r="F7256" s="2" cm="1">
        <f t="array" aca="1" ref="F7256" ca="1">IF(G7256&lt;&gt;"",INDIRECT("'"&amp;G7256&amp;"'!"&amp;H7256),"")</f>
        <v>572197</v>
      </c>
      <c r="G7256" s="1533" t="s">
        <v>6774</v>
      </c>
      <c r="H7256" s="2" t="s">
        <v>5018</v>
      </c>
      <c r="S7256" s="8"/>
    </row>
    <row r="7257" spans="1:19" ht="14">
      <c r="A7257">
        <v>7252</v>
      </c>
      <c r="B7257" s="8">
        <f>'CashSum 5'!G29</f>
        <v>15445</v>
      </c>
      <c r="C7257" s="600">
        <f t="shared" si="205"/>
        <v>-8193</v>
      </c>
      <c r="D7257" s="3" t="s">
        <v>776</v>
      </c>
      <c r="E7257" s="2" t="b">
        <f t="shared" ca="1" si="204"/>
        <v>1</v>
      </c>
      <c r="F7257" s="2" cm="1">
        <f t="array" aca="1" ref="F7257" ca="1">IF(G7257&lt;&gt;"",INDIRECT("'"&amp;G7257&amp;"'!"&amp;H7257),"")</f>
        <v>15445</v>
      </c>
      <c r="G7257" s="1533" t="s">
        <v>6774</v>
      </c>
      <c r="H7257" s="2" t="s">
        <v>6206</v>
      </c>
      <c r="S7257" s="8"/>
    </row>
    <row r="7258" spans="1:19" ht="14">
      <c r="A7258">
        <v>7253</v>
      </c>
      <c r="B7258" s="8">
        <f>'CashSum 5'!G30</f>
        <v>2091950</v>
      </c>
      <c r="C7258" s="600">
        <f t="shared" si="205"/>
        <v>-2084697</v>
      </c>
      <c r="D7258" s="3" t="s">
        <v>776</v>
      </c>
      <c r="E7258" s="2" t="b">
        <f t="shared" ca="1" si="204"/>
        <v>1</v>
      </c>
      <c r="F7258" s="2" cm="1">
        <f t="array" aca="1" ref="F7258" ca="1">IF(G7258&lt;&gt;"",INDIRECT("'"&amp;G7258&amp;"'!"&amp;H7258),"")</f>
        <v>2091950</v>
      </c>
      <c r="G7258" s="1533" t="s">
        <v>6774</v>
      </c>
      <c r="H7258" s="2" t="s">
        <v>4923</v>
      </c>
      <c r="S7258" s="8"/>
    </row>
    <row r="7259" spans="1:19" ht="14">
      <c r="A7259">
        <v>7254</v>
      </c>
      <c r="B7259" s="8">
        <f>'CashSum 5'!G31</f>
        <v>0</v>
      </c>
      <c r="C7259" s="600">
        <f t="shared" si="205"/>
        <v>7254</v>
      </c>
      <c r="D7259" s="3" t="s">
        <v>776</v>
      </c>
      <c r="E7259" s="2" t="b">
        <f t="shared" ca="1" si="204"/>
        <v>1</v>
      </c>
      <c r="F7259" s="2" cm="1">
        <f t="array" aca="1" ref="F7259" ca="1">IF(G7259&lt;&gt;"",INDIRECT("'"&amp;G7259&amp;"'!"&amp;H7259),"")</f>
        <v>0</v>
      </c>
      <c r="G7259" s="1533" t="s">
        <v>6774</v>
      </c>
      <c r="H7259" s="2" t="s">
        <v>6207</v>
      </c>
      <c r="S7259" s="8"/>
    </row>
    <row r="7260" spans="1:19" ht="14">
      <c r="A7260">
        <v>7255</v>
      </c>
      <c r="B7260" s="8">
        <f>'CashSum 5'!G32</f>
        <v>2091950</v>
      </c>
      <c r="C7260" s="600">
        <f t="shared" si="205"/>
        <v>-2084695</v>
      </c>
      <c r="D7260" s="3" t="s">
        <v>776</v>
      </c>
      <c r="E7260" s="2" t="b">
        <f t="shared" ca="1" si="204"/>
        <v>1</v>
      </c>
      <c r="F7260" s="2" cm="1">
        <f t="array" aca="1" ref="F7260" ca="1">IF(G7260&lt;&gt;"",INDIRECT("'"&amp;G7260&amp;"'!"&amp;H7260),"")</f>
        <v>2091950</v>
      </c>
      <c r="G7260" s="1533" t="s">
        <v>6774</v>
      </c>
      <c r="H7260" s="2" t="s">
        <v>6208</v>
      </c>
      <c r="S7260" s="8"/>
    </row>
    <row r="7261" spans="1:19" ht="14">
      <c r="A7261">
        <v>7256</v>
      </c>
      <c r="B7261" s="8">
        <f>'CashSum 5'!G33</f>
        <v>2107395</v>
      </c>
      <c r="C7261" s="600">
        <f t="shared" si="205"/>
        <v>-2100139</v>
      </c>
      <c r="D7261" s="3" t="s">
        <v>776</v>
      </c>
      <c r="E7261" s="2" t="b">
        <f t="shared" ca="1" si="204"/>
        <v>1</v>
      </c>
      <c r="F7261" s="2" cm="1">
        <f t="array" aca="1" ref="F7261" ca="1">IF(G7261&lt;&gt;"",INDIRECT("'"&amp;G7261&amp;"'!"&amp;H7261),"")</f>
        <v>2107395</v>
      </c>
      <c r="G7261" s="1533" t="s">
        <v>6774</v>
      </c>
      <c r="H7261" s="2" t="s">
        <v>6209</v>
      </c>
      <c r="S7261" s="8"/>
    </row>
    <row r="7262" spans="1:19" ht="14">
      <c r="A7262">
        <v>7257</v>
      </c>
      <c r="B7262" s="8">
        <f>'CashSum 5'!G34</f>
        <v>2091950</v>
      </c>
      <c r="C7262" s="600">
        <f t="shared" si="205"/>
        <v>-2084693</v>
      </c>
      <c r="D7262" s="3" t="s">
        <v>776</v>
      </c>
      <c r="E7262" s="2" t="b">
        <f t="shared" ca="1" si="204"/>
        <v>1</v>
      </c>
      <c r="F7262" s="2" cm="1">
        <f t="array" aca="1" ref="F7262" ca="1">IF(G7262&lt;&gt;"",INDIRECT("'"&amp;G7262&amp;"'!"&amp;H7262),"")</f>
        <v>2091950</v>
      </c>
      <c r="G7262" s="1533" t="s">
        <v>6774</v>
      </c>
      <c r="H7262" s="2" t="s">
        <v>4499</v>
      </c>
      <c r="S7262" s="8"/>
    </row>
    <row r="7263" spans="1:19" ht="14">
      <c r="A7263">
        <v>7258</v>
      </c>
      <c r="B7263" s="8">
        <f>'CashSum 5'!G35</f>
        <v>0</v>
      </c>
      <c r="C7263" s="600">
        <f t="shared" si="205"/>
        <v>7258</v>
      </c>
      <c r="D7263" s="3" t="s">
        <v>776</v>
      </c>
      <c r="E7263" s="2" t="b">
        <f t="shared" ca="1" si="204"/>
        <v>1</v>
      </c>
      <c r="F7263" s="2" cm="1">
        <f t="array" aca="1" ref="F7263" ca="1">IF(G7263&lt;&gt;"",INDIRECT("'"&amp;G7263&amp;"'!"&amp;H7263),"")</f>
        <v>0</v>
      </c>
      <c r="G7263" s="1533" t="s">
        <v>6774</v>
      </c>
      <c r="H7263" s="2" t="s">
        <v>6210</v>
      </c>
      <c r="S7263" s="8"/>
    </row>
    <row r="7264" spans="1:19" ht="14">
      <c r="A7264">
        <v>7259</v>
      </c>
      <c r="B7264" s="8">
        <f>'CashSum 5'!G36</f>
        <v>2091950</v>
      </c>
      <c r="C7264" s="600">
        <f t="shared" si="205"/>
        <v>-2084691</v>
      </c>
      <c r="D7264" s="3" t="s">
        <v>776</v>
      </c>
      <c r="E7264" s="2" t="b">
        <f t="shared" ca="1" si="204"/>
        <v>1</v>
      </c>
      <c r="F7264" s="2" cm="1">
        <f t="array" aca="1" ref="F7264" ca="1">IF(G7264&lt;&gt;"",INDIRECT("'"&amp;G7264&amp;"'!"&amp;H7264),"")</f>
        <v>2091950</v>
      </c>
      <c r="G7264" s="1533" t="s">
        <v>6774</v>
      </c>
      <c r="H7264" s="2" t="s">
        <v>6211</v>
      </c>
      <c r="S7264" s="8"/>
    </row>
    <row r="7265" spans="1:19" ht="14">
      <c r="A7265">
        <v>7260</v>
      </c>
      <c r="B7265" s="8">
        <f>'CashSum 5'!G37</f>
        <v>15445</v>
      </c>
      <c r="C7265" s="600">
        <f t="shared" si="205"/>
        <v>-8185</v>
      </c>
      <c r="D7265" s="3" t="s">
        <v>776</v>
      </c>
      <c r="E7265" s="2" t="b">
        <f t="shared" ca="1" si="204"/>
        <v>1</v>
      </c>
      <c r="F7265" s="2" cm="1">
        <f t="array" aca="1" ref="F7265" ca="1">IF(G7265&lt;&gt;"",INDIRECT("'"&amp;G7265&amp;"'!"&amp;H7265),"")</f>
        <v>15445</v>
      </c>
      <c r="G7265" s="1533" t="s">
        <v>6774</v>
      </c>
      <c r="H7265" s="2" t="s">
        <v>6212</v>
      </c>
      <c r="S7265" s="8"/>
    </row>
    <row r="7266" spans="1:19" ht="14">
      <c r="A7266">
        <v>7261</v>
      </c>
      <c r="B7266" s="8">
        <f>'CashSum 5'!H29</f>
        <v>0</v>
      </c>
      <c r="C7266" s="600">
        <f t="shared" si="205"/>
        <v>7261</v>
      </c>
      <c r="D7266" s="3" t="s">
        <v>776</v>
      </c>
      <c r="E7266" s="2" t="b">
        <f t="shared" ca="1" si="204"/>
        <v>1</v>
      </c>
      <c r="F7266" s="2" cm="1">
        <f t="array" aca="1" ref="F7266" ca="1">IF(G7266&lt;&gt;"",INDIRECT("'"&amp;G7266&amp;"'!"&amp;H7266),"")</f>
        <v>0</v>
      </c>
      <c r="G7266" s="1533" t="s">
        <v>6774</v>
      </c>
      <c r="H7266" s="2" t="s">
        <v>5674</v>
      </c>
      <c r="S7266" s="8"/>
    </row>
    <row r="7267" spans="1:19" ht="14">
      <c r="A7267">
        <v>7262</v>
      </c>
      <c r="B7267" s="8">
        <f>'CashSum 5'!H30</f>
        <v>0</v>
      </c>
      <c r="C7267" s="600">
        <f t="shared" si="205"/>
        <v>7262</v>
      </c>
      <c r="D7267" s="3" t="s">
        <v>776</v>
      </c>
      <c r="E7267" s="2" t="b">
        <f t="shared" ca="1" si="204"/>
        <v>1</v>
      </c>
      <c r="F7267" s="2" cm="1">
        <f t="array" aca="1" ref="F7267" ca="1">IF(G7267&lt;&gt;"",INDIRECT("'"&amp;G7267&amp;"'!"&amp;H7267),"")</f>
        <v>0</v>
      </c>
      <c r="G7267" s="1533" t="s">
        <v>6774</v>
      </c>
      <c r="H7267" s="2" t="s">
        <v>4924</v>
      </c>
      <c r="S7267" s="8"/>
    </row>
    <row r="7268" spans="1:19" ht="14">
      <c r="A7268">
        <v>7263</v>
      </c>
      <c r="B7268" s="8">
        <f>'CashSum 5'!H31</f>
        <v>0</v>
      </c>
      <c r="C7268" s="600">
        <f t="shared" si="205"/>
        <v>7263</v>
      </c>
      <c r="D7268" s="3" t="s">
        <v>776</v>
      </c>
      <c r="E7268" s="2" t="b">
        <f t="shared" ca="1" si="204"/>
        <v>1</v>
      </c>
      <c r="F7268" s="2" cm="1">
        <f t="array" aca="1" ref="F7268" ca="1">IF(G7268&lt;&gt;"",INDIRECT("'"&amp;G7268&amp;"'!"&amp;H7268),"")</f>
        <v>0</v>
      </c>
      <c r="G7268" s="1533" t="s">
        <v>6774</v>
      </c>
      <c r="H7268" s="2" t="s">
        <v>5676</v>
      </c>
      <c r="S7268" s="8"/>
    </row>
    <row r="7269" spans="1:19" ht="14">
      <c r="A7269">
        <v>7264</v>
      </c>
      <c r="B7269" s="8">
        <f>'CashSum 5'!H32</f>
        <v>0</v>
      </c>
      <c r="C7269" s="600">
        <f t="shared" si="205"/>
        <v>7264</v>
      </c>
      <c r="D7269" s="3" t="s">
        <v>776</v>
      </c>
      <c r="E7269" s="2" t="b">
        <f t="shared" ca="1" si="204"/>
        <v>1</v>
      </c>
      <c r="F7269" s="2" cm="1">
        <f t="array" aca="1" ref="F7269" ca="1">IF(G7269&lt;&gt;"",INDIRECT("'"&amp;G7269&amp;"'!"&amp;H7269),"")</f>
        <v>0</v>
      </c>
      <c r="G7269" s="1533" t="s">
        <v>6774</v>
      </c>
      <c r="H7269" s="2" t="s">
        <v>5678</v>
      </c>
      <c r="S7269" s="8"/>
    </row>
    <row r="7270" spans="1:19" ht="14">
      <c r="A7270">
        <v>7265</v>
      </c>
      <c r="B7270" s="8">
        <f>'CashSum 5'!H33</f>
        <v>0</v>
      </c>
      <c r="C7270" s="600">
        <f t="shared" si="205"/>
        <v>7265</v>
      </c>
      <c r="D7270" s="3" t="s">
        <v>776</v>
      </c>
      <c r="E7270" s="2" t="b">
        <f t="shared" ca="1" si="204"/>
        <v>1</v>
      </c>
      <c r="F7270" s="2" cm="1">
        <f t="array" aca="1" ref="F7270" ca="1">IF(G7270&lt;&gt;"",INDIRECT("'"&amp;G7270&amp;"'!"&amp;H7270),"")</f>
        <v>0</v>
      </c>
      <c r="G7270" s="1533" t="s">
        <v>6774</v>
      </c>
      <c r="H7270" s="2" t="s">
        <v>6213</v>
      </c>
      <c r="S7270" s="8"/>
    </row>
    <row r="7271" spans="1:19" ht="14">
      <c r="A7271">
        <v>7266</v>
      </c>
      <c r="B7271" s="8">
        <f>'CashSum 5'!H34</f>
        <v>0</v>
      </c>
      <c r="C7271" s="600">
        <f t="shared" si="205"/>
        <v>7266</v>
      </c>
      <c r="D7271" s="3" t="s">
        <v>776</v>
      </c>
      <c r="E7271" s="2" t="b">
        <f t="shared" ca="1" si="204"/>
        <v>1</v>
      </c>
      <c r="F7271" s="2" cm="1">
        <f t="array" aca="1" ref="F7271" ca="1">IF(G7271&lt;&gt;"",INDIRECT("'"&amp;G7271&amp;"'!"&amp;H7271),"")</f>
        <v>0</v>
      </c>
      <c r="G7271" s="1533" t="s">
        <v>6774</v>
      </c>
      <c r="H7271" s="2" t="s">
        <v>4536</v>
      </c>
      <c r="S7271" s="8"/>
    </row>
    <row r="7272" spans="1:19" ht="14">
      <c r="A7272">
        <v>7267</v>
      </c>
      <c r="B7272" s="8">
        <f>'CashSum 5'!H35</f>
        <v>0</v>
      </c>
      <c r="C7272" s="600">
        <f t="shared" si="205"/>
        <v>7267</v>
      </c>
      <c r="D7272" s="3" t="s">
        <v>776</v>
      </c>
      <c r="E7272" s="2" t="b">
        <f t="shared" ca="1" si="204"/>
        <v>1</v>
      </c>
      <c r="F7272" s="2" cm="1">
        <f t="array" aca="1" ref="F7272" ca="1">IF(G7272&lt;&gt;"",INDIRECT("'"&amp;G7272&amp;"'!"&amp;H7272),"")</f>
        <v>0</v>
      </c>
      <c r="G7272" s="1533" t="s">
        <v>6774</v>
      </c>
      <c r="H7272" s="2" t="s">
        <v>4341</v>
      </c>
      <c r="S7272" s="8"/>
    </row>
    <row r="7273" spans="1:19" ht="14">
      <c r="A7273">
        <v>7268</v>
      </c>
      <c r="B7273" s="8">
        <f>'CashSum 5'!H36</f>
        <v>0</v>
      </c>
      <c r="C7273" s="600">
        <f t="shared" si="205"/>
        <v>7268</v>
      </c>
      <c r="D7273" s="3" t="s">
        <v>776</v>
      </c>
      <c r="E7273" s="2" t="b">
        <f t="shared" ca="1" si="204"/>
        <v>1</v>
      </c>
      <c r="F7273" s="2" cm="1">
        <f t="array" aca="1" ref="F7273" ca="1">IF(G7273&lt;&gt;"",INDIRECT("'"&amp;G7273&amp;"'!"&amp;H7273),"")</f>
        <v>0</v>
      </c>
      <c r="G7273" s="1533" t="s">
        <v>6774</v>
      </c>
      <c r="H7273" s="2" t="s">
        <v>4342</v>
      </c>
      <c r="S7273" s="8"/>
    </row>
    <row r="7274" spans="1:19" ht="14">
      <c r="A7274">
        <v>7269</v>
      </c>
      <c r="B7274" s="8">
        <f>'CashSum 5'!H37</f>
        <v>0</v>
      </c>
      <c r="C7274" s="600">
        <f t="shared" si="205"/>
        <v>7269</v>
      </c>
      <c r="D7274" s="3" t="s">
        <v>776</v>
      </c>
      <c r="E7274" s="2" t="b">
        <f t="shared" ca="1" si="204"/>
        <v>1</v>
      </c>
      <c r="F7274" s="2" cm="1">
        <f t="array" aca="1" ref="F7274" ca="1">IF(G7274&lt;&gt;"",INDIRECT("'"&amp;G7274&amp;"'!"&amp;H7274),"")</f>
        <v>0</v>
      </c>
      <c r="G7274" s="1533" t="s">
        <v>6774</v>
      </c>
      <c r="H7274" s="2" t="s">
        <v>4343</v>
      </c>
      <c r="S7274" s="8"/>
    </row>
    <row r="7275" spans="1:19" ht="14">
      <c r="A7275">
        <v>7270</v>
      </c>
      <c r="B7275" s="8">
        <f>'CashSum 5'!I29</f>
        <v>955536</v>
      </c>
      <c r="C7275" s="600">
        <f t="shared" si="205"/>
        <v>-948266</v>
      </c>
      <c r="D7275" s="3" t="s">
        <v>776</v>
      </c>
      <c r="E7275" s="2" t="b">
        <f t="shared" ca="1" si="204"/>
        <v>1</v>
      </c>
      <c r="F7275" s="2" cm="1">
        <f t="array" aca="1" ref="F7275" ca="1">IF(G7275&lt;&gt;"",INDIRECT("'"&amp;G7275&amp;"'!"&amp;H7275),"")</f>
        <v>955536</v>
      </c>
      <c r="G7275" s="1533" t="s">
        <v>6774</v>
      </c>
      <c r="H7275" s="2" t="s">
        <v>6214</v>
      </c>
      <c r="S7275" s="8"/>
    </row>
    <row r="7276" spans="1:19" ht="14">
      <c r="A7276">
        <v>7271</v>
      </c>
      <c r="B7276" s="8">
        <f>'CashSum 5'!I30</f>
        <v>0</v>
      </c>
      <c r="C7276" s="600">
        <f t="shared" si="205"/>
        <v>7271</v>
      </c>
      <c r="D7276" s="3" t="s">
        <v>776</v>
      </c>
      <c r="E7276" s="2" t="b">
        <f t="shared" ca="1" si="204"/>
        <v>1</v>
      </c>
      <c r="F7276" s="2" cm="1">
        <f t="array" aca="1" ref="F7276" ca="1">IF(G7276&lt;&gt;"",INDIRECT("'"&amp;G7276&amp;"'!"&amp;H7276),"")</f>
        <v>0</v>
      </c>
      <c r="G7276" s="1533" t="s">
        <v>6774</v>
      </c>
      <c r="H7276" s="2" t="s">
        <v>4925</v>
      </c>
      <c r="S7276" s="8"/>
    </row>
    <row r="7277" spans="1:19" ht="14">
      <c r="A7277">
        <v>7272</v>
      </c>
      <c r="B7277" s="8">
        <f>'CashSum 5'!I31</f>
        <v>0</v>
      </c>
      <c r="C7277" s="600">
        <f t="shared" si="205"/>
        <v>7272</v>
      </c>
      <c r="D7277" s="3" t="s">
        <v>776</v>
      </c>
      <c r="E7277" s="2" t="b">
        <f t="shared" ca="1" si="204"/>
        <v>1</v>
      </c>
      <c r="F7277" s="2" cm="1">
        <f t="array" aca="1" ref="F7277" ca="1">IF(G7277&lt;&gt;"",INDIRECT("'"&amp;G7277&amp;"'!"&amp;H7277),"")</f>
        <v>0</v>
      </c>
      <c r="G7277" s="1533" t="s">
        <v>6774</v>
      </c>
      <c r="H7277" s="2" t="s">
        <v>6215</v>
      </c>
      <c r="S7277" s="8"/>
    </row>
    <row r="7278" spans="1:19" ht="14">
      <c r="A7278">
        <v>7273</v>
      </c>
      <c r="B7278" s="8">
        <f>'CashSum 5'!I32</f>
        <v>0</v>
      </c>
      <c r="C7278" s="600">
        <f t="shared" si="205"/>
        <v>7273</v>
      </c>
      <c r="D7278" s="3" t="s">
        <v>776</v>
      </c>
      <c r="E7278" s="2" t="b">
        <f t="shared" ca="1" si="204"/>
        <v>1</v>
      </c>
      <c r="F7278" s="2" cm="1">
        <f t="array" aca="1" ref="F7278" ca="1">IF(G7278&lt;&gt;"",INDIRECT("'"&amp;G7278&amp;"'!"&amp;H7278),"")</f>
        <v>0</v>
      </c>
      <c r="G7278" s="1533" t="s">
        <v>6774</v>
      </c>
      <c r="H7278" s="2" t="s">
        <v>6216</v>
      </c>
      <c r="S7278" s="8"/>
    </row>
    <row r="7279" spans="1:19" ht="14">
      <c r="A7279">
        <v>7274</v>
      </c>
      <c r="B7279" s="8">
        <f>'CashSum 5'!I33</f>
        <v>955536</v>
      </c>
      <c r="C7279" s="600">
        <f t="shared" si="205"/>
        <v>-948262</v>
      </c>
      <c r="D7279" s="3" t="s">
        <v>776</v>
      </c>
      <c r="E7279" s="2" t="b">
        <f t="shared" ca="1" si="204"/>
        <v>1</v>
      </c>
      <c r="F7279" s="2" cm="1">
        <f t="array" aca="1" ref="F7279" ca="1">IF(G7279&lt;&gt;"",INDIRECT("'"&amp;G7279&amp;"'!"&amp;H7279),"")</f>
        <v>955536</v>
      </c>
      <c r="G7279" s="1533" t="s">
        <v>6774</v>
      </c>
      <c r="H7279" s="2" t="s">
        <v>6217</v>
      </c>
      <c r="S7279" s="8"/>
    </row>
    <row r="7280" spans="1:19" ht="14">
      <c r="A7280">
        <v>7275</v>
      </c>
      <c r="B7280" s="8">
        <f>'CashSum 5'!I34</f>
        <v>0</v>
      </c>
      <c r="C7280" s="600">
        <f t="shared" si="205"/>
        <v>7275</v>
      </c>
      <c r="D7280" s="3" t="s">
        <v>776</v>
      </c>
      <c r="E7280" s="2" t="b">
        <f t="shared" ca="1" si="204"/>
        <v>1</v>
      </c>
      <c r="F7280" s="2" cm="1">
        <f t="array" aca="1" ref="F7280" ca="1">IF(G7280&lt;&gt;"",INDIRECT("'"&amp;G7280&amp;"'!"&amp;H7280),"")</f>
        <v>0</v>
      </c>
      <c r="G7280" s="1533" t="s">
        <v>6774</v>
      </c>
      <c r="H7280" s="2" t="s">
        <v>5680</v>
      </c>
      <c r="S7280" s="8"/>
    </row>
    <row r="7281" spans="1:19" ht="14">
      <c r="A7281">
        <v>7276</v>
      </c>
      <c r="B7281" s="8">
        <f>'CashSum 5'!I35</f>
        <v>0</v>
      </c>
      <c r="C7281" s="600">
        <f t="shared" si="205"/>
        <v>7276</v>
      </c>
      <c r="D7281" s="3" t="s">
        <v>776</v>
      </c>
      <c r="E7281" s="2" t="b">
        <f t="shared" ca="1" si="204"/>
        <v>1</v>
      </c>
      <c r="F7281" s="2" cm="1">
        <f t="array" aca="1" ref="F7281" ca="1">IF(G7281&lt;&gt;"",INDIRECT("'"&amp;G7281&amp;"'!"&amp;H7281),"")</f>
        <v>0</v>
      </c>
      <c r="G7281" s="1533" t="s">
        <v>6774</v>
      </c>
      <c r="H7281" s="2" t="s">
        <v>4344</v>
      </c>
      <c r="S7281" s="8"/>
    </row>
    <row r="7282" spans="1:19" ht="14">
      <c r="A7282">
        <v>7277</v>
      </c>
      <c r="B7282" s="8">
        <f>'CashSum 5'!I36</f>
        <v>0</v>
      </c>
      <c r="C7282" s="600">
        <f t="shared" si="205"/>
        <v>7277</v>
      </c>
      <c r="D7282" s="3" t="s">
        <v>776</v>
      </c>
      <c r="E7282" s="2" t="b">
        <f t="shared" ca="1" si="204"/>
        <v>1</v>
      </c>
      <c r="F7282" s="2" cm="1">
        <f t="array" aca="1" ref="F7282" ca="1">IF(G7282&lt;&gt;"",INDIRECT("'"&amp;G7282&amp;"'!"&amp;H7282),"")</f>
        <v>0</v>
      </c>
      <c r="G7282" s="1533" t="s">
        <v>6774</v>
      </c>
      <c r="H7282" s="2" t="s">
        <v>4345</v>
      </c>
      <c r="S7282" s="8"/>
    </row>
    <row r="7283" spans="1:19" ht="14">
      <c r="A7283">
        <v>7278</v>
      </c>
      <c r="B7283" s="8">
        <f>'CashSum 5'!I37</f>
        <v>955536</v>
      </c>
      <c r="C7283" s="600">
        <f t="shared" si="205"/>
        <v>-948258</v>
      </c>
      <c r="D7283" s="3" t="s">
        <v>776</v>
      </c>
      <c r="E7283" s="2" t="b">
        <f t="shared" ca="1" si="204"/>
        <v>1</v>
      </c>
      <c r="F7283" s="2" cm="1">
        <f t="array" aca="1" ref="F7283" ca="1">IF(G7283&lt;&gt;"",INDIRECT("'"&amp;G7283&amp;"'!"&amp;H7283),"")</f>
        <v>955536</v>
      </c>
      <c r="G7283" s="1533" t="s">
        <v>6774</v>
      </c>
      <c r="H7283" s="2" t="s">
        <v>4346</v>
      </c>
      <c r="S7283" s="8"/>
    </row>
    <row r="7284" spans="1:19" ht="14">
      <c r="A7284">
        <v>7279</v>
      </c>
      <c r="B7284" s="8">
        <f>'CashSum 5'!J29</f>
        <v>0</v>
      </c>
      <c r="C7284" s="600">
        <f t="shared" si="205"/>
        <v>7279</v>
      </c>
      <c r="D7284" s="3" t="s">
        <v>776</v>
      </c>
      <c r="E7284" s="2" t="b">
        <f t="shared" ca="1" si="204"/>
        <v>1</v>
      </c>
      <c r="F7284" s="2" cm="1">
        <f t="array" aca="1" ref="F7284" ca="1">IF(G7284&lt;&gt;"",INDIRECT("'"&amp;G7284&amp;"'!"&amp;H7284),"")</f>
        <v>0</v>
      </c>
      <c r="G7284" s="1533" t="s">
        <v>6774</v>
      </c>
      <c r="H7284" s="2" t="s">
        <v>6218</v>
      </c>
      <c r="S7284" s="8"/>
    </row>
    <row r="7285" spans="1:19" ht="14">
      <c r="A7285">
        <v>7280</v>
      </c>
      <c r="B7285" s="8">
        <f>'CashSum 5'!J30</f>
        <v>0</v>
      </c>
      <c r="C7285" s="600">
        <f t="shared" si="205"/>
        <v>7280</v>
      </c>
      <c r="D7285" s="3" t="s">
        <v>776</v>
      </c>
      <c r="E7285" s="2" t="b">
        <f t="shared" ca="1" si="204"/>
        <v>1</v>
      </c>
      <c r="F7285" s="2" cm="1">
        <f t="array" aca="1" ref="F7285" ca="1">IF(G7285&lt;&gt;"",INDIRECT("'"&amp;G7285&amp;"'!"&amp;H7285),"")</f>
        <v>0</v>
      </c>
      <c r="G7285" s="1533" t="s">
        <v>6774</v>
      </c>
      <c r="H7285" s="2" t="s">
        <v>5551</v>
      </c>
      <c r="S7285" s="8"/>
    </row>
    <row r="7286" spans="1:19" ht="14">
      <c r="A7286">
        <v>7281</v>
      </c>
      <c r="B7286" s="8">
        <f>'CashSum 5'!J31</f>
        <v>0</v>
      </c>
      <c r="C7286" s="600">
        <f t="shared" si="205"/>
        <v>7281</v>
      </c>
      <c r="D7286" s="3" t="s">
        <v>776</v>
      </c>
      <c r="E7286" s="2" t="b">
        <f t="shared" ca="1" si="204"/>
        <v>1</v>
      </c>
      <c r="F7286" s="2" cm="1">
        <f t="array" aca="1" ref="F7286" ca="1">IF(G7286&lt;&gt;"",INDIRECT("'"&amp;G7286&amp;"'!"&amp;H7286),"")</f>
        <v>0</v>
      </c>
      <c r="G7286" s="1533" t="s">
        <v>6774</v>
      </c>
      <c r="H7286" s="2" t="s">
        <v>6219</v>
      </c>
      <c r="S7286" s="8"/>
    </row>
    <row r="7287" spans="1:19" ht="14">
      <c r="A7287">
        <v>7282</v>
      </c>
      <c r="B7287" s="8">
        <f>'CashSum 5'!J32</f>
        <v>0</v>
      </c>
      <c r="C7287" s="600">
        <f t="shared" si="205"/>
        <v>7282</v>
      </c>
      <c r="D7287" s="3" t="s">
        <v>776</v>
      </c>
      <c r="E7287" s="2" t="b">
        <f t="shared" ca="1" si="204"/>
        <v>1</v>
      </c>
      <c r="F7287" s="2" cm="1">
        <f t="array" aca="1" ref="F7287" ca="1">IF(G7287&lt;&gt;"",INDIRECT("'"&amp;G7287&amp;"'!"&amp;H7287),"")</f>
        <v>0</v>
      </c>
      <c r="G7287" s="1533" t="s">
        <v>6774</v>
      </c>
      <c r="H7287" s="2" t="s">
        <v>6220</v>
      </c>
      <c r="S7287" s="8"/>
    </row>
    <row r="7288" spans="1:19" ht="14">
      <c r="A7288">
        <v>7283</v>
      </c>
      <c r="B7288" s="8">
        <f>'CashSum 5'!J33</f>
        <v>0</v>
      </c>
      <c r="C7288" s="600">
        <f t="shared" si="205"/>
        <v>7283</v>
      </c>
      <c r="D7288" s="3" t="s">
        <v>776</v>
      </c>
      <c r="E7288" s="2" t="b">
        <f t="shared" ca="1" si="204"/>
        <v>1</v>
      </c>
      <c r="F7288" s="2" cm="1">
        <f t="array" aca="1" ref="F7288" ca="1">IF(G7288&lt;&gt;"",INDIRECT("'"&amp;G7288&amp;"'!"&amp;H7288),"")</f>
        <v>0</v>
      </c>
      <c r="G7288" s="1533" t="s">
        <v>6774</v>
      </c>
      <c r="H7288" s="2" t="s">
        <v>6221</v>
      </c>
      <c r="S7288" s="8"/>
    </row>
    <row r="7289" spans="1:19" ht="14">
      <c r="A7289">
        <v>7284</v>
      </c>
      <c r="B7289" s="8">
        <f>'CashSum 5'!J34</f>
        <v>0</v>
      </c>
      <c r="C7289" s="600">
        <f t="shared" si="205"/>
        <v>7284</v>
      </c>
      <c r="D7289" s="3" t="s">
        <v>776</v>
      </c>
      <c r="E7289" s="2" t="b">
        <f t="shared" ca="1" si="204"/>
        <v>1</v>
      </c>
      <c r="F7289" s="2" cm="1">
        <f t="array" aca="1" ref="F7289" ca="1">IF(G7289&lt;&gt;"",INDIRECT("'"&amp;G7289&amp;"'!"&amp;H7289),"")</f>
        <v>0</v>
      </c>
      <c r="G7289" s="1533" t="s">
        <v>6774</v>
      </c>
      <c r="H7289" s="2" t="s">
        <v>5681</v>
      </c>
      <c r="S7289" s="8"/>
    </row>
    <row r="7290" spans="1:19" ht="14">
      <c r="A7290">
        <v>7285</v>
      </c>
      <c r="B7290" s="8">
        <f>'CashSum 5'!J35</f>
        <v>0</v>
      </c>
      <c r="C7290" s="600">
        <f t="shared" si="205"/>
        <v>7285</v>
      </c>
      <c r="D7290" s="3" t="s">
        <v>776</v>
      </c>
      <c r="E7290" s="2" t="b">
        <f t="shared" ca="1" si="204"/>
        <v>1</v>
      </c>
      <c r="F7290" s="2" cm="1">
        <f t="array" aca="1" ref="F7290" ca="1">IF(G7290&lt;&gt;"",INDIRECT("'"&amp;G7290&amp;"'!"&amp;H7290),"")</f>
        <v>0</v>
      </c>
      <c r="G7290" s="1533" t="s">
        <v>6774</v>
      </c>
      <c r="H7290" s="2" t="s">
        <v>5552</v>
      </c>
      <c r="S7290" s="8"/>
    </row>
    <row r="7291" spans="1:19" ht="14">
      <c r="A7291">
        <v>7286</v>
      </c>
      <c r="B7291" s="8">
        <f>'CashSum 5'!J36</f>
        <v>0</v>
      </c>
      <c r="C7291" s="600">
        <f t="shared" si="205"/>
        <v>7286</v>
      </c>
      <c r="D7291" s="3" t="s">
        <v>776</v>
      </c>
      <c r="E7291" s="2" t="b">
        <f t="shared" ca="1" si="204"/>
        <v>1</v>
      </c>
      <c r="F7291" s="2" cm="1">
        <f t="array" aca="1" ref="F7291" ca="1">IF(G7291&lt;&gt;"",INDIRECT("'"&amp;G7291&amp;"'!"&amp;H7291),"")</f>
        <v>0</v>
      </c>
      <c r="G7291" s="1533" t="s">
        <v>6774</v>
      </c>
      <c r="H7291" s="2" t="s">
        <v>5553</v>
      </c>
      <c r="S7291" s="8"/>
    </row>
    <row r="7292" spans="1:19" ht="14">
      <c r="A7292">
        <v>7287</v>
      </c>
      <c r="B7292" s="8">
        <f>'CashSum 5'!J37</f>
        <v>0</v>
      </c>
      <c r="C7292" s="600">
        <f t="shared" si="205"/>
        <v>7287</v>
      </c>
      <c r="D7292" s="3" t="s">
        <v>776</v>
      </c>
      <c r="E7292" s="2" t="b">
        <f t="shared" ca="1" si="204"/>
        <v>1</v>
      </c>
      <c r="F7292" s="2" cm="1">
        <f t="array" aca="1" ref="F7292" ca="1">IF(G7292&lt;&gt;"",INDIRECT("'"&amp;G7292&amp;"'!"&amp;H7292),"")</f>
        <v>0</v>
      </c>
      <c r="G7292" s="1533" t="s">
        <v>6774</v>
      </c>
      <c r="H7292" s="2" t="s">
        <v>5554</v>
      </c>
      <c r="S7292" s="8"/>
    </row>
    <row r="7293" spans="1:19" ht="14">
      <c r="A7293">
        <v>7288</v>
      </c>
      <c r="B7293" s="8">
        <f>'CashSum 5'!K29</f>
        <v>0</v>
      </c>
      <c r="C7293" s="600">
        <f t="shared" si="205"/>
        <v>7288</v>
      </c>
      <c r="D7293" s="3" t="s">
        <v>776</v>
      </c>
      <c r="E7293" s="2" t="b">
        <f t="shared" ca="1" si="204"/>
        <v>1</v>
      </c>
      <c r="F7293" s="2" cm="1">
        <f t="array" aca="1" ref="F7293" ca="1">IF(G7293&lt;&gt;"",INDIRECT("'"&amp;G7293&amp;"'!"&amp;H7293),"")</f>
        <v>0</v>
      </c>
      <c r="G7293" s="1533" t="s">
        <v>6774</v>
      </c>
      <c r="H7293" s="2" t="s">
        <v>5675</v>
      </c>
      <c r="S7293" s="8"/>
    </row>
    <row r="7294" spans="1:19" ht="14">
      <c r="A7294">
        <v>7289</v>
      </c>
      <c r="B7294" s="8">
        <f>'CashSum 5'!K30</f>
        <v>0</v>
      </c>
      <c r="C7294" s="600">
        <f t="shared" si="205"/>
        <v>7289</v>
      </c>
      <c r="D7294" s="3" t="s">
        <v>776</v>
      </c>
      <c r="E7294" s="2" t="b">
        <f t="shared" ca="1" si="204"/>
        <v>1</v>
      </c>
      <c r="F7294" s="2" cm="1">
        <f t="array" aca="1" ref="F7294" ca="1">IF(G7294&lt;&gt;"",INDIRECT("'"&amp;G7294&amp;"'!"&amp;H7294),"")</f>
        <v>0</v>
      </c>
      <c r="G7294" s="1533" t="s">
        <v>6774</v>
      </c>
      <c r="H7294" s="2" t="s">
        <v>5078</v>
      </c>
      <c r="S7294" s="8"/>
    </row>
    <row r="7295" spans="1:19" ht="14">
      <c r="A7295">
        <v>7290</v>
      </c>
      <c r="B7295" s="8">
        <f>'CashSum 5'!K31</f>
        <v>0</v>
      </c>
      <c r="C7295" s="600">
        <f t="shared" si="205"/>
        <v>7290</v>
      </c>
      <c r="D7295" s="3" t="s">
        <v>776</v>
      </c>
      <c r="E7295" s="2" t="b">
        <f t="shared" ca="1" si="204"/>
        <v>1</v>
      </c>
      <c r="F7295" s="2" cm="1">
        <f t="array" aca="1" ref="F7295" ca="1">IF(G7295&lt;&gt;"",INDIRECT("'"&amp;G7295&amp;"'!"&amp;H7295),"")</f>
        <v>0</v>
      </c>
      <c r="G7295" s="1533" t="s">
        <v>6774</v>
      </c>
      <c r="H7295" s="2" t="s">
        <v>5677</v>
      </c>
      <c r="S7295" s="8"/>
    </row>
    <row r="7296" spans="1:19" ht="14">
      <c r="A7296">
        <v>7291</v>
      </c>
      <c r="B7296" s="8">
        <f>'CashSum 5'!K32</f>
        <v>0</v>
      </c>
      <c r="C7296" s="600">
        <f t="shared" si="205"/>
        <v>7291</v>
      </c>
      <c r="D7296" s="3" t="s">
        <v>776</v>
      </c>
      <c r="E7296" s="2" t="b">
        <f t="shared" ca="1" si="204"/>
        <v>1</v>
      </c>
      <c r="F7296" s="2" cm="1">
        <f t="array" aca="1" ref="F7296" ca="1">IF(G7296&lt;&gt;"",INDIRECT("'"&amp;G7296&amp;"'!"&amp;H7296),"")</f>
        <v>0</v>
      </c>
      <c r="G7296" s="1533" t="s">
        <v>6774</v>
      </c>
      <c r="H7296" s="2" t="s">
        <v>5679</v>
      </c>
      <c r="S7296" s="8"/>
    </row>
    <row r="7297" spans="1:19" ht="14">
      <c r="A7297">
        <v>7292</v>
      </c>
      <c r="B7297" s="8">
        <f>'CashSum 5'!K33</f>
        <v>0</v>
      </c>
      <c r="C7297" s="600">
        <f t="shared" si="205"/>
        <v>7292</v>
      </c>
      <c r="D7297" s="3" t="s">
        <v>776</v>
      </c>
      <c r="E7297" s="2" t="b">
        <f t="shared" ca="1" si="204"/>
        <v>1</v>
      </c>
      <c r="F7297" s="2" cm="1">
        <f t="array" aca="1" ref="F7297" ca="1">IF(G7297&lt;&gt;"",INDIRECT("'"&amp;G7297&amp;"'!"&amp;H7297),"")</f>
        <v>0</v>
      </c>
      <c r="G7297" s="1533" t="s">
        <v>6774</v>
      </c>
      <c r="H7297" s="2" t="s">
        <v>6222</v>
      </c>
      <c r="S7297" s="8"/>
    </row>
    <row r="7298" spans="1:19" ht="14">
      <c r="A7298">
        <v>7293</v>
      </c>
      <c r="B7298" s="8">
        <f>'CashSum 5'!K34</f>
        <v>0</v>
      </c>
      <c r="C7298" s="600">
        <f t="shared" si="205"/>
        <v>7293</v>
      </c>
      <c r="D7298" s="3" t="s">
        <v>776</v>
      </c>
      <c r="E7298" s="2" t="b">
        <f t="shared" ref="E7298:E7361" ca="1" si="206">F7298=B7298</f>
        <v>1</v>
      </c>
      <c r="F7298" s="2" cm="1">
        <f t="array" aca="1" ref="F7298" ca="1">IF(G7298&lt;&gt;"",INDIRECT("'"&amp;G7298&amp;"'!"&amp;H7298),"")</f>
        <v>0</v>
      </c>
      <c r="G7298" s="1533" t="s">
        <v>6774</v>
      </c>
      <c r="H7298" s="2" t="s">
        <v>4579</v>
      </c>
      <c r="S7298" s="8"/>
    </row>
    <row r="7299" spans="1:19" ht="14">
      <c r="A7299">
        <v>7294</v>
      </c>
      <c r="B7299" s="8">
        <f>'CashSum 5'!K35</f>
        <v>0</v>
      </c>
      <c r="C7299" s="600">
        <f t="shared" si="205"/>
        <v>7294</v>
      </c>
      <c r="D7299" s="3" t="s">
        <v>776</v>
      </c>
      <c r="E7299" s="2" t="b">
        <f t="shared" ca="1" si="206"/>
        <v>1</v>
      </c>
      <c r="F7299" s="2" cm="1">
        <f t="array" aca="1" ref="F7299" ca="1">IF(G7299&lt;&gt;"",INDIRECT("'"&amp;G7299&amp;"'!"&amp;H7299),"")</f>
        <v>0</v>
      </c>
      <c r="G7299" s="1533" t="s">
        <v>6774</v>
      </c>
      <c r="H7299" s="2" t="s">
        <v>5079</v>
      </c>
      <c r="S7299" s="8"/>
    </row>
    <row r="7300" spans="1:19" ht="14">
      <c r="A7300">
        <v>7295</v>
      </c>
      <c r="B7300" s="8">
        <f>'CashSum 5'!K36</f>
        <v>0</v>
      </c>
      <c r="C7300" s="600">
        <f t="shared" ref="C7300:C7363" si="207">A7300-B7300</f>
        <v>7295</v>
      </c>
      <c r="D7300" s="3" t="s">
        <v>776</v>
      </c>
      <c r="E7300" s="2" t="b">
        <f t="shared" ca="1" si="206"/>
        <v>1</v>
      </c>
      <c r="F7300" s="2" cm="1">
        <f t="array" aca="1" ref="F7300" ca="1">IF(G7300&lt;&gt;"",INDIRECT("'"&amp;G7300&amp;"'!"&amp;H7300),"")</f>
        <v>0</v>
      </c>
      <c r="G7300" s="1533" t="s">
        <v>6774</v>
      </c>
      <c r="H7300" s="2" t="s">
        <v>5080</v>
      </c>
      <c r="S7300" s="8"/>
    </row>
    <row r="7301" spans="1:19" ht="14">
      <c r="A7301">
        <v>7296</v>
      </c>
      <c r="B7301" s="8">
        <f>'CashSum 5'!K37</f>
        <v>0</v>
      </c>
      <c r="C7301" s="600">
        <f t="shared" si="207"/>
        <v>7296</v>
      </c>
      <c r="D7301" s="3" t="s">
        <v>776</v>
      </c>
      <c r="E7301" s="2" t="b">
        <f t="shared" ca="1" si="206"/>
        <v>1</v>
      </c>
      <c r="F7301" s="2" cm="1">
        <f t="array" aca="1" ref="F7301" ca="1">IF(G7301&lt;&gt;"",INDIRECT("'"&amp;G7301&amp;"'!"&amp;H7301),"")</f>
        <v>0</v>
      </c>
      <c r="G7301" s="1533" t="s">
        <v>6774</v>
      </c>
      <c r="H7301" s="2" t="s">
        <v>5081</v>
      </c>
      <c r="S7301" s="8"/>
    </row>
    <row r="7302" spans="1:19" ht="14">
      <c r="A7302">
        <v>7297</v>
      </c>
      <c r="B7302" s="8">
        <f>'EstRev 6-11'!C82</f>
        <v>0</v>
      </c>
      <c r="C7302" s="600">
        <f t="shared" si="207"/>
        <v>7297</v>
      </c>
      <c r="D7302" s="3" t="s">
        <v>777</v>
      </c>
      <c r="E7302" s="2" t="b">
        <f t="shared" ca="1" si="206"/>
        <v>1</v>
      </c>
      <c r="F7302" s="2" cm="1">
        <f t="array" aca="1" ref="F7302" ca="1">IF(G7302&lt;&gt;"",INDIRECT("'"&amp;G7302&amp;"'!"&amp;H7302),"")</f>
        <v>0</v>
      </c>
      <c r="G7302" s="1533" t="s">
        <v>6776</v>
      </c>
      <c r="H7302" s="2" t="s">
        <v>6223</v>
      </c>
      <c r="S7302" s="8"/>
    </row>
    <row r="7303" spans="1:19" ht="14">
      <c r="A7303">
        <v>7298</v>
      </c>
      <c r="B7303" s="8">
        <f>'EstRev 6-11'!C84</f>
        <v>359500</v>
      </c>
      <c r="C7303" s="600">
        <f t="shared" si="207"/>
        <v>-352202</v>
      </c>
      <c r="D7303" s="3" t="s">
        <v>777</v>
      </c>
      <c r="E7303" s="2" t="b">
        <f t="shared" ca="1" si="206"/>
        <v>1</v>
      </c>
      <c r="F7303" s="2" cm="1">
        <f t="array" aca="1" ref="F7303" ca="1">IF(G7303&lt;&gt;"",INDIRECT("'"&amp;G7303&amp;"'!"&amp;H7303),"")</f>
        <v>359500</v>
      </c>
      <c r="G7303" s="1533" t="s">
        <v>6776</v>
      </c>
      <c r="H7303" s="2" t="s">
        <v>6224</v>
      </c>
      <c r="S7303" s="8"/>
    </row>
    <row r="7304" spans="1:19" ht="14">
      <c r="A7304">
        <v>7299</v>
      </c>
      <c r="B7304" s="8">
        <f>'EstRev 6-11'!C112</f>
        <v>60237200</v>
      </c>
      <c r="C7304" s="600">
        <f t="shared" si="207"/>
        <v>-60229901</v>
      </c>
      <c r="D7304" s="3" t="s">
        <v>777</v>
      </c>
      <c r="E7304" s="2" t="b">
        <f t="shared" ca="1" si="206"/>
        <v>1</v>
      </c>
      <c r="F7304" s="2" cm="1">
        <f t="array" aca="1" ref="F7304" ca="1">IF(G7304&lt;&gt;"",INDIRECT("'"&amp;G7304&amp;"'!"&amp;H7304),"")</f>
        <v>60237200</v>
      </c>
      <c r="G7304" s="1533" t="s">
        <v>6776</v>
      </c>
      <c r="H7304" s="2" t="s">
        <v>6225</v>
      </c>
      <c r="S7304" s="8"/>
    </row>
    <row r="7305" spans="1:19" ht="14">
      <c r="A7305">
        <v>7300</v>
      </c>
      <c r="B7305" s="8">
        <f>'EstExp 12-20'!H33</f>
        <v>0</v>
      </c>
      <c r="C7305" s="600">
        <f t="shared" si="207"/>
        <v>7300</v>
      </c>
      <c r="D7305" s="3" t="s">
        <v>786</v>
      </c>
      <c r="E7305" s="2" t="b">
        <f t="shared" ca="1" si="206"/>
        <v>1</v>
      </c>
      <c r="F7305" s="2" cm="1">
        <f t="array" aca="1" ref="F7305" ca="1">IF(G7305&lt;&gt;"",INDIRECT("'"&amp;G7305&amp;"'!"&amp;H7305),"")</f>
        <v>0</v>
      </c>
      <c r="G7305" s="1533" t="s">
        <v>6775</v>
      </c>
      <c r="H7305" s="2" t="s">
        <v>6213</v>
      </c>
      <c r="S7305" s="8"/>
    </row>
    <row r="7306" spans="1:19" ht="14">
      <c r="A7306">
        <v>7301</v>
      </c>
      <c r="B7306" s="8">
        <f>'EstExp 12-20'!K33</f>
        <v>0</v>
      </c>
      <c r="C7306" s="600">
        <f t="shared" si="207"/>
        <v>7301</v>
      </c>
      <c r="D7306" s="3" t="s">
        <v>786</v>
      </c>
      <c r="E7306" s="2" t="b">
        <f t="shared" ca="1" si="206"/>
        <v>1</v>
      </c>
      <c r="F7306" s="2" cm="1">
        <f t="array" aca="1" ref="F7306" ca="1">IF(G7306&lt;&gt;"",INDIRECT("'"&amp;G7306&amp;"'!"&amp;H7306),"")</f>
        <v>0</v>
      </c>
      <c r="G7306" s="1533" t="s">
        <v>6775</v>
      </c>
      <c r="H7306" s="2" t="s">
        <v>6222</v>
      </c>
      <c r="S7306" s="8"/>
    </row>
    <row r="7307" spans="1:19" ht="14">
      <c r="A7307">
        <v>7302</v>
      </c>
      <c r="B7307" s="8">
        <f>'EstExp 12-20'!C35</f>
        <v>34435910</v>
      </c>
      <c r="C7307" s="600">
        <f t="shared" si="207"/>
        <v>-34428608</v>
      </c>
      <c r="D7307" s="3" t="s">
        <v>786</v>
      </c>
      <c r="E7307" s="2" t="b">
        <f t="shared" ca="1" si="206"/>
        <v>1</v>
      </c>
      <c r="F7307" s="2" cm="1">
        <f t="array" aca="1" ref="F7307" ca="1">IF(G7307&lt;&gt;"",INDIRECT("'"&amp;G7307&amp;"'!"&amp;H7307),"")</f>
        <v>34435910</v>
      </c>
      <c r="G7307" s="1533" t="s">
        <v>6775</v>
      </c>
      <c r="H7307" s="2" t="s">
        <v>4335</v>
      </c>
      <c r="S7307" s="8"/>
    </row>
    <row r="7308" spans="1:19" ht="14">
      <c r="A7308">
        <v>7303</v>
      </c>
      <c r="B7308" s="8">
        <f>'EstExp 12-20'!D35</f>
        <v>7020410</v>
      </c>
      <c r="C7308" s="600">
        <f t="shared" si="207"/>
        <v>-7013107</v>
      </c>
      <c r="D7308" s="3" t="s">
        <v>786</v>
      </c>
      <c r="E7308" s="2" t="b">
        <f t="shared" ca="1" si="206"/>
        <v>1</v>
      </c>
      <c r="F7308" s="2" cm="1">
        <f t="array" aca="1" ref="F7308" ca="1">IF(G7308&lt;&gt;"",INDIRECT("'"&amp;G7308&amp;"'!"&amp;H7308),"")</f>
        <v>7020410</v>
      </c>
      <c r="G7308" s="1533" t="s">
        <v>6775</v>
      </c>
      <c r="H7308" s="2" t="s">
        <v>5012</v>
      </c>
      <c r="S7308" s="8"/>
    </row>
    <row r="7309" spans="1:19" ht="14">
      <c r="A7309">
        <v>7304</v>
      </c>
      <c r="B7309" s="8">
        <f>'EstExp 12-20'!E35</f>
        <v>124600</v>
      </c>
      <c r="C7309" s="600">
        <f t="shared" si="207"/>
        <v>-117296</v>
      </c>
      <c r="D7309" s="3" t="s">
        <v>786</v>
      </c>
      <c r="E7309" s="2" t="b">
        <f t="shared" ca="1" si="206"/>
        <v>1</v>
      </c>
      <c r="F7309" s="2" cm="1">
        <f t="array" aca="1" ref="F7309" ca="1">IF(G7309&lt;&gt;"",INDIRECT("'"&amp;G7309&amp;"'!"&amp;H7309),"")</f>
        <v>124600</v>
      </c>
      <c r="G7309" s="1533" t="s">
        <v>6775</v>
      </c>
      <c r="H7309" s="2" t="s">
        <v>5015</v>
      </c>
      <c r="S7309" s="8"/>
    </row>
    <row r="7310" spans="1:19" ht="14">
      <c r="A7310">
        <v>7305</v>
      </c>
      <c r="B7310" s="8">
        <f>'EstExp 12-20'!F35</f>
        <v>1402150</v>
      </c>
      <c r="C7310" s="600">
        <f t="shared" si="207"/>
        <v>-1394845</v>
      </c>
      <c r="D7310" s="3" t="s">
        <v>786</v>
      </c>
      <c r="E7310" s="2" t="b">
        <f t="shared" ca="1" si="206"/>
        <v>1</v>
      </c>
      <c r="F7310" s="2" cm="1">
        <f t="array" aca="1" ref="F7310" ca="1">IF(G7310&lt;&gt;"",INDIRECT("'"&amp;G7310&amp;"'!"&amp;H7310),"")</f>
        <v>1402150</v>
      </c>
      <c r="G7310" s="1533" t="s">
        <v>6775</v>
      </c>
      <c r="H7310" s="2" t="s">
        <v>5016</v>
      </c>
      <c r="S7310" s="8"/>
    </row>
    <row r="7311" spans="1:19" ht="14">
      <c r="A7311">
        <v>7306</v>
      </c>
      <c r="B7311" s="8">
        <f>'EstExp 12-20'!G35</f>
        <v>7500</v>
      </c>
      <c r="C7311" s="600">
        <f t="shared" si="207"/>
        <v>-194</v>
      </c>
      <c r="D7311" s="3" t="s">
        <v>786</v>
      </c>
      <c r="E7311" s="2" t="b">
        <f t="shared" ca="1" si="206"/>
        <v>1</v>
      </c>
      <c r="F7311" s="2" cm="1">
        <f t="array" aca="1" ref="F7311" ca="1">IF(G7311&lt;&gt;"",INDIRECT("'"&amp;G7311&amp;"'!"&amp;H7311),"")</f>
        <v>7500</v>
      </c>
      <c r="G7311" s="1533" t="s">
        <v>6775</v>
      </c>
      <c r="H7311" s="2" t="s">
        <v>6210</v>
      </c>
      <c r="S7311" s="8"/>
    </row>
    <row r="7312" spans="1:19" ht="14">
      <c r="A7312">
        <v>7307</v>
      </c>
      <c r="B7312" s="8">
        <f>'EstExp 12-20'!H35</f>
        <v>1600000</v>
      </c>
      <c r="C7312" s="600">
        <f t="shared" si="207"/>
        <v>-1592693</v>
      </c>
      <c r="D7312" s="3" t="s">
        <v>786</v>
      </c>
      <c r="E7312" s="2" t="b">
        <f t="shared" ca="1" si="206"/>
        <v>1</v>
      </c>
      <c r="F7312" s="2" cm="1">
        <f t="array" aca="1" ref="F7312" ca="1">IF(G7312&lt;&gt;"",INDIRECT("'"&amp;G7312&amp;"'!"&amp;H7312),"")</f>
        <v>1600000</v>
      </c>
      <c r="G7312" s="1533" t="s">
        <v>6775</v>
      </c>
      <c r="H7312" s="2" t="s">
        <v>4341</v>
      </c>
      <c r="S7312" s="8"/>
    </row>
    <row r="7313" spans="1:19" ht="14">
      <c r="A7313">
        <v>7308</v>
      </c>
      <c r="B7313" s="8">
        <f>'EstExp 12-20'!I35</f>
        <v>1000</v>
      </c>
      <c r="C7313" s="600">
        <f t="shared" si="207"/>
        <v>6308</v>
      </c>
      <c r="D7313" s="3" t="s">
        <v>786</v>
      </c>
      <c r="E7313" s="2" t="b">
        <f t="shared" ca="1" si="206"/>
        <v>1</v>
      </c>
      <c r="F7313" s="2" cm="1">
        <f t="array" aca="1" ref="F7313" ca="1">IF(G7313&lt;&gt;"",INDIRECT("'"&amp;G7313&amp;"'!"&amp;H7313),"")</f>
        <v>1000</v>
      </c>
      <c r="G7313" s="1533" t="s">
        <v>6775</v>
      </c>
      <c r="H7313" s="2" t="s">
        <v>4344</v>
      </c>
      <c r="S7313" s="8"/>
    </row>
    <row r="7314" spans="1:19" ht="14">
      <c r="A7314">
        <v>7309</v>
      </c>
      <c r="B7314" s="8">
        <f>'EstExp 12-20'!K35</f>
        <v>44591570</v>
      </c>
      <c r="C7314" s="600">
        <f t="shared" si="207"/>
        <v>-44584261</v>
      </c>
      <c r="D7314" s="3" t="s">
        <v>786</v>
      </c>
      <c r="E7314" s="2" t="b">
        <f t="shared" ca="1" si="206"/>
        <v>1</v>
      </c>
      <c r="F7314" s="2" cm="1">
        <f t="array" aca="1" ref="F7314" ca="1">IF(G7314&lt;&gt;"",INDIRECT("'"&amp;G7314&amp;"'!"&amp;H7314),"")</f>
        <v>44591570</v>
      </c>
      <c r="G7314" s="1533" t="s">
        <v>6775</v>
      </c>
      <c r="H7314" s="2" t="s">
        <v>5079</v>
      </c>
      <c r="S7314" s="8"/>
    </row>
    <row r="7315" spans="1:19" ht="14">
      <c r="A7315">
        <v>7310</v>
      </c>
      <c r="B7315" s="8">
        <f>'EstExp 12-20'!C117</f>
        <v>46270350</v>
      </c>
      <c r="C7315" s="600">
        <f t="shared" si="207"/>
        <v>-46263040</v>
      </c>
      <c r="D7315" s="3" t="s">
        <v>786</v>
      </c>
      <c r="E7315" s="2" t="b">
        <f t="shared" ca="1" si="206"/>
        <v>1</v>
      </c>
      <c r="F7315" s="2" cm="1">
        <f t="array" aca="1" ref="F7315" ca="1">IF(G7315&lt;&gt;"",INDIRECT("'"&amp;G7315&amp;"'!"&amp;H7315),"")</f>
        <v>46270350</v>
      </c>
      <c r="G7315" s="1533" t="s">
        <v>6775</v>
      </c>
      <c r="H7315" s="2" t="s">
        <v>5322</v>
      </c>
      <c r="S7315" s="8"/>
    </row>
    <row r="7316" spans="1:19" ht="14">
      <c r="A7316">
        <v>7311</v>
      </c>
      <c r="B7316" s="8">
        <f>'EstExp 12-20'!D117</f>
        <v>8630090</v>
      </c>
      <c r="C7316" s="600">
        <f t="shared" si="207"/>
        <v>-8622779</v>
      </c>
      <c r="D7316" s="3" t="s">
        <v>786</v>
      </c>
      <c r="E7316" s="2" t="b">
        <f t="shared" ca="1" si="206"/>
        <v>1</v>
      </c>
      <c r="F7316" s="2" cm="1">
        <f t="array" aca="1" ref="F7316" ca="1">IF(G7316&lt;&gt;"",INDIRECT("'"&amp;G7316&amp;"'!"&amp;H7316),"")</f>
        <v>8630090</v>
      </c>
      <c r="G7316" s="1533" t="s">
        <v>6775</v>
      </c>
      <c r="H7316" s="2" t="s">
        <v>5385</v>
      </c>
      <c r="S7316" s="8"/>
    </row>
    <row r="7317" spans="1:19" ht="14">
      <c r="A7317">
        <v>7312</v>
      </c>
      <c r="B7317" s="8">
        <f>'EstExp 12-20'!E117</f>
        <v>5080840</v>
      </c>
      <c r="C7317" s="600">
        <f t="shared" si="207"/>
        <v>-5073528</v>
      </c>
      <c r="D7317" s="3" t="s">
        <v>786</v>
      </c>
      <c r="E7317" s="2" t="b">
        <f t="shared" ca="1" si="206"/>
        <v>1</v>
      </c>
      <c r="F7317" s="2" cm="1">
        <f t="array" aca="1" ref="F7317" ca="1">IF(G7317&lt;&gt;"",INDIRECT("'"&amp;G7317&amp;"'!"&amp;H7317),"")</f>
        <v>5080840</v>
      </c>
      <c r="G7317" s="1533" t="s">
        <v>6775</v>
      </c>
      <c r="H7317" s="2" t="s">
        <v>6152</v>
      </c>
      <c r="S7317" s="8"/>
    </row>
    <row r="7318" spans="1:19" ht="14">
      <c r="A7318">
        <v>7313</v>
      </c>
      <c r="B7318" s="8">
        <f>'EstExp 12-20'!F117</f>
        <v>1715150</v>
      </c>
      <c r="C7318" s="600">
        <f t="shared" si="207"/>
        <v>-1707837</v>
      </c>
      <c r="D7318" s="3" t="s">
        <v>786</v>
      </c>
      <c r="E7318" s="2" t="b">
        <f t="shared" ca="1" si="206"/>
        <v>1</v>
      </c>
      <c r="F7318" s="2" cm="1">
        <f t="array" aca="1" ref="F7318" ca="1">IF(G7318&lt;&gt;"",INDIRECT("'"&amp;G7318&amp;"'!"&amp;H7318),"")</f>
        <v>1715150</v>
      </c>
      <c r="G7318" s="1533" t="s">
        <v>6775</v>
      </c>
      <c r="H7318" s="2" t="s">
        <v>5437</v>
      </c>
      <c r="S7318" s="8"/>
    </row>
    <row r="7319" spans="1:19" ht="14">
      <c r="A7319">
        <v>7314</v>
      </c>
      <c r="B7319" s="8">
        <f>'EstExp 12-20'!G117</f>
        <v>353200</v>
      </c>
      <c r="C7319" s="600">
        <f t="shared" si="207"/>
        <v>-345886</v>
      </c>
      <c r="D7319" s="3" t="s">
        <v>786</v>
      </c>
      <c r="E7319" s="2" t="b">
        <f t="shared" ca="1" si="206"/>
        <v>1</v>
      </c>
      <c r="F7319" s="2" cm="1">
        <f t="array" aca="1" ref="F7319" ca="1">IF(G7319&lt;&gt;"",INDIRECT("'"&amp;G7319&amp;"'!"&amp;H7319),"")</f>
        <v>353200</v>
      </c>
      <c r="G7319" s="1533" t="s">
        <v>6775</v>
      </c>
      <c r="H7319" s="2" t="s">
        <v>5473</v>
      </c>
      <c r="S7319" s="8"/>
    </row>
    <row r="7320" spans="1:19" ht="14">
      <c r="A7320">
        <v>7315</v>
      </c>
      <c r="B7320" s="8">
        <f>'EstExp 12-20'!H117</f>
        <v>5745250</v>
      </c>
      <c r="C7320" s="600">
        <f t="shared" si="207"/>
        <v>-5737935</v>
      </c>
      <c r="D7320" s="3" t="s">
        <v>786</v>
      </c>
      <c r="E7320" s="2" t="b">
        <f t="shared" ca="1" si="206"/>
        <v>1</v>
      </c>
      <c r="F7320" s="2" cm="1">
        <f t="array" aca="1" ref="F7320" ca="1">IF(G7320&lt;&gt;"",INDIRECT("'"&amp;G7320&amp;"'!"&amp;H7320),"")</f>
        <v>5745250</v>
      </c>
      <c r="G7320" s="1533" t="s">
        <v>6775</v>
      </c>
      <c r="H7320" s="2" t="s">
        <v>6176</v>
      </c>
      <c r="S7320" s="8"/>
    </row>
    <row r="7321" spans="1:19" ht="14">
      <c r="A7321">
        <v>7316</v>
      </c>
      <c r="B7321" s="8">
        <f>'EstExp 12-20'!I117</f>
        <v>233750</v>
      </c>
      <c r="C7321" s="600">
        <f t="shared" si="207"/>
        <v>-226434</v>
      </c>
      <c r="D7321" s="3" t="s">
        <v>786</v>
      </c>
      <c r="E7321" s="2" t="b">
        <f t="shared" ca="1" si="206"/>
        <v>1</v>
      </c>
      <c r="F7321" s="2" cm="1">
        <f t="array" aca="1" ref="F7321" ca="1">IF(G7321&lt;&gt;"",INDIRECT("'"&amp;G7321&amp;"'!"&amp;H7321),"")</f>
        <v>233750</v>
      </c>
      <c r="G7321" s="1533" t="s">
        <v>6775</v>
      </c>
      <c r="H7321" s="2" t="s">
        <v>6184</v>
      </c>
      <c r="S7321" s="8"/>
    </row>
    <row r="7322" spans="1:19" ht="14">
      <c r="A7322">
        <v>7317</v>
      </c>
      <c r="B7322" s="8">
        <f>'EstExp 12-20'!J117</f>
        <v>0</v>
      </c>
      <c r="C7322" s="600">
        <f t="shared" si="207"/>
        <v>7317</v>
      </c>
      <c r="D7322" s="3" t="s">
        <v>786</v>
      </c>
      <c r="E7322" s="2" t="b">
        <f t="shared" ca="1" si="206"/>
        <v>1</v>
      </c>
      <c r="F7322" s="2" cm="1">
        <f t="array" aca="1" ref="F7322" ca="1">IF(G7322&lt;&gt;"",INDIRECT("'"&amp;G7322&amp;"'!"&amp;H7322),"")</f>
        <v>0</v>
      </c>
      <c r="G7322" s="1533" t="s">
        <v>6775</v>
      </c>
      <c r="H7322" s="2" t="s">
        <v>6194</v>
      </c>
      <c r="S7322" s="8"/>
    </row>
    <row r="7323" spans="1:19" ht="14">
      <c r="A7323">
        <v>7318</v>
      </c>
      <c r="B7323" s="8">
        <f>'EstExp 12-20'!K117</f>
        <v>68028630</v>
      </c>
      <c r="C7323" s="600">
        <f t="shared" si="207"/>
        <v>-68021312</v>
      </c>
      <c r="D7323" s="3" t="s">
        <v>786</v>
      </c>
      <c r="E7323" s="2" t="b">
        <f t="shared" ca="1" si="206"/>
        <v>1</v>
      </c>
      <c r="F7323" s="2" cm="1">
        <f t="array" aca="1" ref="F7323" ca="1">IF(G7323&lt;&gt;"",INDIRECT("'"&amp;G7323&amp;"'!"&amp;H7323),"")</f>
        <v>68028630</v>
      </c>
      <c r="G7323" s="1533" t="s">
        <v>6775</v>
      </c>
      <c r="H7323" s="2" t="s">
        <v>6198</v>
      </c>
      <c r="S7323" s="8"/>
    </row>
    <row r="7324" spans="1:19" ht="14">
      <c r="A7324">
        <v>7319</v>
      </c>
      <c r="B7324" s="8">
        <f>'EstExp 12-20'!K119</f>
        <v>-1286990</v>
      </c>
      <c r="C7324" s="600">
        <f t="shared" si="207"/>
        <v>1294309</v>
      </c>
      <c r="D7324" s="3" t="s">
        <v>786</v>
      </c>
      <c r="E7324" s="2" t="b">
        <f t="shared" ca="1" si="206"/>
        <v>1</v>
      </c>
      <c r="F7324" s="2" cm="1">
        <f t="array" aca="1" ref="F7324" ca="1">IF(G7324&lt;&gt;"",INDIRECT("'"&amp;G7324&amp;"'!"&amp;H7324),"")</f>
        <v>-1286990</v>
      </c>
      <c r="G7324" s="1533" t="s">
        <v>6775</v>
      </c>
      <c r="H7324" s="2" t="s">
        <v>6226</v>
      </c>
      <c r="S7324" s="8"/>
    </row>
    <row r="7325" spans="1:19" ht="14">
      <c r="A7325">
        <v>7320</v>
      </c>
      <c r="B7325" s="8">
        <f>'EstExp 12-20'!C316</f>
        <v>0</v>
      </c>
      <c r="C7325" s="600">
        <f t="shared" si="207"/>
        <v>7320</v>
      </c>
      <c r="D7325" s="3" t="s">
        <v>786</v>
      </c>
      <c r="E7325" s="2" t="b">
        <f t="shared" ca="1" si="206"/>
        <v>1</v>
      </c>
      <c r="F7325" s="2" cm="1">
        <f t="array" aca="1" ref="F7325" ca="1">IF(G7325&lt;&gt;"",INDIRECT("'"&amp;G7325&amp;"'!"&amp;H7325),"")</f>
        <v>0</v>
      </c>
      <c r="G7325" s="1533" t="s">
        <v>6775</v>
      </c>
      <c r="H7325" s="2" t="s">
        <v>6227</v>
      </c>
      <c r="S7325" s="8"/>
    </row>
    <row r="7326" spans="1:19" ht="14">
      <c r="A7326">
        <v>7321</v>
      </c>
      <c r="B7326" s="8">
        <f>'EstExp 12-20'!C318</f>
        <v>0</v>
      </c>
      <c r="C7326" s="600">
        <f t="shared" si="207"/>
        <v>7321</v>
      </c>
      <c r="D7326" s="3" t="s">
        <v>786</v>
      </c>
      <c r="E7326" s="2" t="b">
        <f t="shared" ca="1" si="206"/>
        <v>1</v>
      </c>
      <c r="F7326" s="2" cm="1">
        <f t="array" aca="1" ref="F7326" ca="1">IF(G7326&lt;&gt;"",INDIRECT("'"&amp;G7326&amp;"'!"&amp;H7326),"")</f>
        <v>0</v>
      </c>
      <c r="G7326" s="1533" t="s">
        <v>6775</v>
      </c>
      <c r="H7326" s="2" t="s">
        <v>6228</v>
      </c>
      <c r="S7326" s="8"/>
    </row>
    <row r="7327" spans="1:19" ht="14">
      <c r="A7327">
        <v>7322</v>
      </c>
      <c r="B7327" s="8">
        <f>'EstExp 12-20'!C319</f>
        <v>0</v>
      </c>
      <c r="C7327" s="600">
        <f t="shared" si="207"/>
        <v>7322</v>
      </c>
      <c r="D7327" s="3" t="s">
        <v>786</v>
      </c>
      <c r="E7327" s="2" t="b">
        <f t="shared" ca="1" si="206"/>
        <v>1</v>
      </c>
      <c r="F7327" s="2" cm="1">
        <f t="array" aca="1" ref="F7327" ca="1">IF(G7327&lt;&gt;"",INDIRECT("'"&amp;G7327&amp;"'!"&amp;H7327),"")</f>
        <v>0</v>
      </c>
      <c r="G7327" s="1533" t="s">
        <v>6775</v>
      </c>
      <c r="H7327" s="2" t="s">
        <v>6229</v>
      </c>
      <c r="S7327" s="8"/>
    </row>
    <row r="7328" spans="1:19" ht="14">
      <c r="A7328">
        <v>7323</v>
      </c>
      <c r="B7328" s="8">
        <f>'EstExp 12-20'!C320</f>
        <v>0</v>
      </c>
      <c r="C7328" s="600">
        <f t="shared" si="207"/>
        <v>7323</v>
      </c>
      <c r="D7328" s="3" t="s">
        <v>786</v>
      </c>
      <c r="E7328" s="2" t="b">
        <f t="shared" ca="1" si="206"/>
        <v>1</v>
      </c>
      <c r="F7328" s="2" cm="1">
        <f t="array" aca="1" ref="F7328" ca="1">IF(G7328&lt;&gt;"",INDIRECT("'"&amp;G7328&amp;"'!"&amp;H7328),"")</f>
        <v>0</v>
      </c>
      <c r="G7328" s="1533" t="s">
        <v>6775</v>
      </c>
      <c r="H7328" s="2" t="s">
        <v>6230</v>
      </c>
      <c r="S7328" s="8"/>
    </row>
    <row r="7329" spans="1:19" ht="14">
      <c r="A7329">
        <v>7324</v>
      </c>
      <c r="B7329" s="8">
        <f>'EstExp 12-20'!C321</f>
        <v>0</v>
      </c>
      <c r="C7329" s="600">
        <f t="shared" si="207"/>
        <v>7324</v>
      </c>
      <c r="D7329" s="3" t="s">
        <v>786</v>
      </c>
      <c r="E7329" s="2" t="b">
        <f t="shared" ca="1" si="206"/>
        <v>1</v>
      </c>
      <c r="F7329" s="2" cm="1">
        <f t="array" aca="1" ref="F7329" ca="1">IF(G7329&lt;&gt;"",INDIRECT("'"&amp;G7329&amp;"'!"&amp;H7329),"")</f>
        <v>0</v>
      </c>
      <c r="G7329" s="1533" t="s">
        <v>6775</v>
      </c>
      <c r="H7329" s="2" t="s">
        <v>6231</v>
      </c>
      <c r="S7329" s="8"/>
    </row>
    <row r="7330" spans="1:19" ht="14">
      <c r="A7330">
        <v>7325</v>
      </c>
      <c r="B7330" s="8">
        <f>'EstExp 12-20'!C322</f>
        <v>0</v>
      </c>
      <c r="C7330" s="600">
        <f t="shared" si="207"/>
        <v>7325</v>
      </c>
      <c r="D7330" s="3" t="s">
        <v>786</v>
      </c>
      <c r="E7330" s="2" t="b">
        <f t="shared" ca="1" si="206"/>
        <v>1</v>
      </c>
      <c r="F7330" s="2" cm="1">
        <f t="array" aca="1" ref="F7330" ca="1">IF(G7330&lt;&gt;"",INDIRECT("'"&amp;G7330&amp;"'!"&amp;H7330),"")</f>
        <v>0</v>
      </c>
      <c r="G7330" s="1533" t="s">
        <v>6775</v>
      </c>
      <c r="H7330" s="2" t="s">
        <v>6232</v>
      </c>
      <c r="S7330" s="8"/>
    </row>
    <row r="7331" spans="1:19" ht="14">
      <c r="A7331">
        <v>7326</v>
      </c>
      <c r="B7331" s="8">
        <f>'EstExp 12-20'!C323</f>
        <v>0</v>
      </c>
      <c r="C7331" s="600">
        <f t="shared" si="207"/>
        <v>7326</v>
      </c>
      <c r="D7331" s="3" t="s">
        <v>786</v>
      </c>
      <c r="E7331" s="2" t="b">
        <f t="shared" ca="1" si="206"/>
        <v>1</v>
      </c>
      <c r="F7331" s="2" cm="1">
        <f t="array" aca="1" ref="F7331" ca="1">IF(G7331&lt;&gt;"",INDIRECT("'"&amp;G7331&amp;"'!"&amp;H7331),"")</f>
        <v>0</v>
      </c>
      <c r="G7331" s="1533" t="s">
        <v>6775</v>
      </c>
      <c r="H7331" s="2" t="s">
        <v>6233</v>
      </c>
      <c r="S7331" s="8"/>
    </row>
    <row r="7332" spans="1:19" ht="14">
      <c r="A7332">
        <v>7327</v>
      </c>
      <c r="B7332" s="8">
        <f>'EstExp 12-20'!C324</f>
        <v>0</v>
      </c>
      <c r="C7332" s="600">
        <f t="shared" si="207"/>
        <v>7327</v>
      </c>
      <c r="D7332" s="3" t="s">
        <v>786</v>
      </c>
      <c r="E7332" s="2" t="b">
        <f t="shared" ca="1" si="206"/>
        <v>1</v>
      </c>
      <c r="F7332" s="2" cm="1">
        <f t="array" aca="1" ref="F7332" ca="1">IF(G7332&lt;&gt;"",INDIRECT("'"&amp;G7332&amp;"'!"&amp;H7332),"")</f>
        <v>0</v>
      </c>
      <c r="G7332" s="1533" t="s">
        <v>6775</v>
      </c>
      <c r="H7332" s="2" t="s">
        <v>6234</v>
      </c>
      <c r="S7332" s="8"/>
    </row>
    <row r="7333" spans="1:19" ht="14">
      <c r="A7333">
        <v>7328</v>
      </c>
      <c r="B7333" s="8">
        <f>'EstExp 12-20'!C325</f>
        <v>0</v>
      </c>
      <c r="C7333" s="600">
        <f t="shared" si="207"/>
        <v>7328</v>
      </c>
      <c r="D7333" s="3" t="s">
        <v>786</v>
      </c>
      <c r="E7333" s="2" t="b">
        <f t="shared" ca="1" si="206"/>
        <v>1</v>
      </c>
      <c r="F7333" s="2" cm="1">
        <f t="array" aca="1" ref="F7333" ca="1">IF(G7333&lt;&gt;"",INDIRECT("'"&amp;G7333&amp;"'!"&amp;H7333),"")</f>
        <v>0</v>
      </c>
      <c r="G7333" s="1533" t="s">
        <v>6775</v>
      </c>
      <c r="H7333" s="2" t="s">
        <v>6235</v>
      </c>
      <c r="S7333" s="8"/>
    </row>
    <row r="7334" spans="1:19" ht="14">
      <c r="A7334">
        <v>7329</v>
      </c>
      <c r="B7334" s="8">
        <f>'EstExp 12-20'!C326</f>
        <v>0</v>
      </c>
      <c r="C7334" s="600">
        <f t="shared" si="207"/>
        <v>7329</v>
      </c>
      <c r="D7334" s="3" t="s">
        <v>786</v>
      </c>
      <c r="E7334" s="2" t="b">
        <f t="shared" ca="1" si="206"/>
        <v>1</v>
      </c>
      <c r="F7334" s="2" cm="1">
        <f t="array" aca="1" ref="F7334" ca="1">IF(G7334&lt;&gt;"",INDIRECT("'"&amp;G7334&amp;"'!"&amp;H7334),"")</f>
        <v>0</v>
      </c>
      <c r="G7334" s="1533" t="s">
        <v>6775</v>
      </c>
      <c r="H7334" s="2" t="s">
        <v>6236</v>
      </c>
      <c r="S7334" s="8"/>
    </row>
    <row r="7335" spans="1:19" ht="14">
      <c r="A7335">
        <v>7330</v>
      </c>
      <c r="B7335" s="8">
        <f>'EstExp 12-20'!C327</f>
        <v>0</v>
      </c>
      <c r="C7335" s="600">
        <f t="shared" si="207"/>
        <v>7330</v>
      </c>
      <c r="D7335" s="3" t="s">
        <v>786</v>
      </c>
      <c r="E7335" s="2" t="b">
        <f t="shared" ca="1" si="206"/>
        <v>1</v>
      </c>
      <c r="F7335" s="2" cm="1">
        <f t="array" aca="1" ref="F7335" ca="1">IF(G7335&lt;&gt;"",INDIRECT("'"&amp;G7335&amp;"'!"&amp;H7335),"")</f>
        <v>0</v>
      </c>
      <c r="G7335" s="1533" t="s">
        <v>6775</v>
      </c>
      <c r="H7335" s="2" t="s">
        <v>6237</v>
      </c>
      <c r="S7335" s="8"/>
    </row>
    <row r="7336" spans="1:19" ht="14">
      <c r="A7336">
        <v>7331</v>
      </c>
      <c r="B7336" s="8">
        <f>'EstExp 12-20'!C328</f>
        <v>0</v>
      </c>
      <c r="C7336" s="600">
        <f t="shared" si="207"/>
        <v>7331</v>
      </c>
      <c r="D7336" s="3" t="s">
        <v>786</v>
      </c>
      <c r="E7336" s="2" t="b">
        <f t="shared" ca="1" si="206"/>
        <v>1</v>
      </c>
      <c r="F7336" s="2" cm="1">
        <f t="array" aca="1" ref="F7336" ca="1">IF(G7336&lt;&gt;"",INDIRECT("'"&amp;G7336&amp;"'!"&amp;H7336),"")</f>
        <v>0</v>
      </c>
      <c r="G7336" s="1533" t="s">
        <v>6775</v>
      </c>
      <c r="H7336" s="2" t="s">
        <v>6238</v>
      </c>
      <c r="S7336" s="8"/>
    </row>
    <row r="7337" spans="1:19" ht="14">
      <c r="A7337">
        <v>7332</v>
      </c>
      <c r="B7337" s="8">
        <f>'EstExp 12-20'!C329</f>
        <v>0</v>
      </c>
      <c r="C7337" s="600">
        <f t="shared" si="207"/>
        <v>7332</v>
      </c>
      <c r="D7337" s="3" t="s">
        <v>786</v>
      </c>
      <c r="E7337" s="2" t="b">
        <f t="shared" ca="1" si="206"/>
        <v>1</v>
      </c>
      <c r="F7337" s="2" cm="1">
        <f t="array" aca="1" ref="F7337" ca="1">IF(G7337&lt;&gt;"",INDIRECT("'"&amp;G7337&amp;"'!"&amp;H7337),"")</f>
        <v>0</v>
      </c>
      <c r="G7337" s="1533" t="s">
        <v>6775</v>
      </c>
      <c r="H7337" s="2" t="s">
        <v>6239</v>
      </c>
      <c r="S7337" s="8"/>
    </row>
    <row r="7338" spans="1:19" ht="14">
      <c r="A7338">
        <v>7333</v>
      </c>
      <c r="B7338" s="8">
        <f>'EstExp 12-20'!C330</f>
        <v>0</v>
      </c>
      <c r="C7338" s="600">
        <f t="shared" si="207"/>
        <v>7333</v>
      </c>
      <c r="D7338" s="3" t="s">
        <v>786</v>
      </c>
      <c r="E7338" s="2" t="b">
        <f t="shared" ca="1" si="206"/>
        <v>1</v>
      </c>
      <c r="F7338" s="2" cm="1">
        <f t="array" aca="1" ref="F7338" ca="1">IF(G7338&lt;&gt;"",INDIRECT("'"&amp;G7338&amp;"'!"&amp;H7338),"")</f>
        <v>0</v>
      </c>
      <c r="G7338" s="1533" t="s">
        <v>6775</v>
      </c>
      <c r="H7338" s="2" t="s">
        <v>6240</v>
      </c>
      <c r="S7338" s="8"/>
    </row>
    <row r="7339" spans="1:19" ht="14">
      <c r="A7339">
        <v>7334</v>
      </c>
      <c r="B7339" s="8">
        <f>'EstExp 12-20'!C344</f>
        <v>0</v>
      </c>
      <c r="C7339" s="600">
        <f t="shared" si="207"/>
        <v>7334</v>
      </c>
      <c r="D7339" s="3" t="s">
        <v>786</v>
      </c>
      <c r="E7339" s="2" t="b">
        <f t="shared" ca="1" si="206"/>
        <v>1</v>
      </c>
      <c r="F7339" s="2" cm="1">
        <f t="array" aca="1" ref="F7339" ca="1">IF(G7339&lt;&gt;"",INDIRECT("'"&amp;G7339&amp;"'!"&amp;H7339),"")</f>
        <v>0</v>
      </c>
      <c r="G7339" s="1533" t="s">
        <v>6775</v>
      </c>
      <c r="H7339" s="2" t="s">
        <v>6241</v>
      </c>
      <c r="S7339" s="8"/>
    </row>
    <row r="7340" spans="1:19" ht="14">
      <c r="A7340">
        <v>7335</v>
      </c>
      <c r="B7340" s="8">
        <f>'EstExp 12-20'!C347</f>
        <v>0</v>
      </c>
      <c r="C7340" s="600">
        <f t="shared" si="207"/>
        <v>7335</v>
      </c>
      <c r="D7340" s="3" t="s">
        <v>786</v>
      </c>
      <c r="E7340" s="2" t="b">
        <f t="shared" ca="1" si="206"/>
        <v>1</v>
      </c>
      <c r="F7340" s="2" cm="1">
        <f t="array" aca="1" ref="F7340" ca="1">IF(G7340&lt;&gt;"",INDIRECT("'"&amp;G7340&amp;"'!"&amp;H7340),"")</f>
        <v>0</v>
      </c>
      <c r="G7340" s="1533" t="s">
        <v>6775</v>
      </c>
      <c r="H7340" s="2" t="s">
        <v>6242</v>
      </c>
      <c r="S7340" s="8"/>
    </row>
    <row r="7341" spans="1:19" ht="14">
      <c r="A7341">
        <v>7336</v>
      </c>
      <c r="B7341" s="8">
        <f>'EstExp 12-20'!C348</f>
        <v>0</v>
      </c>
      <c r="C7341" s="600">
        <f t="shared" si="207"/>
        <v>7336</v>
      </c>
      <c r="D7341" s="3" t="s">
        <v>786</v>
      </c>
      <c r="E7341" s="2" t="b">
        <f t="shared" ca="1" si="206"/>
        <v>1</v>
      </c>
      <c r="F7341" s="2" cm="1">
        <f t="array" aca="1" ref="F7341" ca="1">IF(G7341&lt;&gt;"",INDIRECT("'"&amp;G7341&amp;"'!"&amp;H7341),"")</f>
        <v>0</v>
      </c>
      <c r="G7341" s="1533" t="s">
        <v>6775</v>
      </c>
      <c r="H7341" s="2" t="s">
        <v>6243</v>
      </c>
      <c r="S7341" s="8"/>
    </row>
    <row r="7342" spans="1:19" ht="14">
      <c r="A7342">
        <v>7337</v>
      </c>
      <c r="B7342" s="8">
        <f>'EstExp 12-20'!C349</f>
        <v>0</v>
      </c>
      <c r="C7342" s="600">
        <f t="shared" si="207"/>
        <v>7337</v>
      </c>
      <c r="D7342" s="3" t="s">
        <v>786</v>
      </c>
      <c r="E7342" s="2" t="b">
        <f t="shared" ca="1" si="206"/>
        <v>1</v>
      </c>
      <c r="F7342" s="2" cm="1">
        <f t="array" aca="1" ref="F7342" ca="1">IF(G7342&lt;&gt;"",INDIRECT("'"&amp;G7342&amp;"'!"&amp;H7342),"")</f>
        <v>0</v>
      </c>
      <c r="G7342" s="1533" t="s">
        <v>6775</v>
      </c>
      <c r="H7342" s="2" t="s">
        <v>6244</v>
      </c>
      <c r="S7342" s="8"/>
    </row>
    <row r="7343" spans="1:19" ht="14">
      <c r="A7343">
        <v>7338</v>
      </c>
      <c r="B7343" s="8">
        <f>'EstExp 12-20'!C350</f>
        <v>0</v>
      </c>
      <c r="C7343" s="600">
        <f t="shared" si="207"/>
        <v>7338</v>
      </c>
      <c r="D7343" s="3" t="s">
        <v>786</v>
      </c>
      <c r="E7343" s="2" t="b">
        <f t="shared" ca="1" si="206"/>
        <v>1</v>
      </c>
      <c r="F7343" s="2" cm="1">
        <f t="array" aca="1" ref="F7343" ca="1">IF(G7343&lt;&gt;"",INDIRECT("'"&amp;G7343&amp;"'!"&amp;H7343),"")</f>
        <v>0</v>
      </c>
      <c r="G7343" s="1533" t="s">
        <v>6775</v>
      </c>
      <c r="H7343" s="2" t="s">
        <v>6245</v>
      </c>
      <c r="S7343" s="8"/>
    </row>
    <row r="7344" spans="1:19" ht="14">
      <c r="A7344">
        <v>7339</v>
      </c>
      <c r="B7344" s="8">
        <f>'EstExp 12-20'!C351</f>
        <v>0</v>
      </c>
      <c r="C7344" s="600">
        <f t="shared" si="207"/>
        <v>7339</v>
      </c>
      <c r="D7344" s="3" t="s">
        <v>786</v>
      </c>
      <c r="E7344" s="2" t="b">
        <f t="shared" ca="1" si="206"/>
        <v>1</v>
      </c>
      <c r="F7344" s="2" cm="1">
        <f t="array" aca="1" ref="F7344" ca="1">IF(G7344&lt;&gt;"",INDIRECT("'"&amp;G7344&amp;"'!"&amp;H7344),"")</f>
        <v>0</v>
      </c>
      <c r="G7344" s="1533" t="s">
        <v>6775</v>
      </c>
      <c r="H7344" s="2" t="s">
        <v>6246</v>
      </c>
      <c r="S7344" s="8"/>
    </row>
    <row r="7345" spans="1:19" ht="14">
      <c r="A7345">
        <v>7340</v>
      </c>
      <c r="B7345" s="8">
        <f>'EstExp 12-20'!C352</f>
        <v>0</v>
      </c>
      <c r="C7345" s="600">
        <f t="shared" si="207"/>
        <v>7340</v>
      </c>
      <c r="D7345" s="3" t="s">
        <v>786</v>
      </c>
      <c r="E7345" s="2" t="b">
        <f t="shared" ca="1" si="206"/>
        <v>1</v>
      </c>
      <c r="F7345" s="2" cm="1">
        <f t="array" aca="1" ref="F7345" ca="1">IF(G7345&lt;&gt;"",INDIRECT("'"&amp;G7345&amp;"'!"&amp;H7345),"")</f>
        <v>0</v>
      </c>
      <c r="G7345" s="1533" t="s">
        <v>6775</v>
      </c>
      <c r="H7345" s="2" t="s">
        <v>6247</v>
      </c>
      <c r="S7345" s="8"/>
    </row>
    <row r="7346" spans="1:19" ht="14">
      <c r="A7346">
        <v>7341</v>
      </c>
      <c r="B7346" s="8">
        <f>'EstExp 12-20'!C353</f>
        <v>0</v>
      </c>
      <c r="C7346" s="600">
        <f t="shared" si="207"/>
        <v>7341</v>
      </c>
      <c r="D7346" s="3" t="s">
        <v>786</v>
      </c>
      <c r="E7346" s="2" t="b">
        <f t="shared" ca="1" si="206"/>
        <v>1</v>
      </c>
      <c r="F7346" s="2" cm="1">
        <f t="array" aca="1" ref="F7346" ca="1">IF(G7346&lt;&gt;"",INDIRECT("'"&amp;G7346&amp;"'!"&amp;H7346),"")</f>
        <v>0</v>
      </c>
      <c r="G7346" s="1533" t="s">
        <v>6775</v>
      </c>
      <c r="H7346" s="2" t="s">
        <v>6248</v>
      </c>
      <c r="S7346" s="8"/>
    </row>
    <row r="7347" spans="1:19" ht="14">
      <c r="A7347">
        <v>7342</v>
      </c>
      <c r="B7347" s="8">
        <f>'EstExp 12-20'!C355</f>
        <v>0</v>
      </c>
      <c r="C7347" s="600">
        <f t="shared" si="207"/>
        <v>7342</v>
      </c>
      <c r="D7347" s="3" t="s">
        <v>786</v>
      </c>
      <c r="E7347" s="2" t="b">
        <f t="shared" ca="1" si="206"/>
        <v>1</v>
      </c>
      <c r="F7347" s="2" cm="1">
        <f t="array" aca="1" ref="F7347" ca="1">IF(G7347&lt;&gt;"",INDIRECT("'"&amp;G7347&amp;"'!"&amp;H7347),"")</f>
        <v>0</v>
      </c>
      <c r="G7347" s="1533" t="s">
        <v>6775</v>
      </c>
      <c r="H7347" s="2" t="s">
        <v>6249</v>
      </c>
      <c r="S7347" s="8"/>
    </row>
    <row r="7348" spans="1:19" ht="14">
      <c r="A7348">
        <v>7343</v>
      </c>
      <c r="B7348" s="8">
        <f>'EstExp 12-20'!C356</f>
        <v>0</v>
      </c>
      <c r="C7348" s="600">
        <f t="shared" si="207"/>
        <v>7343</v>
      </c>
      <c r="D7348" s="3" t="s">
        <v>786</v>
      </c>
      <c r="E7348" s="2" t="b">
        <f t="shared" ca="1" si="206"/>
        <v>1</v>
      </c>
      <c r="F7348" s="2" cm="1">
        <f t="array" aca="1" ref="F7348" ca="1">IF(G7348&lt;&gt;"",INDIRECT("'"&amp;G7348&amp;"'!"&amp;H7348),"")</f>
        <v>0</v>
      </c>
      <c r="G7348" s="1533" t="s">
        <v>6775</v>
      </c>
      <c r="H7348" s="2" t="s">
        <v>6250</v>
      </c>
      <c r="S7348" s="8"/>
    </row>
    <row r="7349" spans="1:19" ht="14">
      <c r="A7349">
        <v>7344</v>
      </c>
      <c r="B7349" s="8">
        <f>'EstExp 12-20'!C357</f>
        <v>0</v>
      </c>
      <c r="C7349" s="600">
        <f t="shared" si="207"/>
        <v>7344</v>
      </c>
      <c r="D7349" s="3" t="s">
        <v>786</v>
      </c>
      <c r="E7349" s="2" t="b">
        <f t="shared" ca="1" si="206"/>
        <v>1</v>
      </c>
      <c r="F7349" s="2" cm="1">
        <f t="array" aca="1" ref="F7349" ca="1">IF(G7349&lt;&gt;"",INDIRECT("'"&amp;G7349&amp;"'!"&amp;H7349),"")</f>
        <v>0</v>
      </c>
      <c r="G7349" s="1533" t="s">
        <v>6775</v>
      </c>
      <c r="H7349" s="2" t="s">
        <v>6251</v>
      </c>
      <c r="S7349" s="8"/>
    </row>
    <row r="7350" spans="1:19" ht="14">
      <c r="A7350">
        <v>7345</v>
      </c>
      <c r="B7350" s="8">
        <f>'EstExp 12-20'!C358</f>
        <v>0</v>
      </c>
      <c r="C7350" s="600">
        <f t="shared" si="207"/>
        <v>7345</v>
      </c>
      <c r="D7350" s="3" t="s">
        <v>786</v>
      </c>
      <c r="E7350" s="2" t="b">
        <f t="shared" ca="1" si="206"/>
        <v>1</v>
      </c>
      <c r="F7350" s="2" cm="1">
        <f t="array" aca="1" ref="F7350" ca="1">IF(G7350&lt;&gt;"",INDIRECT("'"&amp;G7350&amp;"'!"&amp;H7350),"")</f>
        <v>0</v>
      </c>
      <c r="G7350" s="1533" t="s">
        <v>6775</v>
      </c>
      <c r="H7350" s="2" t="s">
        <v>6252</v>
      </c>
      <c r="S7350" s="8"/>
    </row>
    <row r="7351" spans="1:19" ht="14">
      <c r="A7351">
        <v>7346</v>
      </c>
      <c r="B7351" s="8">
        <f>'EstExp 12-20'!C360</f>
        <v>0</v>
      </c>
      <c r="C7351" s="600">
        <f t="shared" si="207"/>
        <v>7346</v>
      </c>
      <c r="D7351" s="3" t="s">
        <v>786</v>
      </c>
      <c r="E7351" s="2" t="b">
        <f t="shared" ca="1" si="206"/>
        <v>1</v>
      </c>
      <c r="F7351" s="2" cm="1">
        <f t="array" aca="1" ref="F7351" ca="1">IF(G7351&lt;&gt;"",INDIRECT("'"&amp;G7351&amp;"'!"&amp;H7351),"")</f>
        <v>0</v>
      </c>
      <c r="G7351" s="1533" t="s">
        <v>6775</v>
      </c>
      <c r="H7351" s="2" t="s">
        <v>6253</v>
      </c>
      <c r="S7351" s="8"/>
    </row>
    <row r="7352" spans="1:19" ht="14">
      <c r="A7352">
        <v>7347</v>
      </c>
      <c r="B7352" s="8">
        <f>'EstExp 12-20'!C361</f>
        <v>0</v>
      </c>
      <c r="C7352" s="600">
        <f t="shared" si="207"/>
        <v>7347</v>
      </c>
      <c r="D7352" s="3" t="s">
        <v>786</v>
      </c>
      <c r="E7352" s="2" t="b">
        <f t="shared" ca="1" si="206"/>
        <v>1</v>
      </c>
      <c r="F7352" s="2" cm="1">
        <f t="array" aca="1" ref="F7352" ca="1">IF(G7352&lt;&gt;"",INDIRECT("'"&amp;G7352&amp;"'!"&amp;H7352),"")</f>
        <v>0</v>
      </c>
      <c r="G7352" s="1533" t="s">
        <v>6775</v>
      </c>
      <c r="H7352" s="2" t="s">
        <v>6254</v>
      </c>
      <c r="S7352" s="8"/>
    </row>
    <row r="7353" spans="1:19" ht="14">
      <c r="A7353">
        <v>7348</v>
      </c>
      <c r="B7353" s="8">
        <f>'EstExp 12-20'!C362</f>
        <v>0</v>
      </c>
      <c r="C7353" s="600">
        <f t="shared" si="207"/>
        <v>7348</v>
      </c>
      <c r="D7353" s="3" t="s">
        <v>786</v>
      </c>
      <c r="E7353" s="2" t="b">
        <f t="shared" ca="1" si="206"/>
        <v>1</v>
      </c>
      <c r="F7353" s="2" cm="1">
        <f t="array" aca="1" ref="F7353" ca="1">IF(G7353&lt;&gt;"",INDIRECT("'"&amp;G7353&amp;"'!"&amp;H7353),"")</f>
        <v>0</v>
      </c>
      <c r="G7353" s="1533" t="s">
        <v>6775</v>
      </c>
      <c r="H7353" s="2" t="s">
        <v>6255</v>
      </c>
      <c r="S7353" s="8"/>
    </row>
    <row r="7354" spans="1:19" ht="14">
      <c r="A7354">
        <v>7349</v>
      </c>
      <c r="B7354" s="8">
        <f>'EstExp 12-20'!C367</f>
        <v>0</v>
      </c>
      <c r="C7354" s="600">
        <f t="shared" si="207"/>
        <v>7349</v>
      </c>
      <c r="D7354" s="3" t="s">
        <v>786</v>
      </c>
      <c r="E7354" s="2" t="b">
        <f t="shared" ca="1" si="206"/>
        <v>1</v>
      </c>
      <c r="F7354" s="2" cm="1">
        <f t="array" aca="1" ref="F7354" ca="1">IF(G7354&lt;&gt;"",INDIRECT("'"&amp;G7354&amp;"'!"&amp;H7354),"")</f>
        <v>0</v>
      </c>
      <c r="G7354" s="1533" t="s">
        <v>6775</v>
      </c>
      <c r="H7354" s="2" t="s">
        <v>6256</v>
      </c>
      <c r="S7354" s="8"/>
    </row>
    <row r="7355" spans="1:19" ht="14">
      <c r="A7355">
        <v>7350</v>
      </c>
      <c r="B7355" s="8">
        <f>'EstExp 12-20'!C368</f>
        <v>0</v>
      </c>
      <c r="C7355" s="600">
        <f t="shared" si="207"/>
        <v>7350</v>
      </c>
      <c r="D7355" s="3" t="s">
        <v>786</v>
      </c>
      <c r="E7355" s="2" t="b">
        <f t="shared" ca="1" si="206"/>
        <v>1</v>
      </c>
      <c r="F7355" s="2" cm="1">
        <f t="array" aca="1" ref="F7355" ca="1">IF(G7355&lt;&gt;"",INDIRECT("'"&amp;G7355&amp;"'!"&amp;H7355),"")</f>
        <v>0</v>
      </c>
      <c r="G7355" s="1533" t="s">
        <v>6775</v>
      </c>
      <c r="H7355" s="2" t="s">
        <v>6257</v>
      </c>
      <c r="S7355" s="8"/>
    </row>
    <row r="7356" spans="1:19" ht="14">
      <c r="A7356">
        <v>7351</v>
      </c>
      <c r="B7356" s="8">
        <f>'EstExp 12-20'!C369</f>
        <v>0</v>
      </c>
      <c r="C7356" s="600">
        <f t="shared" si="207"/>
        <v>7351</v>
      </c>
      <c r="D7356" s="3" t="s">
        <v>786</v>
      </c>
      <c r="E7356" s="2" t="b">
        <f t="shared" ca="1" si="206"/>
        <v>1</v>
      </c>
      <c r="F7356" s="2" cm="1">
        <f t="array" aca="1" ref="F7356" ca="1">IF(G7356&lt;&gt;"",INDIRECT("'"&amp;G7356&amp;"'!"&amp;H7356),"")</f>
        <v>0</v>
      </c>
      <c r="G7356" s="1533" t="s">
        <v>6775</v>
      </c>
      <c r="H7356" s="2" t="s">
        <v>6258</v>
      </c>
      <c r="S7356" s="8"/>
    </row>
    <row r="7357" spans="1:19" ht="14">
      <c r="A7357">
        <v>7352</v>
      </c>
      <c r="B7357" s="8">
        <f>'EstExp 12-20'!C371</f>
        <v>0</v>
      </c>
      <c r="C7357" s="600">
        <f t="shared" si="207"/>
        <v>7352</v>
      </c>
      <c r="D7357" s="3" t="s">
        <v>786</v>
      </c>
      <c r="E7357" s="2" t="b">
        <f t="shared" ca="1" si="206"/>
        <v>1</v>
      </c>
      <c r="F7357" s="2" cm="1">
        <f t="array" aca="1" ref="F7357" ca="1">IF(G7357&lt;&gt;"",INDIRECT("'"&amp;G7357&amp;"'!"&amp;H7357),"")</f>
        <v>0</v>
      </c>
      <c r="G7357" s="1533" t="s">
        <v>6775</v>
      </c>
      <c r="H7357" s="2" t="s">
        <v>6259</v>
      </c>
      <c r="S7357" s="8"/>
    </row>
    <row r="7358" spans="1:19" ht="14">
      <c r="A7358">
        <v>7353</v>
      </c>
      <c r="B7358" s="8">
        <f>'EstExp 12-20'!C372</f>
        <v>0</v>
      </c>
      <c r="C7358" s="600">
        <f t="shared" si="207"/>
        <v>7353</v>
      </c>
      <c r="D7358" s="3" t="s">
        <v>786</v>
      </c>
      <c r="E7358" s="2" t="b">
        <f t="shared" ca="1" si="206"/>
        <v>1</v>
      </c>
      <c r="F7358" s="2" cm="1">
        <f t="array" aca="1" ref="F7358" ca="1">IF(G7358&lt;&gt;"",INDIRECT("'"&amp;G7358&amp;"'!"&amp;H7358),"")</f>
        <v>0</v>
      </c>
      <c r="G7358" s="1533" t="s">
        <v>6775</v>
      </c>
      <c r="H7358" s="2" t="s">
        <v>6260</v>
      </c>
      <c r="S7358" s="8"/>
    </row>
    <row r="7359" spans="1:19" ht="14">
      <c r="A7359">
        <v>7354</v>
      </c>
      <c r="B7359" s="8">
        <f>'EstExp 12-20'!C374</f>
        <v>0</v>
      </c>
      <c r="C7359" s="600">
        <f t="shared" si="207"/>
        <v>7354</v>
      </c>
      <c r="D7359" s="3" t="s">
        <v>786</v>
      </c>
      <c r="E7359" s="2" t="b">
        <f t="shared" ca="1" si="206"/>
        <v>1</v>
      </c>
      <c r="F7359" s="2" cm="1">
        <f t="array" aca="1" ref="F7359" ca="1">IF(G7359&lt;&gt;"",INDIRECT("'"&amp;G7359&amp;"'!"&amp;H7359),"")</f>
        <v>0</v>
      </c>
      <c r="G7359" s="1533" t="s">
        <v>6775</v>
      </c>
      <c r="H7359" s="2" t="s">
        <v>6261</v>
      </c>
      <c r="S7359" s="8"/>
    </row>
    <row r="7360" spans="1:19" ht="14">
      <c r="A7360">
        <v>7355</v>
      </c>
      <c r="B7360" s="8">
        <f>'EstExp 12-20'!C375</f>
        <v>0</v>
      </c>
      <c r="C7360" s="600">
        <f t="shared" si="207"/>
        <v>7355</v>
      </c>
      <c r="D7360" s="3" t="s">
        <v>786</v>
      </c>
      <c r="E7360" s="2" t="b">
        <f t="shared" ca="1" si="206"/>
        <v>1</v>
      </c>
      <c r="F7360" s="2" cm="1">
        <f t="array" aca="1" ref="F7360" ca="1">IF(G7360&lt;&gt;"",INDIRECT("'"&amp;G7360&amp;"'!"&amp;H7360),"")</f>
        <v>0</v>
      </c>
      <c r="G7360" s="1533" t="s">
        <v>6775</v>
      </c>
      <c r="H7360" s="2" t="s">
        <v>6262</v>
      </c>
      <c r="S7360" s="8"/>
    </row>
    <row r="7361" spans="1:19" ht="14">
      <c r="A7361">
        <v>7356</v>
      </c>
      <c r="B7361" s="8">
        <f>'EstExp 12-20'!C376</f>
        <v>0</v>
      </c>
      <c r="C7361" s="600">
        <f t="shared" si="207"/>
        <v>7356</v>
      </c>
      <c r="D7361" s="3" t="s">
        <v>786</v>
      </c>
      <c r="E7361" s="2" t="b">
        <f t="shared" ca="1" si="206"/>
        <v>1</v>
      </c>
      <c r="F7361" s="2" cm="1">
        <f t="array" aca="1" ref="F7361" ca="1">IF(G7361&lt;&gt;"",INDIRECT("'"&amp;G7361&amp;"'!"&amp;H7361),"")</f>
        <v>0</v>
      </c>
      <c r="G7361" s="1533" t="s">
        <v>6775</v>
      </c>
      <c r="H7361" s="2" t="s">
        <v>6263</v>
      </c>
      <c r="S7361" s="8"/>
    </row>
    <row r="7362" spans="1:19" ht="14">
      <c r="A7362">
        <v>7357</v>
      </c>
      <c r="B7362" s="8">
        <f>'EstExp 12-20'!C377</f>
        <v>0</v>
      </c>
      <c r="C7362" s="600">
        <f t="shared" si="207"/>
        <v>7357</v>
      </c>
      <c r="D7362" s="3" t="s">
        <v>786</v>
      </c>
      <c r="E7362" s="2" t="b">
        <f t="shared" ref="E7362:E7425" ca="1" si="208">F7362=B7362</f>
        <v>1</v>
      </c>
      <c r="F7362" s="2" cm="1">
        <f t="array" aca="1" ref="F7362" ca="1">IF(G7362&lt;&gt;"",INDIRECT("'"&amp;G7362&amp;"'!"&amp;H7362),"")</f>
        <v>0</v>
      </c>
      <c r="G7362" s="1533" t="s">
        <v>6775</v>
      </c>
      <c r="H7362" s="2" t="s">
        <v>6264</v>
      </c>
      <c r="S7362" s="8"/>
    </row>
    <row r="7363" spans="1:19" ht="14">
      <c r="A7363">
        <v>7358</v>
      </c>
      <c r="B7363" s="8">
        <f>'EstExp 12-20'!C378</f>
        <v>0</v>
      </c>
      <c r="C7363" s="600">
        <f t="shared" si="207"/>
        <v>7358</v>
      </c>
      <c r="D7363" s="3" t="s">
        <v>786</v>
      </c>
      <c r="E7363" s="2" t="b">
        <f t="shared" ca="1" si="208"/>
        <v>1</v>
      </c>
      <c r="F7363" s="2" cm="1">
        <f t="array" aca="1" ref="F7363" ca="1">IF(G7363&lt;&gt;"",INDIRECT("'"&amp;G7363&amp;"'!"&amp;H7363),"")</f>
        <v>0</v>
      </c>
      <c r="G7363" s="1533" t="s">
        <v>6775</v>
      </c>
      <c r="H7363" s="2" t="s">
        <v>6265</v>
      </c>
      <c r="S7363" s="8"/>
    </row>
    <row r="7364" spans="1:19" ht="14">
      <c r="A7364">
        <v>7359</v>
      </c>
      <c r="B7364" s="8">
        <f>'EstExp 12-20'!C380</f>
        <v>0</v>
      </c>
      <c r="C7364" s="600">
        <f t="shared" ref="C7364:C7427" si="209">A7364-B7364</f>
        <v>7359</v>
      </c>
      <c r="D7364" s="3" t="s">
        <v>786</v>
      </c>
      <c r="E7364" s="2" t="b">
        <f t="shared" ca="1" si="208"/>
        <v>1</v>
      </c>
      <c r="F7364" s="2" cm="1">
        <f t="array" aca="1" ref="F7364" ca="1">IF(G7364&lt;&gt;"",INDIRECT("'"&amp;G7364&amp;"'!"&amp;H7364),"")</f>
        <v>0</v>
      </c>
      <c r="G7364" s="1533" t="s">
        <v>6775</v>
      </c>
      <c r="H7364" s="2" t="s">
        <v>6266</v>
      </c>
      <c r="S7364" s="8"/>
    </row>
    <row r="7365" spans="1:19" ht="14">
      <c r="A7365">
        <v>7360</v>
      </c>
      <c r="B7365" s="8">
        <f>'EstExp 12-20'!C381</f>
        <v>0</v>
      </c>
      <c r="C7365" s="600">
        <f t="shared" si="209"/>
        <v>7360</v>
      </c>
      <c r="D7365" s="3" t="s">
        <v>786</v>
      </c>
      <c r="E7365" s="2" t="b">
        <f t="shared" ca="1" si="208"/>
        <v>1</v>
      </c>
      <c r="F7365" s="2" cm="1">
        <f t="array" aca="1" ref="F7365" ca="1">IF(G7365&lt;&gt;"",INDIRECT("'"&amp;G7365&amp;"'!"&amp;H7365),"")</f>
        <v>0</v>
      </c>
      <c r="G7365" s="1533" t="s">
        <v>6775</v>
      </c>
      <c r="H7365" s="2" t="s">
        <v>6267</v>
      </c>
      <c r="S7365" s="8"/>
    </row>
    <row r="7366" spans="1:19" ht="14">
      <c r="A7366">
        <v>7361</v>
      </c>
      <c r="B7366" s="8">
        <f>'EstExp 12-20'!C382</f>
        <v>0</v>
      </c>
      <c r="C7366" s="600">
        <f t="shared" si="209"/>
        <v>7361</v>
      </c>
      <c r="D7366" s="3" t="s">
        <v>786</v>
      </c>
      <c r="E7366" s="2" t="b">
        <f t="shared" ca="1" si="208"/>
        <v>1</v>
      </c>
      <c r="F7366" s="2" cm="1">
        <f t="array" aca="1" ref="F7366" ca="1">IF(G7366&lt;&gt;"",INDIRECT("'"&amp;G7366&amp;"'!"&amp;H7366),"")</f>
        <v>0</v>
      </c>
      <c r="G7366" s="1533" t="s">
        <v>6775</v>
      </c>
      <c r="H7366" s="2" t="s">
        <v>6268</v>
      </c>
      <c r="S7366" s="8"/>
    </row>
    <row r="7367" spans="1:19" ht="14">
      <c r="A7367">
        <v>7362</v>
      </c>
      <c r="B7367" s="8">
        <f>'EstExp 12-20'!C383</f>
        <v>0</v>
      </c>
      <c r="C7367" s="600">
        <f t="shared" si="209"/>
        <v>7362</v>
      </c>
      <c r="D7367" s="3" t="s">
        <v>786</v>
      </c>
      <c r="E7367" s="2" t="b">
        <f t="shared" ca="1" si="208"/>
        <v>1</v>
      </c>
      <c r="F7367" s="2" cm="1">
        <f t="array" aca="1" ref="F7367" ca="1">IF(G7367&lt;&gt;"",INDIRECT("'"&amp;G7367&amp;"'!"&amp;H7367),"")</f>
        <v>0</v>
      </c>
      <c r="G7367" s="1533" t="s">
        <v>6775</v>
      </c>
      <c r="H7367" s="2" t="s">
        <v>6269</v>
      </c>
      <c r="S7367" s="8"/>
    </row>
    <row r="7368" spans="1:19" ht="14">
      <c r="A7368">
        <v>7363</v>
      </c>
      <c r="B7368" s="8">
        <f>'EstExp 12-20'!C384</f>
        <v>0</v>
      </c>
      <c r="C7368" s="600">
        <f t="shared" si="209"/>
        <v>7363</v>
      </c>
      <c r="D7368" s="3" t="s">
        <v>786</v>
      </c>
      <c r="E7368" s="2" t="b">
        <f t="shared" ca="1" si="208"/>
        <v>1</v>
      </c>
      <c r="F7368" s="2" cm="1">
        <f t="array" aca="1" ref="F7368" ca="1">IF(G7368&lt;&gt;"",INDIRECT("'"&amp;G7368&amp;"'!"&amp;H7368),"")</f>
        <v>0</v>
      </c>
      <c r="G7368" s="1533" t="s">
        <v>6775</v>
      </c>
      <c r="H7368" s="2" t="s">
        <v>6270</v>
      </c>
      <c r="S7368" s="8"/>
    </row>
    <row r="7369" spans="1:19" ht="14">
      <c r="A7369">
        <v>7364</v>
      </c>
      <c r="B7369" s="8">
        <f>'EstExp 12-20'!C385</f>
        <v>0</v>
      </c>
      <c r="C7369" s="600">
        <f t="shared" si="209"/>
        <v>7364</v>
      </c>
      <c r="D7369" s="3" t="s">
        <v>786</v>
      </c>
      <c r="E7369" s="2" t="b">
        <f t="shared" ca="1" si="208"/>
        <v>1</v>
      </c>
      <c r="F7369" s="2" cm="1">
        <f t="array" aca="1" ref="F7369" ca="1">IF(G7369&lt;&gt;"",INDIRECT("'"&amp;G7369&amp;"'!"&amp;H7369),"")</f>
        <v>0</v>
      </c>
      <c r="G7369" s="1533" t="s">
        <v>6775</v>
      </c>
      <c r="H7369" s="2" t="s">
        <v>6271</v>
      </c>
      <c r="S7369" s="8"/>
    </row>
    <row r="7370" spans="1:19" ht="14">
      <c r="A7370">
        <v>7365</v>
      </c>
      <c r="B7370" s="8">
        <f>'EstExp 12-20'!C386</f>
        <v>0</v>
      </c>
      <c r="C7370" s="600">
        <f t="shared" si="209"/>
        <v>7365</v>
      </c>
      <c r="D7370" s="3" t="s">
        <v>786</v>
      </c>
      <c r="E7370" s="2" t="b">
        <f t="shared" ca="1" si="208"/>
        <v>1</v>
      </c>
      <c r="F7370" s="2" cm="1">
        <f t="array" aca="1" ref="F7370" ca="1">IF(G7370&lt;&gt;"",INDIRECT("'"&amp;G7370&amp;"'!"&amp;H7370),"")</f>
        <v>0</v>
      </c>
      <c r="G7370" s="1533" t="s">
        <v>6775</v>
      </c>
      <c r="H7370" s="2" t="s">
        <v>6272</v>
      </c>
      <c r="S7370" s="8"/>
    </row>
    <row r="7371" spans="1:19" ht="14">
      <c r="A7371">
        <v>7366</v>
      </c>
      <c r="B7371" s="8">
        <f>'EstExp 12-20'!C387</f>
        <v>0</v>
      </c>
      <c r="C7371" s="600">
        <f t="shared" si="209"/>
        <v>7366</v>
      </c>
      <c r="D7371" s="3" t="s">
        <v>786</v>
      </c>
      <c r="E7371" s="2" t="b">
        <f t="shared" ca="1" si="208"/>
        <v>1</v>
      </c>
      <c r="F7371" s="2" cm="1">
        <f t="array" aca="1" ref="F7371" ca="1">IF(G7371&lt;&gt;"",INDIRECT("'"&amp;G7371&amp;"'!"&amp;H7371),"")</f>
        <v>0</v>
      </c>
      <c r="G7371" s="1533" t="s">
        <v>6775</v>
      </c>
      <c r="H7371" s="2" t="s">
        <v>6273</v>
      </c>
      <c r="S7371" s="8"/>
    </row>
    <row r="7372" spans="1:19" ht="14">
      <c r="A7372">
        <v>7367</v>
      </c>
      <c r="B7372" s="8">
        <f>'EstExp 12-20'!C388</f>
        <v>0</v>
      </c>
      <c r="C7372" s="600">
        <f t="shared" si="209"/>
        <v>7367</v>
      </c>
      <c r="D7372" s="3" t="s">
        <v>786</v>
      </c>
      <c r="E7372" s="2" t="b">
        <f t="shared" ca="1" si="208"/>
        <v>1</v>
      </c>
      <c r="F7372" s="2" cm="1">
        <f t="array" aca="1" ref="F7372" ca="1">IF(G7372&lt;&gt;"",INDIRECT("'"&amp;G7372&amp;"'!"&amp;H7372),"")</f>
        <v>0</v>
      </c>
      <c r="G7372" s="1533" t="s">
        <v>6775</v>
      </c>
      <c r="H7372" s="2" t="s">
        <v>6274</v>
      </c>
      <c r="S7372" s="8"/>
    </row>
    <row r="7373" spans="1:19" ht="14">
      <c r="A7373">
        <v>7368</v>
      </c>
      <c r="B7373" s="8">
        <f>'EstExp 12-20'!D316</f>
        <v>0</v>
      </c>
      <c r="C7373" s="600">
        <f t="shared" si="209"/>
        <v>7368</v>
      </c>
      <c r="D7373" s="3" t="s">
        <v>786</v>
      </c>
      <c r="E7373" s="2" t="b">
        <f t="shared" ca="1" si="208"/>
        <v>1</v>
      </c>
      <c r="F7373" s="2" cm="1">
        <f t="array" aca="1" ref="F7373" ca="1">IF(G7373&lt;&gt;"",INDIRECT("'"&amp;G7373&amp;"'!"&amp;H7373),"")</f>
        <v>0</v>
      </c>
      <c r="G7373" s="1533" t="s">
        <v>6775</v>
      </c>
      <c r="H7373" s="2" t="s">
        <v>6275</v>
      </c>
      <c r="S7373" s="8"/>
    </row>
    <row r="7374" spans="1:19" ht="14">
      <c r="A7374">
        <v>7369</v>
      </c>
      <c r="B7374" s="8">
        <f>'EstExp 12-20'!D318</f>
        <v>0</v>
      </c>
      <c r="C7374" s="600">
        <f t="shared" si="209"/>
        <v>7369</v>
      </c>
      <c r="D7374" s="3" t="s">
        <v>786</v>
      </c>
      <c r="E7374" s="2" t="b">
        <f t="shared" ca="1" si="208"/>
        <v>1</v>
      </c>
      <c r="F7374" s="2" cm="1">
        <f t="array" aca="1" ref="F7374" ca="1">IF(G7374&lt;&gt;"",INDIRECT("'"&amp;G7374&amp;"'!"&amp;H7374),"")</f>
        <v>0</v>
      </c>
      <c r="G7374" s="1533" t="s">
        <v>6775</v>
      </c>
      <c r="H7374" s="2" t="s">
        <v>6276</v>
      </c>
      <c r="S7374" s="8"/>
    </row>
    <row r="7375" spans="1:19" ht="14">
      <c r="A7375">
        <v>7370</v>
      </c>
      <c r="B7375" s="8">
        <f>'EstExp 12-20'!D319</f>
        <v>0</v>
      </c>
      <c r="C7375" s="600">
        <f t="shared" si="209"/>
        <v>7370</v>
      </c>
      <c r="D7375" s="3" t="s">
        <v>786</v>
      </c>
      <c r="E7375" s="2" t="b">
        <f t="shared" ca="1" si="208"/>
        <v>1</v>
      </c>
      <c r="F7375" s="2" cm="1">
        <f t="array" aca="1" ref="F7375" ca="1">IF(G7375&lt;&gt;"",INDIRECT("'"&amp;G7375&amp;"'!"&amp;H7375),"")</f>
        <v>0</v>
      </c>
      <c r="G7375" s="1533" t="s">
        <v>6775</v>
      </c>
      <c r="H7375" s="2" t="s">
        <v>6277</v>
      </c>
      <c r="S7375" s="8"/>
    </row>
    <row r="7376" spans="1:19" ht="14">
      <c r="A7376">
        <v>7371</v>
      </c>
      <c r="B7376" s="8">
        <f>'EstExp 12-20'!D320</f>
        <v>0</v>
      </c>
      <c r="C7376" s="600">
        <f t="shared" si="209"/>
        <v>7371</v>
      </c>
      <c r="D7376" s="3" t="s">
        <v>786</v>
      </c>
      <c r="E7376" s="2" t="b">
        <f t="shared" ca="1" si="208"/>
        <v>1</v>
      </c>
      <c r="F7376" s="2" cm="1">
        <f t="array" aca="1" ref="F7376" ca="1">IF(G7376&lt;&gt;"",INDIRECT("'"&amp;G7376&amp;"'!"&amp;H7376),"")</f>
        <v>0</v>
      </c>
      <c r="G7376" s="1533" t="s">
        <v>6775</v>
      </c>
      <c r="H7376" s="2" t="s">
        <v>6278</v>
      </c>
      <c r="S7376" s="8"/>
    </row>
    <row r="7377" spans="1:19" ht="14">
      <c r="A7377">
        <v>7372</v>
      </c>
      <c r="B7377" s="8">
        <f>'EstExp 12-20'!D321</f>
        <v>0</v>
      </c>
      <c r="C7377" s="600">
        <f t="shared" si="209"/>
        <v>7372</v>
      </c>
      <c r="D7377" s="3" t="s">
        <v>786</v>
      </c>
      <c r="E7377" s="2" t="b">
        <f t="shared" ca="1" si="208"/>
        <v>1</v>
      </c>
      <c r="F7377" s="2" cm="1">
        <f t="array" aca="1" ref="F7377" ca="1">IF(G7377&lt;&gt;"",INDIRECT("'"&amp;G7377&amp;"'!"&amp;H7377),"")</f>
        <v>0</v>
      </c>
      <c r="G7377" s="1533" t="s">
        <v>6775</v>
      </c>
      <c r="H7377" s="2" t="s">
        <v>6279</v>
      </c>
      <c r="S7377" s="8"/>
    </row>
    <row r="7378" spans="1:19" ht="14">
      <c r="A7378">
        <v>7373</v>
      </c>
      <c r="B7378" s="8">
        <f>'EstExp 12-20'!D322</f>
        <v>0</v>
      </c>
      <c r="C7378" s="600">
        <f t="shared" si="209"/>
        <v>7373</v>
      </c>
      <c r="D7378" s="3" t="s">
        <v>786</v>
      </c>
      <c r="E7378" s="2" t="b">
        <f t="shared" ca="1" si="208"/>
        <v>1</v>
      </c>
      <c r="F7378" s="2" cm="1">
        <f t="array" aca="1" ref="F7378" ca="1">IF(G7378&lt;&gt;"",INDIRECT("'"&amp;G7378&amp;"'!"&amp;H7378),"")</f>
        <v>0</v>
      </c>
      <c r="G7378" s="1533" t="s">
        <v>6775</v>
      </c>
      <c r="H7378" s="2" t="s">
        <v>6280</v>
      </c>
      <c r="S7378" s="8"/>
    </row>
    <row r="7379" spans="1:19" ht="14">
      <c r="A7379">
        <v>7374</v>
      </c>
      <c r="B7379" s="8">
        <f>'EstExp 12-20'!D323</f>
        <v>0</v>
      </c>
      <c r="C7379" s="600">
        <f t="shared" si="209"/>
        <v>7374</v>
      </c>
      <c r="D7379" s="3" t="s">
        <v>786</v>
      </c>
      <c r="E7379" s="2" t="b">
        <f t="shared" ca="1" si="208"/>
        <v>1</v>
      </c>
      <c r="F7379" s="2" cm="1">
        <f t="array" aca="1" ref="F7379" ca="1">IF(G7379&lt;&gt;"",INDIRECT("'"&amp;G7379&amp;"'!"&amp;H7379),"")</f>
        <v>0</v>
      </c>
      <c r="G7379" s="1533" t="s">
        <v>6775</v>
      </c>
      <c r="H7379" s="2" t="s">
        <v>6281</v>
      </c>
      <c r="S7379" s="8"/>
    </row>
    <row r="7380" spans="1:19" ht="14">
      <c r="A7380">
        <v>7375</v>
      </c>
      <c r="B7380" s="8">
        <f>'EstExp 12-20'!D324</f>
        <v>0</v>
      </c>
      <c r="C7380" s="600">
        <f t="shared" si="209"/>
        <v>7375</v>
      </c>
      <c r="D7380" s="3" t="s">
        <v>786</v>
      </c>
      <c r="E7380" s="2" t="b">
        <f t="shared" ca="1" si="208"/>
        <v>1</v>
      </c>
      <c r="F7380" s="2" cm="1">
        <f t="array" aca="1" ref="F7380" ca="1">IF(G7380&lt;&gt;"",INDIRECT("'"&amp;G7380&amp;"'!"&amp;H7380),"")</f>
        <v>0</v>
      </c>
      <c r="G7380" s="1533" t="s">
        <v>6775</v>
      </c>
      <c r="H7380" s="2" t="s">
        <v>6282</v>
      </c>
      <c r="S7380" s="8"/>
    </row>
    <row r="7381" spans="1:19" ht="14">
      <c r="A7381">
        <v>7376</v>
      </c>
      <c r="B7381" s="8">
        <f>'EstExp 12-20'!D325</f>
        <v>0</v>
      </c>
      <c r="C7381" s="600">
        <f t="shared" si="209"/>
        <v>7376</v>
      </c>
      <c r="D7381" s="3" t="s">
        <v>786</v>
      </c>
      <c r="E7381" s="2" t="b">
        <f t="shared" ca="1" si="208"/>
        <v>1</v>
      </c>
      <c r="F7381" s="2" cm="1">
        <f t="array" aca="1" ref="F7381" ca="1">IF(G7381&lt;&gt;"",INDIRECT("'"&amp;G7381&amp;"'!"&amp;H7381),"")</f>
        <v>0</v>
      </c>
      <c r="G7381" s="1533" t="s">
        <v>6775</v>
      </c>
      <c r="H7381" s="2" t="s">
        <v>6283</v>
      </c>
      <c r="S7381" s="8"/>
    </row>
    <row r="7382" spans="1:19" ht="14">
      <c r="A7382">
        <v>7377</v>
      </c>
      <c r="B7382" s="8">
        <f>'EstExp 12-20'!D326</f>
        <v>0</v>
      </c>
      <c r="C7382" s="600">
        <f t="shared" si="209"/>
        <v>7377</v>
      </c>
      <c r="D7382" s="3" t="s">
        <v>786</v>
      </c>
      <c r="E7382" s="2" t="b">
        <f t="shared" ca="1" si="208"/>
        <v>1</v>
      </c>
      <c r="F7382" s="2" cm="1">
        <f t="array" aca="1" ref="F7382" ca="1">IF(G7382&lt;&gt;"",INDIRECT("'"&amp;G7382&amp;"'!"&amp;H7382),"")</f>
        <v>0</v>
      </c>
      <c r="G7382" s="1533" t="s">
        <v>6775</v>
      </c>
      <c r="H7382" s="2" t="s">
        <v>6284</v>
      </c>
      <c r="S7382" s="8"/>
    </row>
    <row r="7383" spans="1:19" ht="14">
      <c r="A7383">
        <v>7378</v>
      </c>
      <c r="B7383" s="8">
        <f>'EstExp 12-20'!D327</f>
        <v>0</v>
      </c>
      <c r="C7383" s="600">
        <f t="shared" si="209"/>
        <v>7378</v>
      </c>
      <c r="D7383" s="3" t="s">
        <v>786</v>
      </c>
      <c r="E7383" s="2" t="b">
        <f t="shared" ca="1" si="208"/>
        <v>1</v>
      </c>
      <c r="F7383" s="2" cm="1">
        <f t="array" aca="1" ref="F7383" ca="1">IF(G7383&lt;&gt;"",INDIRECT("'"&amp;G7383&amp;"'!"&amp;H7383),"")</f>
        <v>0</v>
      </c>
      <c r="G7383" s="1533" t="s">
        <v>6775</v>
      </c>
      <c r="H7383" s="2" t="s">
        <v>6285</v>
      </c>
      <c r="S7383" s="8"/>
    </row>
    <row r="7384" spans="1:19" ht="14">
      <c r="A7384">
        <v>7379</v>
      </c>
      <c r="B7384" s="8">
        <f>'EstExp 12-20'!D328</f>
        <v>0</v>
      </c>
      <c r="C7384" s="600">
        <f t="shared" si="209"/>
        <v>7379</v>
      </c>
      <c r="D7384" s="3" t="s">
        <v>786</v>
      </c>
      <c r="E7384" s="2" t="b">
        <f t="shared" ca="1" si="208"/>
        <v>1</v>
      </c>
      <c r="F7384" s="2" cm="1">
        <f t="array" aca="1" ref="F7384" ca="1">IF(G7384&lt;&gt;"",INDIRECT("'"&amp;G7384&amp;"'!"&amp;H7384),"")</f>
        <v>0</v>
      </c>
      <c r="G7384" s="1533" t="s">
        <v>6775</v>
      </c>
      <c r="H7384" s="2" t="s">
        <v>6286</v>
      </c>
      <c r="S7384" s="8"/>
    </row>
    <row r="7385" spans="1:19" ht="14">
      <c r="A7385">
        <v>7380</v>
      </c>
      <c r="B7385" s="8">
        <f>'EstExp 12-20'!D329</f>
        <v>0</v>
      </c>
      <c r="C7385" s="600">
        <f t="shared" si="209"/>
        <v>7380</v>
      </c>
      <c r="D7385" s="3" t="s">
        <v>786</v>
      </c>
      <c r="E7385" s="2" t="b">
        <f t="shared" ca="1" si="208"/>
        <v>1</v>
      </c>
      <c r="F7385" s="2" cm="1">
        <f t="array" aca="1" ref="F7385" ca="1">IF(G7385&lt;&gt;"",INDIRECT("'"&amp;G7385&amp;"'!"&amp;H7385),"")</f>
        <v>0</v>
      </c>
      <c r="G7385" s="1533" t="s">
        <v>6775</v>
      </c>
      <c r="H7385" s="2" t="s">
        <v>6287</v>
      </c>
      <c r="S7385" s="8"/>
    </row>
    <row r="7386" spans="1:19" ht="14">
      <c r="A7386">
        <v>7381</v>
      </c>
      <c r="B7386" s="8">
        <f>'EstExp 12-20'!D330</f>
        <v>0</v>
      </c>
      <c r="C7386" s="600">
        <f t="shared" si="209"/>
        <v>7381</v>
      </c>
      <c r="D7386" s="3" t="s">
        <v>786</v>
      </c>
      <c r="E7386" s="2" t="b">
        <f t="shared" ca="1" si="208"/>
        <v>1</v>
      </c>
      <c r="F7386" s="2" cm="1">
        <f t="array" aca="1" ref="F7386" ca="1">IF(G7386&lt;&gt;"",INDIRECT("'"&amp;G7386&amp;"'!"&amp;H7386),"")</f>
        <v>0</v>
      </c>
      <c r="G7386" s="1533" t="s">
        <v>6775</v>
      </c>
      <c r="H7386" s="2" t="s">
        <v>6288</v>
      </c>
      <c r="S7386" s="8"/>
    </row>
    <row r="7387" spans="1:19" ht="14">
      <c r="A7387">
        <v>7382</v>
      </c>
      <c r="B7387" s="8">
        <f>'EstExp 12-20'!D344</f>
        <v>0</v>
      </c>
      <c r="C7387" s="600">
        <f t="shared" si="209"/>
        <v>7382</v>
      </c>
      <c r="D7387" s="3" t="s">
        <v>786</v>
      </c>
      <c r="E7387" s="2" t="b">
        <f t="shared" ca="1" si="208"/>
        <v>1</v>
      </c>
      <c r="F7387" s="2" cm="1">
        <f t="array" aca="1" ref="F7387" ca="1">IF(G7387&lt;&gt;"",INDIRECT("'"&amp;G7387&amp;"'!"&amp;H7387),"")</f>
        <v>0</v>
      </c>
      <c r="G7387" s="1533" t="s">
        <v>6775</v>
      </c>
      <c r="H7387" s="2" t="s">
        <v>6289</v>
      </c>
      <c r="S7387" s="8"/>
    </row>
    <row r="7388" spans="1:19" ht="14">
      <c r="A7388">
        <v>7383</v>
      </c>
      <c r="B7388" s="8">
        <f>'EstExp 12-20'!D347</f>
        <v>0</v>
      </c>
      <c r="C7388" s="600">
        <f t="shared" si="209"/>
        <v>7383</v>
      </c>
      <c r="D7388" s="3" t="s">
        <v>786</v>
      </c>
      <c r="E7388" s="2" t="b">
        <f t="shared" ca="1" si="208"/>
        <v>1</v>
      </c>
      <c r="F7388" s="2" cm="1">
        <f t="array" aca="1" ref="F7388" ca="1">IF(G7388&lt;&gt;"",INDIRECT("'"&amp;G7388&amp;"'!"&amp;H7388),"")</f>
        <v>0</v>
      </c>
      <c r="G7388" s="1533" t="s">
        <v>6775</v>
      </c>
      <c r="H7388" s="2" t="s">
        <v>6290</v>
      </c>
      <c r="S7388" s="8"/>
    </row>
    <row r="7389" spans="1:19" ht="14">
      <c r="A7389">
        <v>7384</v>
      </c>
      <c r="B7389" s="8">
        <f>'EstExp 12-20'!D348</f>
        <v>0</v>
      </c>
      <c r="C7389" s="600">
        <f t="shared" si="209"/>
        <v>7384</v>
      </c>
      <c r="D7389" s="3" t="s">
        <v>786</v>
      </c>
      <c r="E7389" s="2" t="b">
        <f t="shared" ca="1" si="208"/>
        <v>1</v>
      </c>
      <c r="F7389" s="2" cm="1">
        <f t="array" aca="1" ref="F7389" ca="1">IF(G7389&lt;&gt;"",INDIRECT("'"&amp;G7389&amp;"'!"&amp;H7389),"")</f>
        <v>0</v>
      </c>
      <c r="G7389" s="1533" t="s">
        <v>6775</v>
      </c>
      <c r="H7389" s="2" t="s">
        <v>6291</v>
      </c>
      <c r="S7389" s="8"/>
    </row>
    <row r="7390" spans="1:19" ht="14">
      <c r="A7390">
        <v>7385</v>
      </c>
      <c r="B7390" s="8">
        <f>'EstExp 12-20'!D349</f>
        <v>0</v>
      </c>
      <c r="C7390" s="600">
        <f t="shared" si="209"/>
        <v>7385</v>
      </c>
      <c r="D7390" s="3" t="s">
        <v>786</v>
      </c>
      <c r="E7390" s="2" t="b">
        <f t="shared" ca="1" si="208"/>
        <v>1</v>
      </c>
      <c r="F7390" s="2" cm="1">
        <f t="array" aca="1" ref="F7390" ca="1">IF(G7390&lt;&gt;"",INDIRECT("'"&amp;G7390&amp;"'!"&amp;H7390),"")</f>
        <v>0</v>
      </c>
      <c r="G7390" s="1533" t="s">
        <v>6775</v>
      </c>
      <c r="H7390" s="2" t="s">
        <v>6292</v>
      </c>
      <c r="S7390" s="8"/>
    </row>
    <row r="7391" spans="1:19" ht="14">
      <c r="A7391">
        <v>7386</v>
      </c>
      <c r="B7391" s="8">
        <f>'EstExp 12-20'!D350</f>
        <v>0</v>
      </c>
      <c r="C7391" s="600">
        <f t="shared" si="209"/>
        <v>7386</v>
      </c>
      <c r="D7391" s="3" t="s">
        <v>786</v>
      </c>
      <c r="E7391" s="2" t="b">
        <f t="shared" ca="1" si="208"/>
        <v>1</v>
      </c>
      <c r="F7391" s="2" cm="1">
        <f t="array" aca="1" ref="F7391" ca="1">IF(G7391&lt;&gt;"",INDIRECT("'"&amp;G7391&amp;"'!"&amp;H7391),"")</f>
        <v>0</v>
      </c>
      <c r="G7391" s="1533" t="s">
        <v>6775</v>
      </c>
      <c r="H7391" s="2" t="s">
        <v>6293</v>
      </c>
      <c r="S7391" s="8"/>
    </row>
    <row r="7392" spans="1:19" ht="14">
      <c r="A7392">
        <v>7387</v>
      </c>
      <c r="B7392" s="8">
        <f>'EstExp 12-20'!D351</f>
        <v>0</v>
      </c>
      <c r="C7392" s="600">
        <f t="shared" si="209"/>
        <v>7387</v>
      </c>
      <c r="D7392" s="3" t="s">
        <v>786</v>
      </c>
      <c r="E7392" s="2" t="b">
        <f t="shared" ca="1" si="208"/>
        <v>1</v>
      </c>
      <c r="F7392" s="2" cm="1">
        <f t="array" aca="1" ref="F7392" ca="1">IF(G7392&lt;&gt;"",INDIRECT("'"&amp;G7392&amp;"'!"&amp;H7392),"")</f>
        <v>0</v>
      </c>
      <c r="G7392" s="1533" t="s">
        <v>6775</v>
      </c>
      <c r="H7392" s="2" t="s">
        <v>6294</v>
      </c>
      <c r="S7392" s="8"/>
    </row>
    <row r="7393" spans="1:19" ht="14">
      <c r="A7393">
        <v>7388</v>
      </c>
      <c r="B7393" s="8">
        <f>'EstExp 12-20'!D352</f>
        <v>0</v>
      </c>
      <c r="C7393" s="600">
        <f t="shared" si="209"/>
        <v>7388</v>
      </c>
      <c r="D7393" s="3" t="s">
        <v>786</v>
      </c>
      <c r="E7393" s="2" t="b">
        <f t="shared" ca="1" si="208"/>
        <v>1</v>
      </c>
      <c r="F7393" s="2" cm="1">
        <f t="array" aca="1" ref="F7393" ca="1">IF(G7393&lt;&gt;"",INDIRECT("'"&amp;G7393&amp;"'!"&amp;H7393),"")</f>
        <v>0</v>
      </c>
      <c r="G7393" s="1533" t="s">
        <v>6775</v>
      </c>
      <c r="H7393" s="2" t="s">
        <v>6295</v>
      </c>
      <c r="S7393" s="8"/>
    </row>
    <row r="7394" spans="1:19" ht="14">
      <c r="A7394">
        <v>7389</v>
      </c>
      <c r="B7394" s="8">
        <f>'EstExp 12-20'!D353</f>
        <v>0</v>
      </c>
      <c r="C7394" s="600">
        <f t="shared" si="209"/>
        <v>7389</v>
      </c>
      <c r="D7394" s="3" t="s">
        <v>786</v>
      </c>
      <c r="E7394" s="2" t="b">
        <f t="shared" ca="1" si="208"/>
        <v>1</v>
      </c>
      <c r="F7394" s="2" cm="1">
        <f t="array" aca="1" ref="F7394" ca="1">IF(G7394&lt;&gt;"",INDIRECT("'"&amp;G7394&amp;"'!"&amp;H7394),"")</f>
        <v>0</v>
      </c>
      <c r="G7394" s="1533" t="s">
        <v>6775</v>
      </c>
      <c r="H7394" s="2" t="s">
        <v>6296</v>
      </c>
      <c r="S7394" s="8"/>
    </row>
    <row r="7395" spans="1:19" ht="14">
      <c r="A7395">
        <v>7390</v>
      </c>
      <c r="B7395" s="8">
        <f>'EstExp 12-20'!D355</f>
        <v>0</v>
      </c>
      <c r="C7395" s="600">
        <f t="shared" si="209"/>
        <v>7390</v>
      </c>
      <c r="D7395" s="3" t="s">
        <v>786</v>
      </c>
      <c r="E7395" s="2" t="b">
        <f t="shared" ca="1" si="208"/>
        <v>1</v>
      </c>
      <c r="F7395" s="2" cm="1">
        <f t="array" aca="1" ref="F7395" ca="1">IF(G7395&lt;&gt;"",INDIRECT("'"&amp;G7395&amp;"'!"&amp;H7395),"")</f>
        <v>0</v>
      </c>
      <c r="G7395" s="1533" t="s">
        <v>6775</v>
      </c>
      <c r="H7395" s="2" t="s">
        <v>6297</v>
      </c>
      <c r="S7395" s="8"/>
    </row>
    <row r="7396" spans="1:19" ht="14">
      <c r="A7396">
        <v>7391</v>
      </c>
      <c r="B7396" s="8">
        <f>'EstExp 12-20'!D356</f>
        <v>0</v>
      </c>
      <c r="C7396" s="600">
        <f t="shared" si="209"/>
        <v>7391</v>
      </c>
      <c r="D7396" s="3" t="s">
        <v>786</v>
      </c>
      <c r="E7396" s="2" t="b">
        <f t="shared" ca="1" si="208"/>
        <v>1</v>
      </c>
      <c r="F7396" s="2" cm="1">
        <f t="array" aca="1" ref="F7396" ca="1">IF(G7396&lt;&gt;"",INDIRECT("'"&amp;G7396&amp;"'!"&amp;H7396),"")</f>
        <v>0</v>
      </c>
      <c r="G7396" s="1533" t="s">
        <v>6775</v>
      </c>
      <c r="H7396" s="2" t="s">
        <v>6298</v>
      </c>
      <c r="S7396" s="8"/>
    </row>
    <row r="7397" spans="1:19" ht="14">
      <c r="A7397">
        <v>7392</v>
      </c>
      <c r="B7397" s="8">
        <f>'EstExp 12-20'!D357</f>
        <v>0</v>
      </c>
      <c r="C7397" s="600">
        <f t="shared" si="209"/>
        <v>7392</v>
      </c>
      <c r="D7397" s="3" t="s">
        <v>786</v>
      </c>
      <c r="E7397" s="2" t="b">
        <f t="shared" ca="1" si="208"/>
        <v>1</v>
      </c>
      <c r="F7397" s="2" cm="1">
        <f t="array" aca="1" ref="F7397" ca="1">IF(G7397&lt;&gt;"",INDIRECT("'"&amp;G7397&amp;"'!"&amp;H7397),"")</f>
        <v>0</v>
      </c>
      <c r="G7397" s="1533" t="s">
        <v>6775</v>
      </c>
      <c r="H7397" s="2" t="s">
        <v>6299</v>
      </c>
      <c r="S7397" s="8"/>
    </row>
    <row r="7398" spans="1:19" ht="14">
      <c r="A7398">
        <v>7393</v>
      </c>
      <c r="B7398" s="8">
        <f>'EstExp 12-20'!D358</f>
        <v>0</v>
      </c>
      <c r="C7398" s="600">
        <f t="shared" si="209"/>
        <v>7393</v>
      </c>
      <c r="D7398" s="3" t="s">
        <v>786</v>
      </c>
      <c r="E7398" s="2" t="b">
        <f t="shared" ca="1" si="208"/>
        <v>1</v>
      </c>
      <c r="F7398" s="2" cm="1">
        <f t="array" aca="1" ref="F7398" ca="1">IF(G7398&lt;&gt;"",INDIRECT("'"&amp;G7398&amp;"'!"&amp;H7398),"")</f>
        <v>0</v>
      </c>
      <c r="G7398" s="1533" t="s">
        <v>6775</v>
      </c>
      <c r="H7398" s="2" t="s">
        <v>6300</v>
      </c>
      <c r="S7398" s="8"/>
    </row>
    <row r="7399" spans="1:19" ht="14">
      <c r="A7399">
        <v>7394</v>
      </c>
      <c r="B7399" s="8">
        <f>'EstExp 12-20'!D360</f>
        <v>0</v>
      </c>
      <c r="C7399" s="600">
        <f t="shared" si="209"/>
        <v>7394</v>
      </c>
      <c r="D7399" s="3" t="s">
        <v>786</v>
      </c>
      <c r="E7399" s="2" t="b">
        <f t="shared" ca="1" si="208"/>
        <v>1</v>
      </c>
      <c r="F7399" s="2" cm="1">
        <f t="array" aca="1" ref="F7399" ca="1">IF(G7399&lt;&gt;"",INDIRECT("'"&amp;G7399&amp;"'!"&amp;H7399),"")</f>
        <v>0</v>
      </c>
      <c r="G7399" s="1533" t="s">
        <v>6775</v>
      </c>
      <c r="H7399" s="2" t="s">
        <v>6301</v>
      </c>
      <c r="S7399" s="8"/>
    </row>
    <row r="7400" spans="1:19" ht="14">
      <c r="A7400">
        <v>7395</v>
      </c>
      <c r="B7400" s="8">
        <f>'EstExp 12-20'!D361</f>
        <v>0</v>
      </c>
      <c r="C7400" s="600">
        <f t="shared" si="209"/>
        <v>7395</v>
      </c>
      <c r="D7400" s="3" t="s">
        <v>786</v>
      </c>
      <c r="E7400" s="2" t="b">
        <f t="shared" ca="1" si="208"/>
        <v>1</v>
      </c>
      <c r="F7400" s="2" cm="1">
        <f t="array" aca="1" ref="F7400" ca="1">IF(G7400&lt;&gt;"",INDIRECT("'"&amp;G7400&amp;"'!"&amp;H7400),"")</f>
        <v>0</v>
      </c>
      <c r="G7400" s="1533" t="s">
        <v>6775</v>
      </c>
      <c r="H7400" s="2" t="s">
        <v>6302</v>
      </c>
      <c r="S7400" s="8"/>
    </row>
    <row r="7401" spans="1:19" ht="14">
      <c r="A7401">
        <v>7396</v>
      </c>
      <c r="B7401" s="8">
        <f>'EstExp 12-20'!D362</f>
        <v>0</v>
      </c>
      <c r="C7401" s="600">
        <f t="shared" si="209"/>
        <v>7396</v>
      </c>
      <c r="D7401" s="3" t="s">
        <v>786</v>
      </c>
      <c r="E7401" s="2" t="b">
        <f t="shared" ca="1" si="208"/>
        <v>1</v>
      </c>
      <c r="F7401" s="2" cm="1">
        <f t="array" aca="1" ref="F7401" ca="1">IF(G7401&lt;&gt;"",INDIRECT("'"&amp;G7401&amp;"'!"&amp;H7401),"")</f>
        <v>0</v>
      </c>
      <c r="G7401" s="1533" t="s">
        <v>6775</v>
      </c>
      <c r="H7401" s="2" t="s">
        <v>6303</v>
      </c>
      <c r="S7401" s="8"/>
    </row>
    <row r="7402" spans="1:19" ht="14">
      <c r="A7402">
        <v>7397</v>
      </c>
      <c r="B7402" s="8">
        <f>'EstExp 12-20'!D367</f>
        <v>0</v>
      </c>
      <c r="C7402" s="600">
        <f t="shared" si="209"/>
        <v>7397</v>
      </c>
      <c r="D7402" s="3" t="s">
        <v>786</v>
      </c>
      <c r="E7402" s="2" t="b">
        <f t="shared" ca="1" si="208"/>
        <v>1</v>
      </c>
      <c r="F7402" s="2" cm="1">
        <f t="array" aca="1" ref="F7402" ca="1">IF(G7402&lt;&gt;"",INDIRECT("'"&amp;G7402&amp;"'!"&amp;H7402),"")</f>
        <v>0</v>
      </c>
      <c r="G7402" s="1533" t="s">
        <v>6775</v>
      </c>
      <c r="H7402" s="2" t="s">
        <v>6304</v>
      </c>
      <c r="S7402" s="8"/>
    </row>
    <row r="7403" spans="1:19" ht="14">
      <c r="A7403">
        <v>7398</v>
      </c>
      <c r="B7403" s="8">
        <f>'EstExp 12-20'!D368</f>
        <v>0</v>
      </c>
      <c r="C7403" s="600">
        <f t="shared" si="209"/>
        <v>7398</v>
      </c>
      <c r="D7403" s="3" t="s">
        <v>786</v>
      </c>
      <c r="E7403" s="2" t="b">
        <f t="shared" ca="1" si="208"/>
        <v>1</v>
      </c>
      <c r="F7403" s="2" cm="1">
        <f t="array" aca="1" ref="F7403" ca="1">IF(G7403&lt;&gt;"",INDIRECT("'"&amp;G7403&amp;"'!"&amp;H7403),"")</f>
        <v>0</v>
      </c>
      <c r="G7403" s="1533" t="s">
        <v>6775</v>
      </c>
      <c r="H7403" s="2" t="s">
        <v>6305</v>
      </c>
      <c r="S7403" s="8"/>
    </row>
    <row r="7404" spans="1:19" ht="14">
      <c r="A7404">
        <v>7399</v>
      </c>
      <c r="B7404" s="8">
        <f>'EstExp 12-20'!D369</f>
        <v>0</v>
      </c>
      <c r="C7404" s="600">
        <f t="shared" si="209"/>
        <v>7399</v>
      </c>
      <c r="D7404" s="3" t="s">
        <v>786</v>
      </c>
      <c r="E7404" s="2" t="b">
        <f t="shared" ca="1" si="208"/>
        <v>1</v>
      </c>
      <c r="F7404" s="2" cm="1">
        <f t="array" aca="1" ref="F7404" ca="1">IF(G7404&lt;&gt;"",INDIRECT("'"&amp;G7404&amp;"'!"&amp;H7404),"")</f>
        <v>0</v>
      </c>
      <c r="G7404" s="1533" t="s">
        <v>6775</v>
      </c>
      <c r="H7404" s="2" t="s">
        <v>6306</v>
      </c>
      <c r="S7404" s="8"/>
    </row>
    <row r="7405" spans="1:19" ht="14">
      <c r="A7405">
        <v>7400</v>
      </c>
      <c r="B7405" s="8">
        <f>'EstExp 12-20'!D371</f>
        <v>0</v>
      </c>
      <c r="C7405" s="600">
        <f t="shared" si="209"/>
        <v>7400</v>
      </c>
      <c r="D7405" s="3" t="s">
        <v>786</v>
      </c>
      <c r="E7405" s="2" t="b">
        <f t="shared" ca="1" si="208"/>
        <v>1</v>
      </c>
      <c r="F7405" s="2" cm="1">
        <f t="array" aca="1" ref="F7405" ca="1">IF(G7405&lt;&gt;"",INDIRECT("'"&amp;G7405&amp;"'!"&amp;H7405),"")</f>
        <v>0</v>
      </c>
      <c r="G7405" s="1533" t="s">
        <v>6775</v>
      </c>
      <c r="H7405" s="2" t="s">
        <v>6307</v>
      </c>
      <c r="S7405" s="8"/>
    </row>
    <row r="7406" spans="1:19" ht="14">
      <c r="A7406">
        <v>7401</v>
      </c>
      <c r="B7406" s="8">
        <f>'EstExp 12-20'!D372</f>
        <v>0</v>
      </c>
      <c r="C7406" s="600">
        <f t="shared" si="209"/>
        <v>7401</v>
      </c>
      <c r="D7406" s="3" t="s">
        <v>786</v>
      </c>
      <c r="E7406" s="2" t="b">
        <f t="shared" ca="1" si="208"/>
        <v>1</v>
      </c>
      <c r="F7406" s="2" cm="1">
        <f t="array" aca="1" ref="F7406" ca="1">IF(G7406&lt;&gt;"",INDIRECT("'"&amp;G7406&amp;"'!"&amp;H7406),"")</f>
        <v>0</v>
      </c>
      <c r="G7406" s="1533" t="s">
        <v>6775</v>
      </c>
      <c r="H7406" s="2" t="s">
        <v>6308</v>
      </c>
      <c r="S7406" s="8"/>
    </row>
    <row r="7407" spans="1:19" ht="14">
      <c r="A7407">
        <v>7402</v>
      </c>
      <c r="B7407" s="8">
        <f>'EstExp 12-20'!D374</f>
        <v>0</v>
      </c>
      <c r="C7407" s="600">
        <f t="shared" si="209"/>
        <v>7402</v>
      </c>
      <c r="D7407" s="3" t="s">
        <v>786</v>
      </c>
      <c r="E7407" s="2" t="b">
        <f t="shared" ca="1" si="208"/>
        <v>1</v>
      </c>
      <c r="F7407" s="2" cm="1">
        <f t="array" aca="1" ref="F7407" ca="1">IF(G7407&lt;&gt;"",INDIRECT("'"&amp;G7407&amp;"'!"&amp;H7407),"")</f>
        <v>0</v>
      </c>
      <c r="G7407" s="1533" t="s">
        <v>6775</v>
      </c>
      <c r="H7407" s="2" t="s">
        <v>6309</v>
      </c>
      <c r="S7407" s="8"/>
    </row>
    <row r="7408" spans="1:19" ht="14">
      <c r="A7408">
        <v>7403</v>
      </c>
      <c r="B7408" s="8">
        <f>'EstExp 12-20'!D375</f>
        <v>0</v>
      </c>
      <c r="C7408" s="600">
        <f t="shared" si="209"/>
        <v>7403</v>
      </c>
      <c r="D7408" s="3" t="s">
        <v>786</v>
      </c>
      <c r="E7408" s="2" t="b">
        <f t="shared" ca="1" si="208"/>
        <v>1</v>
      </c>
      <c r="F7408" s="2" cm="1">
        <f t="array" aca="1" ref="F7408" ca="1">IF(G7408&lt;&gt;"",INDIRECT("'"&amp;G7408&amp;"'!"&amp;H7408),"")</f>
        <v>0</v>
      </c>
      <c r="G7408" s="1533" t="s">
        <v>6775</v>
      </c>
      <c r="H7408" s="2" t="s">
        <v>6310</v>
      </c>
      <c r="S7408" s="8"/>
    </row>
    <row r="7409" spans="1:19" ht="14">
      <c r="A7409">
        <v>7404</v>
      </c>
      <c r="B7409" s="8">
        <f>'EstExp 12-20'!D376</f>
        <v>0</v>
      </c>
      <c r="C7409" s="600">
        <f t="shared" si="209"/>
        <v>7404</v>
      </c>
      <c r="D7409" s="3" t="s">
        <v>786</v>
      </c>
      <c r="E7409" s="2" t="b">
        <f t="shared" ca="1" si="208"/>
        <v>1</v>
      </c>
      <c r="F7409" s="2" cm="1">
        <f t="array" aca="1" ref="F7409" ca="1">IF(G7409&lt;&gt;"",INDIRECT("'"&amp;G7409&amp;"'!"&amp;H7409),"")</f>
        <v>0</v>
      </c>
      <c r="G7409" s="1533" t="s">
        <v>6775</v>
      </c>
      <c r="H7409" s="2" t="s">
        <v>6311</v>
      </c>
      <c r="S7409" s="8"/>
    </row>
    <row r="7410" spans="1:19" ht="14">
      <c r="A7410">
        <v>7405</v>
      </c>
      <c r="B7410" s="8">
        <f>'EstExp 12-20'!D377</f>
        <v>0</v>
      </c>
      <c r="C7410" s="600">
        <f t="shared" si="209"/>
        <v>7405</v>
      </c>
      <c r="D7410" s="3" t="s">
        <v>786</v>
      </c>
      <c r="E7410" s="2" t="b">
        <f t="shared" ca="1" si="208"/>
        <v>1</v>
      </c>
      <c r="F7410" s="2" cm="1">
        <f t="array" aca="1" ref="F7410" ca="1">IF(G7410&lt;&gt;"",INDIRECT("'"&amp;G7410&amp;"'!"&amp;H7410),"")</f>
        <v>0</v>
      </c>
      <c r="G7410" s="1533" t="s">
        <v>6775</v>
      </c>
      <c r="H7410" s="2" t="s">
        <v>6312</v>
      </c>
      <c r="S7410" s="8"/>
    </row>
    <row r="7411" spans="1:19" ht="14">
      <c r="A7411">
        <v>7406</v>
      </c>
      <c r="B7411" s="8">
        <f>'EstExp 12-20'!D378</f>
        <v>0</v>
      </c>
      <c r="C7411" s="600">
        <f t="shared" si="209"/>
        <v>7406</v>
      </c>
      <c r="D7411" s="3" t="s">
        <v>786</v>
      </c>
      <c r="E7411" s="2" t="b">
        <f t="shared" ca="1" si="208"/>
        <v>1</v>
      </c>
      <c r="F7411" s="2" cm="1">
        <f t="array" aca="1" ref="F7411" ca="1">IF(G7411&lt;&gt;"",INDIRECT("'"&amp;G7411&amp;"'!"&amp;H7411),"")</f>
        <v>0</v>
      </c>
      <c r="G7411" s="1533" t="s">
        <v>6775</v>
      </c>
      <c r="H7411" s="2" t="s">
        <v>6313</v>
      </c>
      <c r="S7411" s="8"/>
    </row>
    <row r="7412" spans="1:19" ht="14">
      <c r="A7412">
        <v>7407</v>
      </c>
      <c r="B7412" s="8">
        <f>'EstExp 12-20'!D380</f>
        <v>0</v>
      </c>
      <c r="C7412" s="600">
        <f t="shared" si="209"/>
        <v>7407</v>
      </c>
      <c r="D7412" s="3" t="s">
        <v>786</v>
      </c>
      <c r="E7412" s="2" t="b">
        <f t="shared" ca="1" si="208"/>
        <v>1</v>
      </c>
      <c r="F7412" s="2" cm="1">
        <f t="array" aca="1" ref="F7412" ca="1">IF(G7412&lt;&gt;"",INDIRECT("'"&amp;G7412&amp;"'!"&amp;H7412),"")</f>
        <v>0</v>
      </c>
      <c r="G7412" s="1533" t="s">
        <v>6775</v>
      </c>
      <c r="H7412" s="2" t="s">
        <v>6314</v>
      </c>
      <c r="S7412" s="8"/>
    </row>
    <row r="7413" spans="1:19" ht="14">
      <c r="A7413">
        <v>7408</v>
      </c>
      <c r="B7413" s="8">
        <f>'EstExp 12-20'!D381</f>
        <v>0</v>
      </c>
      <c r="C7413" s="600">
        <f t="shared" si="209"/>
        <v>7408</v>
      </c>
      <c r="D7413" s="3" t="s">
        <v>786</v>
      </c>
      <c r="E7413" s="2" t="b">
        <f t="shared" ca="1" si="208"/>
        <v>1</v>
      </c>
      <c r="F7413" s="2" cm="1">
        <f t="array" aca="1" ref="F7413" ca="1">IF(G7413&lt;&gt;"",INDIRECT("'"&amp;G7413&amp;"'!"&amp;H7413),"")</f>
        <v>0</v>
      </c>
      <c r="G7413" s="1533" t="s">
        <v>6775</v>
      </c>
      <c r="H7413" s="2" t="s">
        <v>6315</v>
      </c>
      <c r="S7413" s="8"/>
    </row>
    <row r="7414" spans="1:19" ht="14">
      <c r="A7414">
        <v>7409</v>
      </c>
      <c r="B7414" s="8">
        <f>'EstExp 12-20'!D382</f>
        <v>0</v>
      </c>
      <c r="C7414" s="600">
        <f t="shared" si="209"/>
        <v>7409</v>
      </c>
      <c r="D7414" s="3" t="s">
        <v>786</v>
      </c>
      <c r="E7414" s="2" t="b">
        <f t="shared" ca="1" si="208"/>
        <v>1</v>
      </c>
      <c r="F7414" s="2" cm="1">
        <f t="array" aca="1" ref="F7414" ca="1">IF(G7414&lt;&gt;"",INDIRECT("'"&amp;G7414&amp;"'!"&amp;H7414),"")</f>
        <v>0</v>
      </c>
      <c r="G7414" s="1533" t="s">
        <v>6775</v>
      </c>
      <c r="H7414" s="2" t="s">
        <v>6316</v>
      </c>
      <c r="S7414" s="8"/>
    </row>
    <row r="7415" spans="1:19" ht="14">
      <c r="A7415">
        <v>7410</v>
      </c>
      <c r="B7415" s="8">
        <f>'EstExp 12-20'!D383</f>
        <v>0</v>
      </c>
      <c r="C7415" s="600">
        <f t="shared" si="209"/>
        <v>7410</v>
      </c>
      <c r="D7415" s="3" t="s">
        <v>786</v>
      </c>
      <c r="E7415" s="2" t="b">
        <f t="shared" ca="1" si="208"/>
        <v>1</v>
      </c>
      <c r="F7415" s="2" cm="1">
        <f t="array" aca="1" ref="F7415" ca="1">IF(G7415&lt;&gt;"",INDIRECT("'"&amp;G7415&amp;"'!"&amp;H7415),"")</f>
        <v>0</v>
      </c>
      <c r="G7415" s="1533" t="s">
        <v>6775</v>
      </c>
      <c r="H7415" s="2" t="s">
        <v>6317</v>
      </c>
      <c r="S7415" s="8"/>
    </row>
    <row r="7416" spans="1:19" ht="14">
      <c r="A7416">
        <v>7411</v>
      </c>
      <c r="B7416" s="8">
        <f>'EstExp 12-20'!D384</f>
        <v>0</v>
      </c>
      <c r="C7416" s="600">
        <f t="shared" si="209"/>
        <v>7411</v>
      </c>
      <c r="D7416" s="3" t="s">
        <v>786</v>
      </c>
      <c r="E7416" s="2" t="b">
        <f t="shared" ca="1" si="208"/>
        <v>1</v>
      </c>
      <c r="F7416" s="2" cm="1">
        <f t="array" aca="1" ref="F7416" ca="1">IF(G7416&lt;&gt;"",INDIRECT("'"&amp;G7416&amp;"'!"&amp;H7416),"")</f>
        <v>0</v>
      </c>
      <c r="G7416" s="1533" t="s">
        <v>6775</v>
      </c>
      <c r="H7416" s="2" t="s">
        <v>6318</v>
      </c>
      <c r="S7416" s="8"/>
    </row>
    <row r="7417" spans="1:19" ht="14">
      <c r="A7417">
        <v>7412</v>
      </c>
      <c r="B7417" s="8">
        <f>'EstExp 12-20'!D385</f>
        <v>0</v>
      </c>
      <c r="C7417" s="600">
        <f t="shared" si="209"/>
        <v>7412</v>
      </c>
      <c r="D7417" s="3" t="s">
        <v>786</v>
      </c>
      <c r="E7417" s="2" t="b">
        <f t="shared" ca="1" si="208"/>
        <v>1</v>
      </c>
      <c r="F7417" s="2" cm="1">
        <f t="array" aca="1" ref="F7417" ca="1">IF(G7417&lt;&gt;"",INDIRECT("'"&amp;G7417&amp;"'!"&amp;H7417),"")</f>
        <v>0</v>
      </c>
      <c r="G7417" s="1533" t="s">
        <v>6775</v>
      </c>
      <c r="H7417" s="2" t="s">
        <v>6319</v>
      </c>
      <c r="S7417" s="8"/>
    </row>
    <row r="7418" spans="1:19" ht="14">
      <c r="A7418">
        <v>7413</v>
      </c>
      <c r="B7418" s="8">
        <f>'EstExp 12-20'!D386</f>
        <v>0</v>
      </c>
      <c r="C7418" s="600">
        <f t="shared" si="209"/>
        <v>7413</v>
      </c>
      <c r="D7418" s="3" t="s">
        <v>786</v>
      </c>
      <c r="E7418" s="2" t="b">
        <f t="shared" ca="1" si="208"/>
        <v>1</v>
      </c>
      <c r="F7418" s="2" cm="1">
        <f t="array" aca="1" ref="F7418" ca="1">IF(G7418&lt;&gt;"",INDIRECT("'"&amp;G7418&amp;"'!"&amp;H7418),"")</f>
        <v>0</v>
      </c>
      <c r="G7418" s="1533" t="s">
        <v>6775</v>
      </c>
      <c r="H7418" s="2" t="s">
        <v>6320</v>
      </c>
      <c r="S7418" s="8"/>
    </row>
    <row r="7419" spans="1:19" ht="14">
      <c r="A7419">
        <v>7414</v>
      </c>
      <c r="B7419" s="8">
        <f>'EstExp 12-20'!D387</f>
        <v>0</v>
      </c>
      <c r="C7419" s="600">
        <f t="shared" si="209"/>
        <v>7414</v>
      </c>
      <c r="D7419" s="3" t="s">
        <v>786</v>
      </c>
      <c r="E7419" s="2" t="b">
        <f t="shared" ca="1" si="208"/>
        <v>1</v>
      </c>
      <c r="F7419" s="2" cm="1">
        <f t="array" aca="1" ref="F7419" ca="1">IF(G7419&lt;&gt;"",INDIRECT("'"&amp;G7419&amp;"'!"&amp;H7419),"")</f>
        <v>0</v>
      </c>
      <c r="G7419" s="1533" t="s">
        <v>6775</v>
      </c>
      <c r="H7419" s="2" t="s">
        <v>6321</v>
      </c>
      <c r="S7419" s="8"/>
    </row>
    <row r="7420" spans="1:19" ht="14">
      <c r="A7420">
        <v>7415</v>
      </c>
      <c r="B7420" s="8">
        <f>'EstExp 12-20'!D388</f>
        <v>0</v>
      </c>
      <c r="C7420" s="600">
        <f t="shared" si="209"/>
        <v>7415</v>
      </c>
      <c r="D7420" s="3" t="s">
        <v>786</v>
      </c>
      <c r="E7420" s="2" t="b">
        <f t="shared" ca="1" si="208"/>
        <v>1</v>
      </c>
      <c r="F7420" s="2" cm="1">
        <f t="array" aca="1" ref="F7420" ca="1">IF(G7420&lt;&gt;"",INDIRECT("'"&amp;G7420&amp;"'!"&amp;H7420),"")</f>
        <v>0</v>
      </c>
      <c r="G7420" s="1533" t="s">
        <v>6775</v>
      </c>
      <c r="H7420" s="2" t="s">
        <v>6322</v>
      </c>
      <c r="S7420" s="8"/>
    </row>
    <row r="7421" spans="1:19" ht="14">
      <c r="A7421">
        <v>7416</v>
      </c>
      <c r="B7421" s="8">
        <f>'EstExp 12-20'!E316</f>
        <v>0</v>
      </c>
      <c r="C7421" s="600">
        <f t="shared" si="209"/>
        <v>7416</v>
      </c>
      <c r="D7421" s="3" t="s">
        <v>786</v>
      </c>
      <c r="E7421" s="2" t="b">
        <f t="shared" ca="1" si="208"/>
        <v>1</v>
      </c>
      <c r="F7421" s="2" cm="1">
        <f t="array" aca="1" ref="F7421" ca="1">IF(G7421&lt;&gt;"",INDIRECT("'"&amp;G7421&amp;"'!"&amp;H7421),"")</f>
        <v>0</v>
      </c>
      <c r="G7421" s="1533" t="s">
        <v>6775</v>
      </c>
      <c r="H7421" s="2" t="s">
        <v>6323</v>
      </c>
      <c r="S7421" s="8"/>
    </row>
    <row r="7422" spans="1:19" ht="14">
      <c r="A7422">
        <v>7417</v>
      </c>
      <c r="B7422" s="8">
        <f>'EstExp 12-20'!E317</f>
        <v>0</v>
      </c>
      <c r="C7422" s="600">
        <f t="shared" si="209"/>
        <v>7417</v>
      </c>
      <c r="D7422" s="3" t="s">
        <v>786</v>
      </c>
      <c r="E7422" s="2" t="b">
        <f t="shared" ca="1" si="208"/>
        <v>1</v>
      </c>
      <c r="F7422" s="2" cm="1">
        <f t="array" aca="1" ref="F7422" ca="1">IF(G7422&lt;&gt;"",INDIRECT("'"&amp;G7422&amp;"'!"&amp;H7422),"")</f>
        <v>0</v>
      </c>
      <c r="G7422" s="1533" t="s">
        <v>6775</v>
      </c>
      <c r="H7422" s="2" t="s">
        <v>6324</v>
      </c>
      <c r="S7422" s="8"/>
    </row>
    <row r="7423" spans="1:19" ht="14">
      <c r="A7423">
        <v>7418</v>
      </c>
      <c r="B7423" s="8">
        <f>'EstExp 12-20'!E318</f>
        <v>0</v>
      </c>
      <c r="C7423" s="600">
        <f t="shared" si="209"/>
        <v>7418</v>
      </c>
      <c r="D7423" s="3" t="s">
        <v>786</v>
      </c>
      <c r="E7423" s="2" t="b">
        <f t="shared" ca="1" si="208"/>
        <v>1</v>
      </c>
      <c r="F7423" s="2" cm="1">
        <f t="array" aca="1" ref="F7423" ca="1">IF(G7423&lt;&gt;"",INDIRECT("'"&amp;G7423&amp;"'!"&amp;H7423),"")</f>
        <v>0</v>
      </c>
      <c r="G7423" s="1533" t="s">
        <v>6775</v>
      </c>
      <c r="H7423" s="2" t="s">
        <v>6325</v>
      </c>
      <c r="S7423" s="8"/>
    </row>
    <row r="7424" spans="1:19" ht="14">
      <c r="A7424">
        <v>7419</v>
      </c>
      <c r="B7424" s="8">
        <f>'EstExp 12-20'!E319</f>
        <v>0</v>
      </c>
      <c r="C7424" s="600">
        <f t="shared" si="209"/>
        <v>7419</v>
      </c>
      <c r="D7424" s="3" t="s">
        <v>786</v>
      </c>
      <c r="E7424" s="2" t="b">
        <f t="shared" ca="1" si="208"/>
        <v>1</v>
      </c>
      <c r="F7424" s="2" cm="1">
        <f t="array" aca="1" ref="F7424" ca="1">IF(G7424&lt;&gt;"",INDIRECT("'"&amp;G7424&amp;"'!"&amp;H7424),"")</f>
        <v>0</v>
      </c>
      <c r="G7424" s="1533" t="s">
        <v>6775</v>
      </c>
      <c r="H7424" s="2" t="s">
        <v>6326</v>
      </c>
      <c r="S7424" s="8"/>
    </row>
    <row r="7425" spans="1:19" ht="14">
      <c r="A7425">
        <v>7420</v>
      </c>
      <c r="B7425" s="8">
        <f>'EstExp 12-20'!E320</f>
        <v>0</v>
      </c>
      <c r="C7425" s="600">
        <f t="shared" si="209"/>
        <v>7420</v>
      </c>
      <c r="D7425" s="3" t="s">
        <v>786</v>
      </c>
      <c r="E7425" s="2" t="b">
        <f t="shared" ca="1" si="208"/>
        <v>1</v>
      </c>
      <c r="F7425" s="2" cm="1">
        <f t="array" aca="1" ref="F7425" ca="1">IF(G7425&lt;&gt;"",INDIRECT("'"&amp;G7425&amp;"'!"&amp;H7425),"")</f>
        <v>0</v>
      </c>
      <c r="G7425" s="1533" t="s">
        <v>6775</v>
      </c>
      <c r="H7425" s="2" t="s">
        <v>6327</v>
      </c>
      <c r="S7425" s="8"/>
    </row>
    <row r="7426" spans="1:19" ht="14">
      <c r="A7426">
        <v>7421</v>
      </c>
      <c r="B7426" s="8">
        <f>'EstExp 12-20'!E321</f>
        <v>0</v>
      </c>
      <c r="C7426" s="600">
        <f t="shared" si="209"/>
        <v>7421</v>
      </c>
      <c r="D7426" s="3" t="s">
        <v>786</v>
      </c>
      <c r="E7426" s="2" t="b">
        <f t="shared" ref="E7426:E7489" ca="1" si="210">F7426=B7426</f>
        <v>1</v>
      </c>
      <c r="F7426" s="2" cm="1">
        <f t="array" aca="1" ref="F7426" ca="1">IF(G7426&lt;&gt;"",INDIRECT("'"&amp;G7426&amp;"'!"&amp;H7426),"")</f>
        <v>0</v>
      </c>
      <c r="G7426" s="1533" t="s">
        <v>6775</v>
      </c>
      <c r="H7426" s="2" t="s">
        <v>6328</v>
      </c>
      <c r="S7426" s="8"/>
    </row>
    <row r="7427" spans="1:19" ht="14">
      <c r="A7427">
        <v>7422</v>
      </c>
      <c r="B7427" s="8">
        <f>'EstExp 12-20'!E322</f>
        <v>0</v>
      </c>
      <c r="C7427" s="600">
        <f t="shared" si="209"/>
        <v>7422</v>
      </c>
      <c r="D7427" s="3" t="s">
        <v>786</v>
      </c>
      <c r="E7427" s="2" t="b">
        <f t="shared" ca="1" si="210"/>
        <v>1</v>
      </c>
      <c r="F7427" s="2" cm="1">
        <f t="array" aca="1" ref="F7427" ca="1">IF(G7427&lt;&gt;"",INDIRECT("'"&amp;G7427&amp;"'!"&amp;H7427),"")</f>
        <v>0</v>
      </c>
      <c r="G7427" s="1533" t="s">
        <v>6775</v>
      </c>
      <c r="H7427" s="2" t="s">
        <v>6329</v>
      </c>
      <c r="S7427" s="8"/>
    </row>
    <row r="7428" spans="1:19" ht="14">
      <c r="A7428">
        <v>7423</v>
      </c>
      <c r="B7428" s="8">
        <f>'EstExp 12-20'!E323</f>
        <v>0</v>
      </c>
      <c r="C7428" s="600">
        <f t="shared" ref="C7428:C7491" si="211">A7428-B7428</f>
        <v>7423</v>
      </c>
      <c r="D7428" s="3" t="s">
        <v>786</v>
      </c>
      <c r="E7428" s="2" t="b">
        <f t="shared" ca="1" si="210"/>
        <v>1</v>
      </c>
      <c r="F7428" s="2" cm="1">
        <f t="array" aca="1" ref="F7428" ca="1">IF(G7428&lt;&gt;"",INDIRECT("'"&amp;G7428&amp;"'!"&amp;H7428),"")</f>
        <v>0</v>
      </c>
      <c r="G7428" s="1533" t="s">
        <v>6775</v>
      </c>
      <c r="H7428" s="2" t="s">
        <v>6330</v>
      </c>
      <c r="S7428" s="8"/>
    </row>
    <row r="7429" spans="1:19" ht="14">
      <c r="A7429">
        <v>7424</v>
      </c>
      <c r="B7429" s="8">
        <f>'EstExp 12-20'!E324</f>
        <v>0</v>
      </c>
      <c r="C7429" s="600">
        <f t="shared" si="211"/>
        <v>7424</v>
      </c>
      <c r="D7429" s="3" t="s">
        <v>786</v>
      </c>
      <c r="E7429" s="2" t="b">
        <f t="shared" ca="1" si="210"/>
        <v>1</v>
      </c>
      <c r="F7429" s="2" cm="1">
        <f t="array" aca="1" ref="F7429" ca="1">IF(G7429&lt;&gt;"",INDIRECT("'"&amp;G7429&amp;"'!"&amp;H7429),"")</f>
        <v>0</v>
      </c>
      <c r="G7429" s="1533" t="s">
        <v>6775</v>
      </c>
      <c r="H7429" s="2" t="s">
        <v>6331</v>
      </c>
      <c r="S7429" s="8"/>
    </row>
    <row r="7430" spans="1:19" ht="14">
      <c r="A7430">
        <v>7425</v>
      </c>
      <c r="B7430" s="8">
        <f>'EstExp 12-20'!E325</f>
        <v>0</v>
      </c>
      <c r="C7430" s="600">
        <f t="shared" si="211"/>
        <v>7425</v>
      </c>
      <c r="D7430" s="3" t="s">
        <v>786</v>
      </c>
      <c r="E7430" s="2" t="b">
        <f t="shared" ca="1" si="210"/>
        <v>1</v>
      </c>
      <c r="F7430" s="2" cm="1">
        <f t="array" aca="1" ref="F7430" ca="1">IF(G7430&lt;&gt;"",INDIRECT("'"&amp;G7430&amp;"'!"&amp;H7430),"")</f>
        <v>0</v>
      </c>
      <c r="G7430" s="1533" t="s">
        <v>6775</v>
      </c>
      <c r="H7430" s="2" t="s">
        <v>6332</v>
      </c>
      <c r="S7430" s="8"/>
    </row>
    <row r="7431" spans="1:19" ht="14">
      <c r="A7431">
        <v>7426</v>
      </c>
      <c r="B7431" s="8">
        <f>'EstExp 12-20'!E326</f>
        <v>0</v>
      </c>
      <c r="C7431" s="600">
        <f t="shared" si="211"/>
        <v>7426</v>
      </c>
      <c r="D7431" s="3" t="s">
        <v>786</v>
      </c>
      <c r="E7431" s="2" t="b">
        <f t="shared" ca="1" si="210"/>
        <v>1</v>
      </c>
      <c r="F7431" s="2" cm="1">
        <f t="array" aca="1" ref="F7431" ca="1">IF(G7431&lt;&gt;"",INDIRECT("'"&amp;G7431&amp;"'!"&amp;H7431),"")</f>
        <v>0</v>
      </c>
      <c r="G7431" s="1533" t="s">
        <v>6775</v>
      </c>
      <c r="H7431" s="2" t="s">
        <v>6333</v>
      </c>
      <c r="S7431" s="8"/>
    </row>
    <row r="7432" spans="1:19" ht="14">
      <c r="A7432">
        <v>7427</v>
      </c>
      <c r="B7432" s="8">
        <f>'EstExp 12-20'!E327</f>
        <v>0</v>
      </c>
      <c r="C7432" s="600">
        <f t="shared" si="211"/>
        <v>7427</v>
      </c>
      <c r="D7432" s="3" t="s">
        <v>786</v>
      </c>
      <c r="E7432" s="2" t="b">
        <f t="shared" ca="1" si="210"/>
        <v>1</v>
      </c>
      <c r="F7432" s="2" cm="1">
        <f t="array" aca="1" ref="F7432" ca="1">IF(G7432&lt;&gt;"",INDIRECT("'"&amp;G7432&amp;"'!"&amp;H7432),"")</f>
        <v>0</v>
      </c>
      <c r="G7432" s="1533" t="s">
        <v>6775</v>
      </c>
      <c r="H7432" s="2" t="s">
        <v>6334</v>
      </c>
      <c r="S7432" s="8"/>
    </row>
    <row r="7433" spans="1:19" ht="14">
      <c r="A7433">
        <v>7428</v>
      </c>
      <c r="B7433" s="8">
        <f>'EstExp 12-20'!E328</f>
        <v>0</v>
      </c>
      <c r="C7433" s="600">
        <f t="shared" si="211"/>
        <v>7428</v>
      </c>
      <c r="D7433" s="3" t="s">
        <v>786</v>
      </c>
      <c r="E7433" s="2" t="b">
        <f t="shared" ca="1" si="210"/>
        <v>1</v>
      </c>
      <c r="F7433" s="2" cm="1">
        <f t="array" aca="1" ref="F7433" ca="1">IF(G7433&lt;&gt;"",INDIRECT("'"&amp;G7433&amp;"'!"&amp;H7433),"")</f>
        <v>0</v>
      </c>
      <c r="G7433" s="1533" t="s">
        <v>6775</v>
      </c>
      <c r="H7433" s="2" t="s">
        <v>6335</v>
      </c>
      <c r="S7433" s="8"/>
    </row>
    <row r="7434" spans="1:19" ht="14">
      <c r="A7434">
        <v>7429</v>
      </c>
      <c r="B7434" s="8">
        <f>'EstExp 12-20'!E329</f>
        <v>0</v>
      </c>
      <c r="C7434" s="600">
        <f t="shared" si="211"/>
        <v>7429</v>
      </c>
      <c r="D7434" s="3" t="s">
        <v>786</v>
      </c>
      <c r="E7434" s="2" t="b">
        <f t="shared" ca="1" si="210"/>
        <v>1</v>
      </c>
      <c r="F7434" s="2" cm="1">
        <f t="array" aca="1" ref="F7434" ca="1">IF(G7434&lt;&gt;"",INDIRECT("'"&amp;G7434&amp;"'!"&amp;H7434),"")</f>
        <v>0</v>
      </c>
      <c r="G7434" s="1533" t="s">
        <v>6775</v>
      </c>
      <c r="H7434" s="2" t="s">
        <v>6336</v>
      </c>
      <c r="S7434" s="8"/>
    </row>
    <row r="7435" spans="1:19" ht="14">
      <c r="A7435">
        <v>7430</v>
      </c>
      <c r="B7435" s="8">
        <f>'EstExp 12-20'!E330</f>
        <v>0</v>
      </c>
      <c r="C7435" s="600">
        <f t="shared" si="211"/>
        <v>7430</v>
      </c>
      <c r="D7435" s="3" t="s">
        <v>786</v>
      </c>
      <c r="E7435" s="2" t="b">
        <f t="shared" ca="1" si="210"/>
        <v>1</v>
      </c>
      <c r="F7435" s="2" cm="1">
        <f t="array" aca="1" ref="F7435" ca="1">IF(G7435&lt;&gt;"",INDIRECT("'"&amp;G7435&amp;"'!"&amp;H7435),"")</f>
        <v>0</v>
      </c>
      <c r="G7435" s="1533" t="s">
        <v>6775</v>
      </c>
      <c r="H7435" s="2" t="s">
        <v>6337</v>
      </c>
      <c r="S7435" s="8"/>
    </row>
    <row r="7436" spans="1:19" ht="14">
      <c r="A7436">
        <v>7431</v>
      </c>
      <c r="B7436" s="8">
        <f>'EstExp 12-20'!E344</f>
        <v>0</v>
      </c>
      <c r="C7436" s="600">
        <f t="shared" si="211"/>
        <v>7431</v>
      </c>
      <c r="D7436" s="3" t="s">
        <v>786</v>
      </c>
      <c r="E7436" s="2" t="b">
        <f t="shared" ca="1" si="210"/>
        <v>1</v>
      </c>
      <c r="F7436" s="2" cm="1">
        <f t="array" aca="1" ref="F7436" ca="1">IF(G7436&lt;&gt;"",INDIRECT("'"&amp;G7436&amp;"'!"&amp;H7436),"")</f>
        <v>0</v>
      </c>
      <c r="G7436" s="1533" t="s">
        <v>6775</v>
      </c>
      <c r="H7436" s="2" t="s">
        <v>6338</v>
      </c>
      <c r="S7436" s="8"/>
    </row>
    <row r="7437" spans="1:19" ht="14">
      <c r="A7437">
        <v>7432</v>
      </c>
      <c r="B7437" s="8">
        <f>'EstExp 12-20'!E347</f>
        <v>0</v>
      </c>
      <c r="C7437" s="600">
        <f t="shared" si="211"/>
        <v>7432</v>
      </c>
      <c r="D7437" s="3" t="s">
        <v>786</v>
      </c>
      <c r="E7437" s="2" t="b">
        <f t="shared" ca="1" si="210"/>
        <v>1</v>
      </c>
      <c r="F7437" s="2" cm="1">
        <f t="array" aca="1" ref="F7437" ca="1">IF(G7437&lt;&gt;"",INDIRECT("'"&amp;G7437&amp;"'!"&amp;H7437),"")</f>
        <v>0</v>
      </c>
      <c r="G7437" s="1533" t="s">
        <v>6775</v>
      </c>
      <c r="H7437" s="2" t="s">
        <v>6339</v>
      </c>
      <c r="S7437" s="8"/>
    </row>
    <row r="7438" spans="1:19" ht="14">
      <c r="A7438">
        <v>7433</v>
      </c>
      <c r="B7438" s="8">
        <f>'EstExp 12-20'!E348</f>
        <v>0</v>
      </c>
      <c r="C7438" s="600">
        <f t="shared" si="211"/>
        <v>7433</v>
      </c>
      <c r="D7438" s="3" t="s">
        <v>786</v>
      </c>
      <c r="E7438" s="2" t="b">
        <f t="shared" ca="1" si="210"/>
        <v>1</v>
      </c>
      <c r="F7438" s="2" cm="1">
        <f t="array" aca="1" ref="F7438" ca="1">IF(G7438&lt;&gt;"",INDIRECT("'"&amp;G7438&amp;"'!"&amp;H7438),"")</f>
        <v>0</v>
      </c>
      <c r="G7438" s="1533" t="s">
        <v>6775</v>
      </c>
      <c r="H7438" s="2" t="s">
        <v>6340</v>
      </c>
      <c r="S7438" s="8"/>
    </row>
    <row r="7439" spans="1:19" ht="14">
      <c r="A7439">
        <v>7434</v>
      </c>
      <c r="B7439" s="8">
        <f>'EstExp 12-20'!E349</f>
        <v>0</v>
      </c>
      <c r="C7439" s="600">
        <f t="shared" si="211"/>
        <v>7434</v>
      </c>
      <c r="D7439" s="3" t="s">
        <v>786</v>
      </c>
      <c r="E7439" s="2" t="b">
        <f t="shared" ca="1" si="210"/>
        <v>1</v>
      </c>
      <c r="F7439" s="2" cm="1">
        <f t="array" aca="1" ref="F7439" ca="1">IF(G7439&lt;&gt;"",INDIRECT("'"&amp;G7439&amp;"'!"&amp;H7439),"")</f>
        <v>0</v>
      </c>
      <c r="G7439" s="1533" t="s">
        <v>6775</v>
      </c>
      <c r="H7439" s="2" t="s">
        <v>6341</v>
      </c>
      <c r="S7439" s="8"/>
    </row>
    <row r="7440" spans="1:19" ht="14">
      <c r="A7440">
        <v>7435</v>
      </c>
      <c r="B7440" s="8">
        <f>'EstExp 12-20'!E350</f>
        <v>0</v>
      </c>
      <c r="C7440" s="600">
        <f t="shared" si="211"/>
        <v>7435</v>
      </c>
      <c r="D7440" s="3" t="s">
        <v>786</v>
      </c>
      <c r="E7440" s="2" t="b">
        <f t="shared" ca="1" si="210"/>
        <v>1</v>
      </c>
      <c r="F7440" s="2" cm="1">
        <f t="array" aca="1" ref="F7440" ca="1">IF(G7440&lt;&gt;"",INDIRECT("'"&amp;G7440&amp;"'!"&amp;H7440),"")</f>
        <v>0</v>
      </c>
      <c r="G7440" s="1533" t="s">
        <v>6775</v>
      </c>
      <c r="H7440" s="2" t="s">
        <v>6342</v>
      </c>
      <c r="S7440" s="8"/>
    </row>
    <row r="7441" spans="1:19" ht="14">
      <c r="A7441">
        <v>7436</v>
      </c>
      <c r="B7441" s="8">
        <f>'EstExp 12-20'!E351</f>
        <v>0</v>
      </c>
      <c r="C7441" s="600">
        <f t="shared" si="211"/>
        <v>7436</v>
      </c>
      <c r="D7441" s="3" t="s">
        <v>786</v>
      </c>
      <c r="E7441" s="2" t="b">
        <f t="shared" ca="1" si="210"/>
        <v>1</v>
      </c>
      <c r="F7441" s="2" cm="1">
        <f t="array" aca="1" ref="F7441" ca="1">IF(G7441&lt;&gt;"",INDIRECT("'"&amp;G7441&amp;"'!"&amp;H7441),"")</f>
        <v>0</v>
      </c>
      <c r="G7441" s="1533" t="s">
        <v>6775</v>
      </c>
      <c r="H7441" s="2" t="s">
        <v>6343</v>
      </c>
      <c r="S7441" s="8"/>
    </row>
    <row r="7442" spans="1:19" ht="14">
      <c r="A7442">
        <v>7437</v>
      </c>
      <c r="B7442" s="8">
        <f>'EstExp 12-20'!E352</f>
        <v>0</v>
      </c>
      <c r="C7442" s="600">
        <f t="shared" si="211"/>
        <v>7437</v>
      </c>
      <c r="D7442" s="3" t="s">
        <v>786</v>
      </c>
      <c r="E7442" s="2" t="b">
        <f t="shared" ca="1" si="210"/>
        <v>1</v>
      </c>
      <c r="F7442" s="2" cm="1">
        <f t="array" aca="1" ref="F7442" ca="1">IF(G7442&lt;&gt;"",INDIRECT("'"&amp;G7442&amp;"'!"&amp;H7442),"")</f>
        <v>0</v>
      </c>
      <c r="G7442" s="1533" t="s">
        <v>6775</v>
      </c>
      <c r="H7442" s="2" t="s">
        <v>6344</v>
      </c>
      <c r="S7442" s="8"/>
    </row>
    <row r="7443" spans="1:19" ht="14">
      <c r="A7443">
        <v>7438</v>
      </c>
      <c r="B7443" s="8">
        <f>'EstExp 12-20'!E353</f>
        <v>0</v>
      </c>
      <c r="C7443" s="600">
        <f t="shared" si="211"/>
        <v>7438</v>
      </c>
      <c r="D7443" s="3" t="s">
        <v>786</v>
      </c>
      <c r="E7443" s="2" t="b">
        <f t="shared" ca="1" si="210"/>
        <v>1</v>
      </c>
      <c r="F7443" s="2" cm="1">
        <f t="array" aca="1" ref="F7443" ca="1">IF(G7443&lt;&gt;"",INDIRECT("'"&amp;G7443&amp;"'!"&amp;H7443),"")</f>
        <v>0</v>
      </c>
      <c r="G7443" s="1533" t="s">
        <v>6775</v>
      </c>
      <c r="H7443" s="2" t="s">
        <v>6345</v>
      </c>
      <c r="S7443" s="8"/>
    </row>
    <row r="7444" spans="1:19" ht="14">
      <c r="A7444">
        <v>7439</v>
      </c>
      <c r="B7444" s="8">
        <f>'EstExp 12-20'!E355</f>
        <v>0</v>
      </c>
      <c r="C7444" s="600">
        <f t="shared" si="211"/>
        <v>7439</v>
      </c>
      <c r="D7444" s="3" t="s">
        <v>786</v>
      </c>
      <c r="E7444" s="2" t="b">
        <f t="shared" ca="1" si="210"/>
        <v>1</v>
      </c>
      <c r="F7444" s="2" cm="1">
        <f t="array" aca="1" ref="F7444" ca="1">IF(G7444&lt;&gt;"",INDIRECT("'"&amp;G7444&amp;"'!"&amp;H7444),"")</f>
        <v>0</v>
      </c>
      <c r="G7444" s="1533" t="s">
        <v>6775</v>
      </c>
      <c r="H7444" s="2" t="s">
        <v>6346</v>
      </c>
      <c r="S7444" s="8"/>
    </row>
    <row r="7445" spans="1:19" ht="14">
      <c r="A7445">
        <v>7440</v>
      </c>
      <c r="B7445" s="8">
        <f>'EstExp 12-20'!E356</f>
        <v>0</v>
      </c>
      <c r="C7445" s="600">
        <f t="shared" si="211"/>
        <v>7440</v>
      </c>
      <c r="D7445" s="3" t="s">
        <v>786</v>
      </c>
      <c r="E7445" s="2" t="b">
        <f t="shared" ca="1" si="210"/>
        <v>1</v>
      </c>
      <c r="F7445" s="2" cm="1">
        <f t="array" aca="1" ref="F7445" ca="1">IF(G7445&lt;&gt;"",INDIRECT("'"&amp;G7445&amp;"'!"&amp;H7445),"")</f>
        <v>0</v>
      </c>
      <c r="G7445" s="1533" t="s">
        <v>6775</v>
      </c>
      <c r="H7445" s="2" t="s">
        <v>6347</v>
      </c>
      <c r="S7445" s="8"/>
    </row>
    <row r="7446" spans="1:19" ht="14">
      <c r="A7446">
        <v>7441</v>
      </c>
      <c r="B7446" s="8">
        <f>'EstExp 12-20'!E357</f>
        <v>0</v>
      </c>
      <c r="C7446" s="600">
        <f t="shared" si="211"/>
        <v>7441</v>
      </c>
      <c r="D7446" s="3" t="s">
        <v>786</v>
      </c>
      <c r="E7446" s="2" t="b">
        <f t="shared" ca="1" si="210"/>
        <v>1</v>
      </c>
      <c r="F7446" s="2" cm="1">
        <f t="array" aca="1" ref="F7446" ca="1">IF(G7446&lt;&gt;"",INDIRECT("'"&amp;G7446&amp;"'!"&amp;H7446),"")</f>
        <v>0</v>
      </c>
      <c r="G7446" s="1533" t="s">
        <v>6775</v>
      </c>
      <c r="H7446" s="2" t="s">
        <v>6348</v>
      </c>
      <c r="S7446" s="8"/>
    </row>
    <row r="7447" spans="1:19" ht="14">
      <c r="A7447">
        <v>7442</v>
      </c>
      <c r="B7447" s="8">
        <f>'EstExp 12-20'!E358</f>
        <v>0</v>
      </c>
      <c r="C7447" s="600">
        <f t="shared" si="211"/>
        <v>7442</v>
      </c>
      <c r="D7447" s="3" t="s">
        <v>786</v>
      </c>
      <c r="E7447" s="2" t="b">
        <f t="shared" ca="1" si="210"/>
        <v>1</v>
      </c>
      <c r="F7447" s="2" cm="1">
        <f t="array" aca="1" ref="F7447" ca="1">IF(G7447&lt;&gt;"",INDIRECT("'"&amp;G7447&amp;"'!"&amp;H7447),"")</f>
        <v>0</v>
      </c>
      <c r="G7447" s="1533" t="s">
        <v>6775</v>
      </c>
      <c r="H7447" s="2" t="s">
        <v>6349</v>
      </c>
      <c r="S7447" s="8"/>
    </row>
    <row r="7448" spans="1:19" ht="14">
      <c r="A7448">
        <v>7443</v>
      </c>
      <c r="B7448" s="8">
        <f>'EstExp 12-20'!E360</f>
        <v>0</v>
      </c>
      <c r="C7448" s="600">
        <f t="shared" si="211"/>
        <v>7443</v>
      </c>
      <c r="D7448" s="3" t="s">
        <v>786</v>
      </c>
      <c r="E7448" s="2" t="b">
        <f t="shared" ca="1" si="210"/>
        <v>1</v>
      </c>
      <c r="F7448" s="2" cm="1">
        <f t="array" aca="1" ref="F7448" ca="1">IF(G7448&lt;&gt;"",INDIRECT("'"&amp;G7448&amp;"'!"&amp;H7448),"")</f>
        <v>0</v>
      </c>
      <c r="G7448" s="1533" t="s">
        <v>6775</v>
      </c>
      <c r="H7448" s="2" t="s">
        <v>6350</v>
      </c>
      <c r="S7448" s="8"/>
    </row>
    <row r="7449" spans="1:19" ht="14">
      <c r="A7449">
        <v>7444</v>
      </c>
      <c r="B7449" s="8">
        <f>'EstExp 12-20'!E361</f>
        <v>0</v>
      </c>
      <c r="C7449" s="600">
        <f t="shared" si="211"/>
        <v>7444</v>
      </c>
      <c r="D7449" s="3" t="s">
        <v>786</v>
      </c>
      <c r="E7449" s="2" t="b">
        <f t="shared" ca="1" si="210"/>
        <v>1</v>
      </c>
      <c r="F7449" s="2" cm="1">
        <f t="array" aca="1" ref="F7449" ca="1">IF(G7449&lt;&gt;"",INDIRECT("'"&amp;G7449&amp;"'!"&amp;H7449),"")</f>
        <v>0</v>
      </c>
      <c r="G7449" s="1533" t="s">
        <v>6775</v>
      </c>
      <c r="H7449" s="2" t="s">
        <v>6351</v>
      </c>
      <c r="S7449" s="8"/>
    </row>
    <row r="7450" spans="1:19" ht="14">
      <c r="A7450">
        <v>7445</v>
      </c>
      <c r="B7450" s="8">
        <f>'EstExp 12-20'!E362</f>
        <v>0</v>
      </c>
      <c r="C7450" s="600">
        <f t="shared" si="211"/>
        <v>7445</v>
      </c>
      <c r="D7450" s="3" t="s">
        <v>786</v>
      </c>
      <c r="E7450" s="2" t="b">
        <f t="shared" ca="1" si="210"/>
        <v>1</v>
      </c>
      <c r="F7450" s="2" cm="1">
        <f t="array" aca="1" ref="F7450" ca="1">IF(G7450&lt;&gt;"",INDIRECT("'"&amp;G7450&amp;"'!"&amp;H7450),"")</f>
        <v>0</v>
      </c>
      <c r="G7450" s="1533" t="s">
        <v>6775</v>
      </c>
      <c r="H7450" s="2" t="s">
        <v>6352</v>
      </c>
      <c r="S7450" s="8"/>
    </row>
    <row r="7451" spans="1:19" ht="14">
      <c r="A7451">
        <v>7446</v>
      </c>
      <c r="B7451" s="8">
        <f>'EstExp 12-20'!E367</f>
        <v>0</v>
      </c>
      <c r="C7451" s="600">
        <f t="shared" si="211"/>
        <v>7446</v>
      </c>
      <c r="D7451" s="3" t="s">
        <v>786</v>
      </c>
      <c r="E7451" s="2" t="b">
        <f t="shared" ca="1" si="210"/>
        <v>1</v>
      </c>
      <c r="F7451" s="2" cm="1">
        <f t="array" aca="1" ref="F7451" ca="1">IF(G7451&lt;&gt;"",INDIRECT("'"&amp;G7451&amp;"'!"&amp;H7451),"")</f>
        <v>0</v>
      </c>
      <c r="G7451" s="1533" t="s">
        <v>6775</v>
      </c>
      <c r="H7451" s="2" t="s">
        <v>6353</v>
      </c>
      <c r="S7451" s="8"/>
    </row>
    <row r="7452" spans="1:19" ht="14">
      <c r="A7452">
        <v>7447</v>
      </c>
      <c r="B7452" s="8">
        <f>'EstExp 12-20'!E368</f>
        <v>0</v>
      </c>
      <c r="C7452" s="600">
        <f t="shared" si="211"/>
        <v>7447</v>
      </c>
      <c r="D7452" s="3" t="s">
        <v>786</v>
      </c>
      <c r="E7452" s="2" t="b">
        <f t="shared" ca="1" si="210"/>
        <v>1</v>
      </c>
      <c r="F7452" s="2" cm="1">
        <f t="array" aca="1" ref="F7452" ca="1">IF(G7452&lt;&gt;"",INDIRECT("'"&amp;G7452&amp;"'!"&amp;H7452),"")</f>
        <v>0</v>
      </c>
      <c r="G7452" s="1533" t="s">
        <v>6775</v>
      </c>
      <c r="H7452" s="2" t="s">
        <v>6354</v>
      </c>
      <c r="S7452" s="8"/>
    </row>
    <row r="7453" spans="1:19" ht="14">
      <c r="A7453">
        <v>7448</v>
      </c>
      <c r="B7453" s="8">
        <f>'EstExp 12-20'!E369</f>
        <v>0</v>
      </c>
      <c r="C7453" s="600">
        <f t="shared" si="211"/>
        <v>7448</v>
      </c>
      <c r="D7453" s="3" t="s">
        <v>786</v>
      </c>
      <c r="E7453" s="2" t="b">
        <f t="shared" ca="1" si="210"/>
        <v>1</v>
      </c>
      <c r="F7453" s="2" cm="1">
        <f t="array" aca="1" ref="F7453" ca="1">IF(G7453&lt;&gt;"",INDIRECT("'"&amp;G7453&amp;"'!"&amp;H7453),"")</f>
        <v>0</v>
      </c>
      <c r="G7453" s="1533" t="s">
        <v>6775</v>
      </c>
      <c r="H7453" s="2" t="s">
        <v>6355</v>
      </c>
      <c r="S7453" s="8"/>
    </row>
    <row r="7454" spans="1:19" ht="14">
      <c r="A7454">
        <v>7449</v>
      </c>
      <c r="B7454" s="8">
        <f>'EstExp 12-20'!E371</f>
        <v>0</v>
      </c>
      <c r="C7454" s="600">
        <f t="shared" si="211"/>
        <v>7449</v>
      </c>
      <c r="D7454" s="3" t="s">
        <v>786</v>
      </c>
      <c r="E7454" s="2" t="b">
        <f t="shared" ca="1" si="210"/>
        <v>1</v>
      </c>
      <c r="F7454" s="2" cm="1">
        <f t="array" aca="1" ref="F7454" ca="1">IF(G7454&lt;&gt;"",INDIRECT("'"&amp;G7454&amp;"'!"&amp;H7454),"")</f>
        <v>0</v>
      </c>
      <c r="G7454" s="1533" t="s">
        <v>6775</v>
      </c>
      <c r="H7454" s="2" t="s">
        <v>6356</v>
      </c>
      <c r="S7454" s="8"/>
    </row>
    <row r="7455" spans="1:19" ht="14">
      <c r="A7455">
        <v>7450</v>
      </c>
      <c r="B7455" s="8">
        <f>'EstExp 12-20'!E372</f>
        <v>0</v>
      </c>
      <c r="C7455" s="600">
        <f t="shared" si="211"/>
        <v>7450</v>
      </c>
      <c r="D7455" s="3" t="s">
        <v>786</v>
      </c>
      <c r="E7455" s="2" t="b">
        <f t="shared" ca="1" si="210"/>
        <v>1</v>
      </c>
      <c r="F7455" s="2" cm="1">
        <f t="array" aca="1" ref="F7455" ca="1">IF(G7455&lt;&gt;"",INDIRECT("'"&amp;G7455&amp;"'!"&amp;H7455),"")</f>
        <v>0</v>
      </c>
      <c r="G7455" s="1533" t="s">
        <v>6775</v>
      </c>
      <c r="H7455" s="2" t="s">
        <v>6357</v>
      </c>
      <c r="S7455" s="8"/>
    </row>
    <row r="7456" spans="1:19" ht="14">
      <c r="A7456">
        <v>7451</v>
      </c>
      <c r="B7456" s="8">
        <f>'EstExp 12-20'!E374</f>
        <v>0</v>
      </c>
      <c r="C7456" s="600">
        <f t="shared" si="211"/>
        <v>7451</v>
      </c>
      <c r="D7456" s="3" t="s">
        <v>786</v>
      </c>
      <c r="E7456" s="2" t="b">
        <f t="shared" ca="1" si="210"/>
        <v>1</v>
      </c>
      <c r="F7456" s="2" cm="1">
        <f t="array" aca="1" ref="F7456" ca="1">IF(G7456&lt;&gt;"",INDIRECT("'"&amp;G7456&amp;"'!"&amp;H7456),"")</f>
        <v>0</v>
      </c>
      <c r="G7456" s="1533" t="s">
        <v>6775</v>
      </c>
      <c r="H7456" s="2" t="s">
        <v>6358</v>
      </c>
      <c r="S7456" s="8"/>
    </row>
    <row r="7457" spans="1:19" ht="14">
      <c r="A7457">
        <v>7452</v>
      </c>
      <c r="B7457" s="8">
        <f>'EstExp 12-20'!E375</f>
        <v>0</v>
      </c>
      <c r="C7457" s="600">
        <f t="shared" si="211"/>
        <v>7452</v>
      </c>
      <c r="D7457" s="3" t="s">
        <v>786</v>
      </c>
      <c r="E7457" s="2" t="b">
        <f t="shared" ca="1" si="210"/>
        <v>1</v>
      </c>
      <c r="F7457" s="2" cm="1">
        <f t="array" aca="1" ref="F7457" ca="1">IF(G7457&lt;&gt;"",INDIRECT("'"&amp;G7457&amp;"'!"&amp;H7457),"")</f>
        <v>0</v>
      </c>
      <c r="G7457" s="1533" t="s">
        <v>6775</v>
      </c>
      <c r="H7457" s="2" t="s">
        <v>6359</v>
      </c>
      <c r="S7457" s="8"/>
    </row>
    <row r="7458" spans="1:19" ht="14">
      <c r="A7458">
        <v>7453</v>
      </c>
      <c r="B7458" s="8">
        <f>'EstExp 12-20'!E376</f>
        <v>0</v>
      </c>
      <c r="C7458" s="600">
        <f t="shared" si="211"/>
        <v>7453</v>
      </c>
      <c r="D7458" s="3" t="s">
        <v>786</v>
      </c>
      <c r="E7458" s="2" t="b">
        <f t="shared" ca="1" si="210"/>
        <v>1</v>
      </c>
      <c r="F7458" s="2" cm="1">
        <f t="array" aca="1" ref="F7458" ca="1">IF(G7458&lt;&gt;"",INDIRECT("'"&amp;G7458&amp;"'!"&amp;H7458),"")</f>
        <v>0</v>
      </c>
      <c r="G7458" s="1533" t="s">
        <v>6775</v>
      </c>
      <c r="H7458" s="2" t="s">
        <v>6360</v>
      </c>
      <c r="S7458" s="8"/>
    </row>
    <row r="7459" spans="1:19" ht="14">
      <c r="A7459">
        <v>7454</v>
      </c>
      <c r="B7459" s="8">
        <f>'EstExp 12-20'!E377</f>
        <v>0</v>
      </c>
      <c r="C7459" s="600">
        <f t="shared" si="211"/>
        <v>7454</v>
      </c>
      <c r="D7459" s="3" t="s">
        <v>786</v>
      </c>
      <c r="E7459" s="2" t="b">
        <f t="shared" ca="1" si="210"/>
        <v>1</v>
      </c>
      <c r="F7459" s="2" cm="1">
        <f t="array" aca="1" ref="F7459" ca="1">IF(G7459&lt;&gt;"",INDIRECT("'"&amp;G7459&amp;"'!"&amp;H7459),"")</f>
        <v>0</v>
      </c>
      <c r="G7459" s="1533" t="s">
        <v>6775</v>
      </c>
      <c r="H7459" s="2" t="s">
        <v>6361</v>
      </c>
      <c r="S7459" s="8"/>
    </row>
    <row r="7460" spans="1:19" ht="14">
      <c r="A7460">
        <v>7455</v>
      </c>
      <c r="B7460" s="8">
        <f>'EstExp 12-20'!E378</f>
        <v>0</v>
      </c>
      <c r="C7460" s="600">
        <f t="shared" si="211"/>
        <v>7455</v>
      </c>
      <c r="D7460" s="3" t="s">
        <v>786</v>
      </c>
      <c r="E7460" s="2" t="b">
        <f t="shared" ca="1" si="210"/>
        <v>1</v>
      </c>
      <c r="F7460" s="2" cm="1">
        <f t="array" aca="1" ref="F7460" ca="1">IF(G7460&lt;&gt;"",INDIRECT("'"&amp;G7460&amp;"'!"&amp;H7460),"")</f>
        <v>0</v>
      </c>
      <c r="G7460" s="1533" t="s">
        <v>6775</v>
      </c>
      <c r="H7460" s="2" t="s">
        <v>6362</v>
      </c>
      <c r="S7460" s="8"/>
    </row>
    <row r="7461" spans="1:19" ht="14">
      <c r="A7461">
        <v>7456</v>
      </c>
      <c r="B7461" s="8">
        <f>'EstExp 12-20'!E380</f>
        <v>0</v>
      </c>
      <c r="C7461" s="600">
        <f t="shared" si="211"/>
        <v>7456</v>
      </c>
      <c r="D7461" s="3" t="s">
        <v>786</v>
      </c>
      <c r="E7461" s="2" t="b">
        <f t="shared" ca="1" si="210"/>
        <v>1</v>
      </c>
      <c r="F7461" s="2" cm="1">
        <f t="array" aca="1" ref="F7461" ca="1">IF(G7461&lt;&gt;"",INDIRECT("'"&amp;G7461&amp;"'!"&amp;H7461),"")</f>
        <v>0</v>
      </c>
      <c r="G7461" s="1533" t="s">
        <v>6775</v>
      </c>
      <c r="H7461" s="2" t="s">
        <v>6363</v>
      </c>
      <c r="S7461" s="8"/>
    </row>
    <row r="7462" spans="1:19" ht="14">
      <c r="A7462">
        <v>7457</v>
      </c>
      <c r="B7462" s="8">
        <f>'EstExp 12-20'!E381</f>
        <v>0</v>
      </c>
      <c r="C7462" s="600">
        <f t="shared" si="211"/>
        <v>7457</v>
      </c>
      <c r="D7462" s="3" t="s">
        <v>786</v>
      </c>
      <c r="E7462" s="2" t="b">
        <f t="shared" ca="1" si="210"/>
        <v>1</v>
      </c>
      <c r="F7462" s="2" cm="1">
        <f t="array" aca="1" ref="F7462" ca="1">IF(G7462&lt;&gt;"",INDIRECT("'"&amp;G7462&amp;"'!"&amp;H7462),"")</f>
        <v>0</v>
      </c>
      <c r="G7462" s="1533" t="s">
        <v>6775</v>
      </c>
      <c r="H7462" s="2" t="s">
        <v>6364</v>
      </c>
      <c r="S7462" s="8"/>
    </row>
    <row r="7463" spans="1:19" ht="14">
      <c r="A7463">
        <v>7458</v>
      </c>
      <c r="B7463" s="8">
        <f>'EstExp 12-20'!E382</f>
        <v>0</v>
      </c>
      <c r="C7463" s="600">
        <f t="shared" si="211"/>
        <v>7458</v>
      </c>
      <c r="D7463" s="3" t="s">
        <v>786</v>
      </c>
      <c r="E7463" s="2" t="b">
        <f t="shared" ca="1" si="210"/>
        <v>1</v>
      </c>
      <c r="F7463" s="2" cm="1">
        <f t="array" aca="1" ref="F7463" ca="1">IF(G7463&lt;&gt;"",INDIRECT("'"&amp;G7463&amp;"'!"&amp;H7463),"")</f>
        <v>0</v>
      </c>
      <c r="G7463" s="1533" t="s">
        <v>6775</v>
      </c>
      <c r="H7463" s="2" t="s">
        <v>6365</v>
      </c>
      <c r="S7463" s="8"/>
    </row>
    <row r="7464" spans="1:19" ht="14">
      <c r="A7464">
        <v>7459</v>
      </c>
      <c r="B7464" s="8">
        <f>'EstExp 12-20'!E383</f>
        <v>0</v>
      </c>
      <c r="C7464" s="600">
        <f t="shared" si="211"/>
        <v>7459</v>
      </c>
      <c r="D7464" s="3" t="s">
        <v>786</v>
      </c>
      <c r="E7464" s="2" t="b">
        <f t="shared" ca="1" si="210"/>
        <v>1</v>
      </c>
      <c r="F7464" s="2" cm="1">
        <f t="array" aca="1" ref="F7464" ca="1">IF(G7464&lt;&gt;"",INDIRECT("'"&amp;G7464&amp;"'!"&amp;H7464),"")</f>
        <v>0</v>
      </c>
      <c r="G7464" s="1533" t="s">
        <v>6775</v>
      </c>
      <c r="H7464" s="2" t="s">
        <v>6366</v>
      </c>
      <c r="S7464" s="8"/>
    </row>
    <row r="7465" spans="1:19" ht="14">
      <c r="A7465">
        <v>7460</v>
      </c>
      <c r="B7465" s="8">
        <f>'EstExp 12-20'!E384</f>
        <v>0</v>
      </c>
      <c r="C7465" s="600">
        <f t="shared" si="211"/>
        <v>7460</v>
      </c>
      <c r="D7465" s="3" t="s">
        <v>786</v>
      </c>
      <c r="E7465" s="2" t="b">
        <f t="shared" ca="1" si="210"/>
        <v>1</v>
      </c>
      <c r="F7465" s="2" cm="1">
        <f t="array" aca="1" ref="F7465" ca="1">IF(G7465&lt;&gt;"",INDIRECT("'"&amp;G7465&amp;"'!"&amp;H7465),"")</f>
        <v>0</v>
      </c>
      <c r="G7465" s="1533" t="s">
        <v>6775</v>
      </c>
      <c r="H7465" s="2" t="s">
        <v>6367</v>
      </c>
      <c r="S7465" s="8"/>
    </row>
    <row r="7466" spans="1:19" ht="14">
      <c r="A7466">
        <v>7461</v>
      </c>
      <c r="B7466" s="8">
        <f>'EstExp 12-20'!E385</f>
        <v>0</v>
      </c>
      <c r="C7466" s="600">
        <f t="shared" si="211"/>
        <v>7461</v>
      </c>
      <c r="D7466" s="3" t="s">
        <v>786</v>
      </c>
      <c r="E7466" s="2" t="b">
        <f t="shared" ca="1" si="210"/>
        <v>1</v>
      </c>
      <c r="F7466" s="2" cm="1">
        <f t="array" aca="1" ref="F7466" ca="1">IF(G7466&lt;&gt;"",INDIRECT("'"&amp;G7466&amp;"'!"&amp;H7466),"")</f>
        <v>0</v>
      </c>
      <c r="G7466" s="1533" t="s">
        <v>6775</v>
      </c>
      <c r="H7466" s="2" t="s">
        <v>6368</v>
      </c>
      <c r="S7466" s="8"/>
    </row>
    <row r="7467" spans="1:19" ht="14">
      <c r="A7467">
        <v>7462</v>
      </c>
      <c r="B7467" s="8">
        <f>'EstExp 12-20'!E386</f>
        <v>0</v>
      </c>
      <c r="C7467" s="600">
        <f t="shared" si="211"/>
        <v>7462</v>
      </c>
      <c r="D7467" s="3" t="s">
        <v>786</v>
      </c>
      <c r="E7467" s="2" t="b">
        <f t="shared" ca="1" si="210"/>
        <v>1</v>
      </c>
      <c r="F7467" s="2" cm="1">
        <f t="array" aca="1" ref="F7467" ca="1">IF(G7467&lt;&gt;"",INDIRECT("'"&amp;G7467&amp;"'!"&amp;H7467),"")</f>
        <v>0</v>
      </c>
      <c r="G7467" s="1533" t="s">
        <v>6775</v>
      </c>
      <c r="H7467" s="2" t="s">
        <v>6369</v>
      </c>
      <c r="S7467" s="8"/>
    </row>
    <row r="7468" spans="1:19" ht="14">
      <c r="A7468">
        <v>7463</v>
      </c>
      <c r="B7468" s="8">
        <f>'EstExp 12-20'!E387</f>
        <v>0</v>
      </c>
      <c r="C7468" s="600">
        <f t="shared" si="211"/>
        <v>7463</v>
      </c>
      <c r="D7468" s="3" t="s">
        <v>786</v>
      </c>
      <c r="E7468" s="2" t="b">
        <f t="shared" ca="1" si="210"/>
        <v>1</v>
      </c>
      <c r="F7468" s="2" cm="1">
        <f t="array" aca="1" ref="F7468" ca="1">IF(G7468&lt;&gt;"",INDIRECT("'"&amp;G7468&amp;"'!"&amp;H7468),"")</f>
        <v>0</v>
      </c>
      <c r="G7468" s="1533" t="s">
        <v>6775</v>
      </c>
      <c r="H7468" s="2" t="s">
        <v>6370</v>
      </c>
      <c r="S7468" s="8"/>
    </row>
    <row r="7469" spans="1:19" ht="14">
      <c r="A7469">
        <v>7464</v>
      </c>
      <c r="B7469" s="8">
        <f>'EstExp 12-20'!E388</f>
        <v>0</v>
      </c>
      <c r="C7469" s="600">
        <f t="shared" si="211"/>
        <v>7464</v>
      </c>
      <c r="D7469" s="3" t="s">
        <v>786</v>
      </c>
      <c r="E7469" s="2" t="b">
        <f t="shared" ca="1" si="210"/>
        <v>1</v>
      </c>
      <c r="F7469" s="2" cm="1">
        <f t="array" aca="1" ref="F7469" ca="1">IF(G7469&lt;&gt;"",INDIRECT("'"&amp;G7469&amp;"'!"&amp;H7469),"")</f>
        <v>0</v>
      </c>
      <c r="G7469" s="1533" t="s">
        <v>6775</v>
      </c>
      <c r="H7469" s="2" t="s">
        <v>6371</v>
      </c>
      <c r="S7469" s="8"/>
    </row>
    <row r="7470" spans="1:19" ht="14">
      <c r="A7470">
        <v>7465</v>
      </c>
      <c r="B7470" s="8">
        <f>'EstExp 12-20'!E393</f>
        <v>0</v>
      </c>
      <c r="C7470" s="600">
        <f t="shared" si="211"/>
        <v>7465</v>
      </c>
      <c r="D7470" s="3" t="s">
        <v>786</v>
      </c>
      <c r="E7470" s="2" t="b">
        <f t="shared" ca="1" si="210"/>
        <v>1</v>
      </c>
      <c r="F7470" s="2" cm="1">
        <f t="array" aca="1" ref="F7470" ca="1">IF(G7470&lt;&gt;"",INDIRECT("'"&amp;G7470&amp;"'!"&amp;H7470),"")</f>
        <v>0</v>
      </c>
      <c r="G7470" s="1533" t="s">
        <v>6775</v>
      </c>
      <c r="H7470" s="2" t="s">
        <v>6372</v>
      </c>
      <c r="S7470" s="8"/>
    </row>
    <row r="7471" spans="1:19" ht="14">
      <c r="A7471">
        <v>7466</v>
      </c>
      <c r="B7471" s="8">
        <f>'EstExp 12-20'!E394</f>
        <v>0</v>
      </c>
      <c r="C7471" s="600">
        <f t="shared" si="211"/>
        <v>7466</v>
      </c>
      <c r="D7471" s="3" t="s">
        <v>786</v>
      </c>
      <c r="E7471" s="2" t="b">
        <f t="shared" ca="1" si="210"/>
        <v>1</v>
      </c>
      <c r="F7471" s="2" cm="1">
        <f t="array" aca="1" ref="F7471" ca="1">IF(G7471&lt;&gt;"",INDIRECT("'"&amp;G7471&amp;"'!"&amp;H7471),"")</f>
        <v>0</v>
      </c>
      <c r="G7471" s="1533" t="s">
        <v>6775</v>
      </c>
      <c r="H7471" s="2" t="s">
        <v>6373</v>
      </c>
      <c r="S7471" s="8"/>
    </row>
    <row r="7472" spans="1:19" ht="14">
      <c r="A7472">
        <v>7467</v>
      </c>
      <c r="B7472" s="8">
        <f>'EstExp 12-20'!E395</f>
        <v>0</v>
      </c>
      <c r="C7472" s="600">
        <f t="shared" si="211"/>
        <v>7467</v>
      </c>
      <c r="D7472" s="3" t="s">
        <v>786</v>
      </c>
      <c r="E7472" s="2" t="b">
        <f t="shared" ca="1" si="210"/>
        <v>1</v>
      </c>
      <c r="F7472" s="2" cm="1">
        <f t="array" aca="1" ref="F7472" ca="1">IF(G7472&lt;&gt;"",INDIRECT("'"&amp;G7472&amp;"'!"&amp;H7472),"")</f>
        <v>0</v>
      </c>
      <c r="G7472" s="1533" t="s">
        <v>6775</v>
      </c>
      <c r="H7472" s="2" t="s">
        <v>6374</v>
      </c>
      <c r="S7472" s="8"/>
    </row>
    <row r="7473" spans="1:19" ht="14">
      <c r="A7473">
        <v>7468</v>
      </c>
      <c r="B7473" s="8">
        <f>'EstExp 12-20'!E396</f>
        <v>0</v>
      </c>
      <c r="C7473" s="600">
        <f t="shared" si="211"/>
        <v>7468</v>
      </c>
      <c r="D7473" s="3" t="s">
        <v>786</v>
      </c>
      <c r="E7473" s="2" t="b">
        <f t="shared" ca="1" si="210"/>
        <v>1</v>
      </c>
      <c r="F7473" s="2" cm="1">
        <f t="array" aca="1" ref="F7473" ca="1">IF(G7473&lt;&gt;"",INDIRECT("'"&amp;G7473&amp;"'!"&amp;H7473),"")</f>
        <v>0</v>
      </c>
      <c r="G7473" s="1533" t="s">
        <v>6775</v>
      </c>
      <c r="H7473" s="2" t="s">
        <v>6375</v>
      </c>
      <c r="S7473" s="8"/>
    </row>
    <row r="7474" spans="1:19" ht="14">
      <c r="A7474">
        <v>7469</v>
      </c>
      <c r="B7474" s="8">
        <f>'EstExp 12-20'!E397</f>
        <v>0</v>
      </c>
      <c r="C7474" s="600">
        <f t="shared" si="211"/>
        <v>7469</v>
      </c>
      <c r="D7474" s="3" t="s">
        <v>786</v>
      </c>
      <c r="E7474" s="2" t="b">
        <f t="shared" ca="1" si="210"/>
        <v>1</v>
      </c>
      <c r="F7474" s="2" cm="1">
        <f t="array" aca="1" ref="F7474" ca="1">IF(G7474&lt;&gt;"",INDIRECT("'"&amp;G7474&amp;"'!"&amp;H7474),"")</f>
        <v>0</v>
      </c>
      <c r="G7474" s="1533" t="s">
        <v>6775</v>
      </c>
      <c r="H7474" s="2" t="s">
        <v>6376</v>
      </c>
      <c r="S7474" s="8"/>
    </row>
    <row r="7475" spans="1:19" ht="14">
      <c r="A7475">
        <v>7470</v>
      </c>
      <c r="B7475" s="8">
        <f>'EstExp 12-20'!E412</f>
        <v>0</v>
      </c>
      <c r="C7475" s="600">
        <f t="shared" si="211"/>
        <v>7470</v>
      </c>
      <c r="D7475" s="3" t="s">
        <v>786</v>
      </c>
      <c r="E7475" s="2" t="b">
        <f t="shared" ca="1" si="210"/>
        <v>1</v>
      </c>
      <c r="F7475" s="2" cm="1">
        <f t="array" aca="1" ref="F7475" ca="1">IF(G7475&lt;&gt;"",INDIRECT("'"&amp;G7475&amp;"'!"&amp;H7475),"")</f>
        <v>0</v>
      </c>
      <c r="G7475" s="1533" t="s">
        <v>6775</v>
      </c>
      <c r="H7475" s="2" t="s">
        <v>6377</v>
      </c>
      <c r="S7475" s="8"/>
    </row>
    <row r="7476" spans="1:19" ht="14">
      <c r="A7476">
        <v>7471</v>
      </c>
      <c r="B7476" s="8">
        <f>'EstExp 12-20'!E413</f>
        <v>0</v>
      </c>
      <c r="C7476" s="600">
        <f t="shared" si="211"/>
        <v>7471</v>
      </c>
      <c r="D7476" s="3" t="s">
        <v>786</v>
      </c>
      <c r="E7476" s="2" t="b">
        <f t="shared" ca="1" si="210"/>
        <v>1</v>
      </c>
      <c r="F7476" s="2" cm="1">
        <f t="array" aca="1" ref="F7476" ca="1">IF(G7476&lt;&gt;"",INDIRECT("'"&amp;G7476&amp;"'!"&amp;H7476),"")</f>
        <v>0</v>
      </c>
      <c r="G7476" s="1533" t="s">
        <v>6775</v>
      </c>
      <c r="H7476" s="2" t="s">
        <v>6378</v>
      </c>
      <c r="S7476" s="8"/>
    </row>
    <row r="7477" spans="1:19" ht="14">
      <c r="A7477">
        <v>7472</v>
      </c>
      <c r="B7477" s="8">
        <f>'EstExp 12-20'!E414</f>
        <v>0</v>
      </c>
      <c r="C7477" s="600">
        <f t="shared" si="211"/>
        <v>7472</v>
      </c>
      <c r="D7477" s="3" t="s">
        <v>786</v>
      </c>
      <c r="E7477" s="2" t="b">
        <f t="shared" ca="1" si="210"/>
        <v>1</v>
      </c>
      <c r="F7477" s="2" cm="1">
        <f t="array" aca="1" ref="F7477" ca="1">IF(G7477&lt;&gt;"",INDIRECT("'"&amp;G7477&amp;"'!"&amp;H7477),"")</f>
        <v>0</v>
      </c>
      <c r="G7477" s="1533" t="s">
        <v>6775</v>
      </c>
      <c r="H7477" s="2" t="s">
        <v>6379</v>
      </c>
      <c r="S7477" s="8"/>
    </row>
    <row r="7478" spans="1:19" ht="14">
      <c r="A7478">
        <v>7473</v>
      </c>
      <c r="B7478" s="8">
        <f>'EstExp 12-20'!E415</f>
        <v>0</v>
      </c>
      <c r="C7478" s="600">
        <f t="shared" si="211"/>
        <v>7473</v>
      </c>
      <c r="D7478" s="3" t="s">
        <v>786</v>
      </c>
      <c r="E7478" s="2" t="b">
        <f t="shared" ca="1" si="210"/>
        <v>1</v>
      </c>
      <c r="F7478" s="2" cm="1">
        <f t="array" aca="1" ref="F7478" ca="1">IF(G7478&lt;&gt;"",INDIRECT("'"&amp;G7478&amp;"'!"&amp;H7478),"")</f>
        <v>0</v>
      </c>
      <c r="G7478" s="1533" t="s">
        <v>6775</v>
      </c>
      <c r="H7478" s="2" t="s">
        <v>6380</v>
      </c>
      <c r="S7478" s="8"/>
    </row>
    <row r="7479" spans="1:19" ht="14">
      <c r="A7479">
        <v>7474</v>
      </c>
      <c r="B7479" s="8">
        <f>'EstExp 12-20'!F316</f>
        <v>0</v>
      </c>
      <c r="C7479" s="600">
        <f t="shared" si="211"/>
        <v>7474</v>
      </c>
      <c r="D7479" s="3" t="s">
        <v>786</v>
      </c>
      <c r="E7479" s="2" t="b">
        <f t="shared" ca="1" si="210"/>
        <v>1</v>
      </c>
      <c r="F7479" s="2" cm="1">
        <f t="array" aca="1" ref="F7479" ca="1">IF(G7479&lt;&gt;"",INDIRECT("'"&amp;G7479&amp;"'!"&amp;H7479),"")</f>
        <v>0</v>
      </c>
      <c r="G7479" s="1533" t="s">
        <v>6775</v>
      </c>
      <c r="H7479" s="2" t="s">
        <v>6381</v>
      </c>
      <c r="S7479" s="8"/>
    </row>
    <row r="7480" spans="1:19" ht="14">
      <c r="A7480">
        <v>7475</v>
      </c>
      <c r="B7480" s="8">
        <f>'EstExp 12-20'!F318</f>
        <v>0</v>
      </c>
      <c r="C7480" s="600">
        <f t="shared" si="211"/>
        <v>7475</v>
      </c>
      <c r="D7480" s="3" t="s">
        <v>786</v>
      </c>
      <c r="E7480" s="2" t="b">
        <f t="shared" ca="1" si="210"/>
        <v>1</v>
      </c>
      <c r="F7480" s="2" cm="1">
        <f t="array" aca="1" ref="F7480" ca="1">IF(G7480&lt;&gt;"",INDIRECT("'"&amp;G7480&amp;"'!"&amp;H7480),"")</f>
        <v>0</v>
      </c>
      <c r="G7480" s="1533" t="s">
        <v>6775</v>
      </c>
      <c r="H7480" s="2" t="s">
        <v>6382</v>
      </c>
      <c r="S7480" s="8"/>
    </row>
    <row r="7481" spans="1:19" ht="14">
      <c r="A7481">
        <v>7476</v>
      </c>
      <c r="B7481" s="8">
        <f>'EstExp 12-20'!F319</f>
        <v>0</v>
      </c>
      <c r="C7481" s="600">
        <f t="shared" si="211"/>
        <v>7476</v>
      </c>
      <c r="D7481" s="3" t="s">
        <v>786</v>
      </c>
      <c r="E7481" s="2" t="b">
        <f t="shared" ca="1" si="210"/>
        <v>1</v>
      </c>
      <c r="F7481" s="2" cm="1">
        <f t="array" aca="1" ref="F7481" ca="1">IF(G7481&lt;&gt;"",INDIRECT("'"&amp;G7481&amp;"'!"&amp;H7481),"")</f>
        <v>0</v>
      </c>
      <c r="G7481" s="1533" t="s">
        <v>6775</v>
      </c>
      <c r="H7481" s="2" t="s">
        <v>6383</v>
      </c>
      <c r="S7481" s="8"/>
    </row>
    <row r="7482" spans="1:19" ht="14">
      <c r="A7482">
        <v>7477</v>
      </c>
      <c r="B7482" s="8">
        <f>'EstExp 12-20'!F320</f>
        <v>0</v>
      </c>
      <c r="C7482" s="600">
        <f t="shared" si="211"/>
        <v>7477</v>
      </c>
      <c r="D7482" s="3" t="s">
        <v>786</v>
      </c>
      <c r="E7482" s="2" t="b">
        <f t="shared" ca="1" si="210"/>
        <v>1</v>
      </c>
      <c r="F7482" s="2" cm="1">
        <f t="array" aca="1" ref="F7482" ca="1">IF(G7482&lt;&gt;"",INDIRECT("'"&amp;G7482&amp;"'!"&amp;H7482),"")</f>
        <v>0</v>
      </c>
      <c r="G7482" s="1533" t="s">
        <v>6775</v>
      </c>
      <c r="H7482" s="2" t="s">
        <v>6384</v>
      </c>
      <c r="S7482" s="8"/>
    </row>
    <row r="7483" spans="1:19" ht="14">
      <c r="A7483">
        <v>7478</v>
      </c>
      <c r="B7483" s="8">
        <f>'EstExp 12-20'!F321</f>
        <v>0</v>
      </c>
      <c r="C7483" s="600">
        <f t="shared" si="211"/>
        <v>7478</v>
      </c>
      <c r="D7483" s="3" t="s">
        <v>786</v>
      </c>
      <c r="E7483" s="2" t="b">
        <f t="shared" ca="1" si="210"/>
        <v>1</v>
      </c>
      <c r="F7483" s="2" cm="1">
        <f t="array" aca="1" ref="F7483" ca="1">IF(G7483&lt;&gt;"",INDIRECT("'"&amp;G7483&amp;"'!"&amp;H7483),"")</f>
        <v>0</v>
      </c>
      <c r="G7483" s="1533" t="s">
        <v>6775</v>
      </c>
      <c r="H7483" s="2" t="s">
        <v>6385</v>
      </c>
      <c r="S7483" s="8"/>
    </row>
    <row r="7484" spans="1:19" ht="14">
      <c r="A7484">
        <v>7479</v>
      </c>
      <c r="B7484" s="8">
        <f>'EstExp 12-20'!F322</f>
        <v>0</v>
      </c>
      <c r="C7484" s="600">
        <f t="shared" si="211"/>
        <v>7479</v>
      </c>
      <c r="D7484" s="3" t="s">
        <v>786</v>
      </c>
      <c r="E7484" s="2" t="b">
        <f t="shared" ca="1" si="210"/>
        <v>1</v>
      </c>
      <c r="F7484" s="2" cm="1">
        <f t="array" aca="1" ref="F7484" ca="1">IF(G7484&lt;&gt;"",INDIRECT("'"&amp;G7484&amp;"'!"&amp;H7484),"")</f>
        <v>0</v>
      </c>
      <c r="G7484" s="1533" t="s">
        <v>6775</v>
      </c>
      <c r="H7484" s="2" t="s">
        <v>6386</v>
      </c>
      <c r="S7484" s="8"/>
    </row>
    <row r="7485" spans="1:19" ht="14">
      <c r="A7485">
        <v>7480</v>
      </c>
      <c r="B7485" s="8">
        <f>'EstExp 12-20'!F323</f>
        <v>0</v>
      </c>
      <c r="C7485" s="600">
        <f t="shared" si="211"/>
        <v>7480</v>
      </c>
      <c r="D7485" s="3" t="s">
        <v>786</v>
      </c>
      <c r="E7485" s="2" t="b">
        <f t="shared" ca="1" si="210"/>
        <v>1</v>
      </c>
      <c r="F7485" s="2" cm="1">
        <f t="array" aca="1" ref="F7485" ca="1">IF(G7485&lt;&gt;"",INDIRECT("'"&amp;G7485&amp;"'!"&amp;H7485),"")</f>
        <v>0</v>
      </c>
      <c r="G7485" s="1533" t="s">
        <v>6775</v>
      </c>
      <c r="H7485" s="2" t="s">
        <v>6387</v>
      </c>
      <c r="S7485" s="8"/>
    </row>
    <row r="7486" spans="1:19" ht="14">
      <c r="A7486">
        <v>7481</v>
      </c>
      <c r="B7486" s="8">
        <f>'EstExp 12-20'!F324</f>
        <v>0</v>
      </c>
      <c r="C7486" s="600">
        <f t="shared" si="211"/>
        <v>7481</v>
      </c>
      <c r="D7486" s="3" t="s">
        <v>786</v>
      </c>
      <c r="E7486" s="2" t="b">
        <f t="shared" ca="1" si="210"/>
        <v>1</v>
      </c>
      <c r="F7486" s="2" cm="1">
        <f t="array" aca="1" ref="F7486" ca="1">IF(G7486&lt;&gt;"",INDIRECT("'"&amp;G7486&amp;"'!"&amp;H7486),"")</f>
        <v>0</v>
      </c>
      <c r="G7486" s="1533" t="s">
        <v>6775</v>
      </c>
      <c r="H7486" s="2" t="s">
        <v>6388</v>
      </c>
      <c r="S7486" s="8"/>
    </row>
    <row r="7487" spans="1:19" ht="14">
      <c r="A7487">
        <v>7482</v>
      </c>
      <c r="B7487" s="8">
        <f>'EstExp 12-20'!F325</f>
        <v>0</v>
      </c>
      <c r="C7487" s="600">
        <f t="shared" si="211"/>
        <v>7482</v>
      </c>
      <c r="D7487" s="3" t="s">
        <v>786</v>
      </c>
      <c r="E7487" s="2" t="b">
        <f t="shared" ca="1" si="210"/>
        <v>1</v>
      </c>
      <c r="F7487" s="2" cm="1">
        <f t="array" aca="1" ref="F7487" ca="1">IF(G7487&lt;&gt;"",INDIRECT("'"&amp;G7487&amp;"'!"&amp;H7487),"")</f>
        <v>0</v>
      </c>
      <c r="G7487" s="1533" t="s">
        <v>6775</v>
      </c>
      <c r="H7487" s="2" t="s">
        <v>6389</v>
      </c>
      <c r="S7487" s="8"/>
    </row>
    <row r="7488" spans="1:19" ht="14">
      <c r="A7488">
        <v>7483</v>
      </c>
      <c r="B7488" s="8">
        <f>'EstExp 12-20'!F326</f>
        <v>0</v>
      </c>
      <c r="C7488" s="600">
        <f t="shared" si="211"/>
        <v>7483</v>
      </c>
      <c r="D7488" s="3" t="s">
        <v>786</v>
      </c>
      <c r="E7488" s="2" t="b">
        <f t="shared" ca="1" si="210"/>
        <v>1</v>
      </c>
      <c r="F7488" s="2" cm="1">
        <f t="array" aca="1" ref="F7488" ca="1">IF(G7488&lt;&gt;"",INDIRECT("'"&amp;G7488&amp;"'!"&amp;H7488),"")</f>
        <v>0</v>
      </c>
      <c r="G7488" s="1533" t="s">
        <v>6775</v>
      </c>
      <c r="H7488" s="2" t="s">
        <v>6390</v>
      </c>
      <c r="S7488" s="8"/>
    </row>
    <row r="7489" spans="1:19" ht="14">
      <c r="A7489">
        <v>7484</v>
      </c>
      <c r="B7489" s="8">
        <f>'EstExp 12-20'!F327</f>
        <v>0</v>
      </c>
      <c r="C7489" s="600">
        <f t="shared" si="211"/>
        <v>7484</v>
      </c>
      <c r="D7489" s="3" t="s">
        <v>786</v>
      </c>
      <c r="E7489" s="2" t="b">
        <f t="shared" ca="1" si="210"/>
        <v>1</v>
      </c>
      <c r="F7489" s="2" cm="1">
        <f t="array" aca="1" ref="F7489" ca="1">IF(G7489&lt;&gt;"",INDIRECT("'"&amp;G7489&amp;"'!"&amp;H7489),"")</f>
        <v>0</v>
      </c>
      <c r="G7489" s="1533" t="s">
        <v>6775</v>
      </c>
      <c r="H7489" s="2" t="s">
        <v>6391</v>
      </c>
      <c r="S7489" s="8"/>
    </row>
    <row r="7490" spans="1:19" ht="14">
      <c r="A7490">
        <v>7485</v>
      </c>
      <c r="B7490" s="8">
        <f>'EstExp 12-20'!F328</f>
        <v>0</v>
      </c>
      <c r="C7490" s="600">
        <f t="shared" si="211"/>
        <v>7485</v>
      </c>
      <c r="D7490" s="3" t="s">
        <v>786</v>
      </c>
      <c r="E7490" s="2" t="b">
        <f t="shared" ref="E7490:E7553" ca="1" si="212">F7490=B7490</f>
        <v>1</v>
      </c>
      <c r="F7490" s="2" cm="1">
        <f t="array" aca="1" ref="F7490" ca="1">IF(G7490&lt;&gt;"",INDIRECT("'"&amp;G7490&amp;"'!"&amp;H7490),"")</f>
        <v>0</v>
      </c>
      <c r="G7490" s="1533" t="s">
        <v>6775</v>
      </c>
      <c r="H7490" s="2" t="s">
        <v>6392</v>
      </c>
      <c r="S7490" s="8"/>
    </row>
    <row r="7491" spans="1:19" ht="14">
      <c r="A7491">
        <v>7486</v>
      </c>
      <c r="B7491" s="8">
        <f>'EstExp 12-20'!F329</f>
        <v>0</v>
      </c>
      <c r="C7491" s="600">
        <f t="shared" si="211"/>
        <v>7486</v>
      </c>
      <c r="D7491" s="3" t="s">
        <v>786</v>
      </c>
      <c r="E7491" s="2" t="b">
        <f t="shared" ca="1" si="212"/>
        <v>1</v>
      </c>
      <c r="F7491" s="2" cm="1">
        <f t="array" aca="1" ref="F7491" ca="1">IF(G7491&lt;&gt;"",INDIRECT("'"&amp;G7491&amp;"'!"&amp;H7491),"")</f>
        <v>0</v>
      </c>
      <c r="G7491" s="1533" t="s">
        <v>6775</v>
      </c>
      <c r="H7491" s="2" t="s">
        <v>6393</v>
      </c>
      <c r="S7491" s="8"/>
    </row>
    <row r="7492" spans="1:19" ht="14">
      <c r="A7492">
        <v>7487</v>
      </c>
      <c r="B7492" s="8">
        <f>'EstExp 12-20'!F330</f>
        <v>0</v>
      </c>
      <c r="C7492" s="600">
        <f t="shared" ref="C7492:C7555" si="213">A7492-B7492</f>
        <v>7487</v>
      </c>
      <c r="D7492" s="3" t="s">
        <v>786</v>
      </c>
      <c r="E7492" s="2" t="b">
        <f t="shared" ca="1" si="212"/>
        <v>1</v>
      </c>
      <c r="F7492" s="2" cm="1">
        <f t="array" aca="1" ref="F7492" ca="1">IF(G7492&lt;&gt;"",INDIRECT("'"&amp;G7492&amp;"'!"&amp;H7492),"")</f>
        <v>0</v>
      </c>
      <c r="G7492" s="1533" t="s">
        <v>6775</v>
      </c>
      <c r="H7492" s="2" t="s">
        <v>6394</v>
      </c>
      <c r="S7492" s="8"/>
    </row>
    <row r="7493" spans="1:19" ht="14">
      <c r="A7493">
        <v>7488</v>
      </c>
      <c r="B7493" s="8">
        <f>'EstExp 12-20'!F344</f>
        <v>0</v>
      </c>
      <c r="C7493" s="600">
        <f t="shared" si="213"/>
        <v>7488</v>
      </c>
      <c r="D7493" s="3" t="s">
        <v>786</v>
      </c>
      <c r="E7493" s="2" t="b">
        <f t="shared" ca="1" si="212"/>
        <v>1</v>
      </c>
      <c r="F7493" s="2" cm="1">
        <f t="array" aca="1" ref="F7493" ca="1">IF(G7493&lt;&gt;"",INDIRECT("'"&amp;G7493&amp;"'!"&amp;H7493),"")</f>
        <v>0</v>
      </c>
      <c r="G7493" s="1533" t="s">
        <v>6775</v>
      </c>
      <c r="H7493" s="2" t="s">
        <v>6395</v>
      </c>
      <c r="S7493" s="8"/>
    </row>
    <row r="7494" spans="1:19" ht="14">
      <c r="A7494">
        <v>7489</v>
      </c>
      <c r="B7494" s="8">
        <f>'EstExp 12-20'!F347</f>
        <v>0</v>
      </c>
      <c r="C7494" s="600">
        <f t="shared" si="213"/>
        <v>7489</v>
      </c>
      <c r="D7494" s="3" t="s">
        <v>786</v>
      </c>
      <c r="E7494" s="2" t="b">
        <f t="shared" ca="1" si="212"/>
        <v>1</v>
      </c>
      <c r="F7494" s="2" cm="1">
        <f t="array" aca="1" ref="F7494" ca="1">IF(G7494&lt;&gt;"",INDIRECT("'"&amp;G7494&amp;"'!"&amp;H7494),"")</f>
        <v>0</v>
      </c>
      <c r="G7494" s="1533" t="s">
        <v>6775</v>
      </c>
      <c r="H7494" s="2" t="s">
        <v>6396</v>
      </c>
      <c r="S7494" s="8"/>
    </row>
    <row r="7495" spans="1:19" ht="14">
      <c r="A7495">
        <v>7490</v>
      </c>
      <c r="B7495" s="8">
        <f>'EstExp 12-20'!F348</f>
        <v>0</v>
      </c>
      <c r="C7495" s="600">
        <f t="shared" si="213"/>
        <v>7490</v>
      </c>
      <c r="D7495" s="3" t="s">
        <v>786</v>
      </c>
      <c r="E7495" s="2" t="b">
        <f t="shared" ca="1" si="212"/>
        <v>1</v>
      </c>
      <c r="F7495" s="2" cm="1">
        <f t="array" aca="1" ref="F7495" ca="1">IF(G7495&lt;&gt;"",INDIRECT("'"&amp;G7495&amp;"'!"&amp;H7495),"")</f>
        <v>0</v>
      </c>
      <c r="G7495" s="1533" t="s">
        <v>6775</v>
      </c>
      <c r="H7495" s="2" t="s">
        <v>6397</v>
      </c>
      <c r="S7495" s="8"/>
    </row>
    <row r="7496" spans="1:19" ht="14">
      <c r="A7496">
        <v>7491</v>
      </c>
      <c r="B7496" s="8">
        <f>'EstExp 12-20'!F349</f>
        <v>0</v>
      </c>
      <c r="C7496" s="600">
        <f t="shared" si="213"/>
        <v>7491</v>
      </c>
      <c r="D7496" s="3" t="s">
        <v>786</v>
      </c>
      <c r="E7496" s="2" t="b">
        <f t="shared" ca="1" si="212"/>
        <v>1</v>
      </c>
      <c r="F7496" s="2" cm="1">
        <f t="array" aca="1" ref="F7496" ca="1">IF(G7496&lt;&gt;"",INDIRECT("'"&amp;G7496&amp;"'!"&amp;H7496),"")</f>
        <v>0</v>
      </c>
      <c r="G7496" s="1533" t="s">
        <v>6775</v>
      </c>
      <c r="H7496" s="2" t="s">
        <v>6398</v>
      </c>
      <c r="S7496" s="8"/>
    </row>
    <row r="7497" spans="1:19" ht="14">
      <c r="A7497">
        <v>7492</v>
      </c>
      <c r="B7497" s="8">
        <f>'EstExp 12-20'!F350</f>
        <v>0</v>
      </c>
      <c r="C7497" s="600">
        <f t="shared" si="213"/>
        <v>7492</v>
      </c>
      <c r="D7497" s="3" t="s">
        <v>786</v>
      </c>
      <c r="E7497" s="2" t="b">
        <f t="shared" ca="1" si="212"/>
        <v>1</v>
      </c>
      <c r="F7497" s="2" cm="1">
        <f t="array" aca="1" ref="F7497" ca="1">IF(G7497&lt;&gt;"",INDIRECT("'"&amp;G7497&amp;"'!"&amp;H7497),"")</f>
        <v>0</v>
      </c>
      <c r="G7497" s="1533" t="s">
        <v>6775</v>
      </c>
      <c r="H7497" s="2" t="s">
        <v>6399</v>
      </c>
      <c r="S7497" s="8"/>
    </row>
    <row r="7498" spans="1:19" ht="14">
      <c r="A7498">
        <v>7493</v>
      </c>
      <c r="B7498" s="8">
        <f>'EstExp 12-20'!F351</f>
        <v>0</v>
      </c>
      <c r="C7498" s="600">
        <f t="shared" si="213"/>
        <v>7493</v>
      </c>
      <c r="D7498" s="3" t="s">
        <v>786</v>
      </c>
      <c r="E7498" s="2" t="b">
        <f t="shared" ca="1" si="212"/>
        <v>1</v>
      </c>
      <c r="F7498" s="2" cm="1">
        <f t="array" aca="1" ref="F7498" ca="1">IF(G7498&lt;&gt;"",INDIRECT("'"&amp;G7498&amp;"'!"&amp;H7498),"")</f>
        <v>0</v>
      </c>
      <c r="G7498" s="1533" t="s">
        <v>6775</v>
      </c>
      <c r="H7498" s="2" t="s">
        <v>6400</v>
      </c>
      <c r="S7498" s="8"/>
    </row>
    <row r="7499" spans="1:19" ht="14">
      <c r="A7499">
        <v>7494</v>
      </c>
      <c r="B7499" s="8">
        <f>'EstExp 12-20'!F352</f>
        <v>0</v>
      </c>
      <c r="C7499" s="600">
        <f t="shared" si="213"/>
        <v>7494</v>
      </c>
      <c r="D7499" s="3" t="s">
        <v>786</v>
      </c>
      <c r="E7499" s="2" t="b">
        <f t="shared" ca="1" si="212"/>
        <v>1</v>
      </c>
      <c r="F7499" s="2" cm="1">
        <f t="array" aca="1" ref="F7499" ca="1">IF(G7499&lt;&gt;"",INDIRECT("'"&amp;G7499&amp;"'!"&amp;H7499),"")</f>
        <v>0</v>
      </c>
      <c r="G7499" s="1533" t="s">
        <v>6775</v>
      </c>
      <c r="H7499" s="2" t="s">
        <v>6401</v>
      </c>
      <c r="S7499" s="8"/>
    </row>
    <row r="7500" spans="1:19" ht="14">
      <c r="A7500">
        <v>7495</v>
      </c>
      <c r="B7500" s="8">
        <f>'EstExp 12-20'!F353</f>
        <v>0</v>
      </c>
      <c r="C7500" s="600">
        <f t="shared" si="213"/>
        <v>7495</v>
      </c>
      <c r="D7500" s="3" t="s">
        <v>786</v>
      </c>
      <c r="E7500" s="2" t="b">
        <f t="shared" ca="1" si="212"/>
        <v>1</v>
      </c>
      <c r="F7500" s="2" cm="1">
        <f t="array" aca="1" ref="F7500" ca="1">IF(G7500&lt;&gt;"",INDIRECT("'"&amp;G7500&amp;"'!"&amp;H7500),"")</f>
        <v>0</v>
      </c>
      <c r="G7500" s="1533" t="s">
        <v>6775</v>
      </c>
      <c r="H7500" s="2" t="s">
        <v>6402</v>
      </c>
      <c r="S7500" s="8"/>
    </row>
    <row r="7501" spans="1:19" ht="14">
      <c r="A7501">
        <v>7496</v>
      </c>
      <c r="B7501" s="8">
        <f>'EstExp 12-20'!F355</f>
        <v>0</v>
      </c>
      <c r="C7501" s="600">
        <f t="shared" si="213"/>
        <v>7496</v>
      </c>
      <c r="D7501" s="3" t="s">
        <v>786</v>
      </c>
      <c r="E7501" s="2" t="b">
        <f t="shared" ca="1" si="212"/>
        <v>1</v>
      </c>
      <c r="F7501" s="2" cm="1">
        <f t="array" aca="1" ref="F7501" ca="1">IF(G7501&lt;&gt;"",INDIRECT("'"&amp;G7501&amp;"'!"&amp;H7501),"")</f>
        <v>0</v>
      </c>
      <c r="G7501" s="1533" t="s">
        <v>6775</v>
      </c>
      <c r="H7501" s="2" t="s">
        <v>6403</v>
      </c>
      <c r="S7501" s="8"/>
    </row>
    <row r="7502" spans="1:19" ht="14">
      <c r="A7502">
        <v>7497</v>
      </c>
      <c r="B7502" s="8">
        <f>'EstExp 12-20'!F356</f>
        <v>0</v>
      </c>
      <c r="C7502" s="600">
        <f t="shared" si="213"/>
        <v>7497</v>
      </c>
      <c r="D7502" s="3" t="s">
        <v>786</v>
      </c>
      <c r="E7502" s="2" t="b">
        <f t="shared" ca="1" si="212"/>
        <v>1</v>
      </c>
      <c r="F7502" s="2" cm="1">
        <f t="array" aca="1" ref="F7502" ca="1">IF(G7502&lt;&gt;"",INDIRECT("'"&amp;G7502&amp;"'!"&amp;H7502),"")</f>
        <v>0</v>
      </c>
      <c r="G7502" s="1533" t="s">
        <v>6775</v>
      </c>
      <c r="H7502" s="2" t="s">
        <v>6404</v>
      </c>
      <c r="S7502" s="8"/>
    </row>
    <row r="7503" spans="1:19" ht="14">
      <c r="A7503">
        <v>7498</v>
      </c>
      <c r="B7503" s="8">
        <f>'EstExp 12-20'!F357</f>
        <v>0</v>
      </c>
      <c r="C7503" s="600">
        <f t="shared" si="213"/>
        <v>7498</v>
      </c>
      <c r="D7503" s="3" t="s">
        <v>786</v>
      </c>
      <c r="E7503" s="2" t="b">
        <f t="shared" ca="1" si="212"/>
        <v>1</v>
      </c>
      <c r="F7503" s="2" cm="1">
        <f t="array" aca="1" ref="F7503" ca="1">IF(G7503&lt;&gt;"",INDIRECT("'"&amp;G7503&amp;"'!"&amp;H7503),"")</f>
        <v>0</v>
      </c>
      <c r="G7503" s="1533" t="s">
        <v>6775</v>
      </c>
      <c r="H7503" s="2" t="s">
        <v>6405</v>
      </c>
      <c r="S7503" s="8"/>
    </row>
    <row r="7504" spans="1:19" ht="14">
      <c r="A7504">
        <v>7499</v>
      </c>
      <c r="B7504" s="8">
        <f>'EstExp 12-20'!F358</f>
        <v>0</v>
      </c>
      <c r="C7504" s="600">
        <f t="shared" si="213"/>
        <v>7499</v>
      </c>
      <c r="D7504" s="3" t="s">
        <v>786</v>
      </c>
      <c r="E7504" s="2" t="b">
        <f t="shared" ca="1" si="212"/>
        <v>1</v>
      </c>
      <c r="F7504" s="2" cm="1">
        <f t="array" aca="1" ref="F7504" ca="1">IF(G7504&lt;&gt;"",INDIRECT("'"&amp;G7504&amp;"'!"&amp;H7504),"")</f>
        <v>0</v>
      </c>
      <c r="G7504" s="1533" t="s">
        <v>6775</v>
      </c>
      <c r="H7504" s="2" t="s">
        <v>6406</v>
      </c>
      <c r="S7504" s="8"/>
    </row>
    <row r="7505" spans="1:19" ht="14">
      <c r="A7505">
        <v>7500</v>
      </c>
      <c r="B7505" s="8">
        <f>'EstExp 12-20'!F360</f>
        <v>0</v>
      </c>
      <c r="C7505" s="600">
        <f t="shared" si="213"/>
        <v>7500</v>
      </c>
      <c r="D7505" s="3" t="s">
        <v>786</v>
      </c>
      <c r="E7505" s="2" t="b">
        <f t="shared" ca="1" si="212"/>
        <v>1</v>
      </c>
      <c r="F7505" s="2" cm="1">
        <f t="array" aca="1" ref="F7505" ca="1">IF(G7505&lt;&gt;"",INDIRECT("'"&amp;G7505&amp;"'!"&amp;H7505),"")</f>
        <v>0</v>
      </c>
      <c r="G7505" s="1533" t="s">
        <v>6775</v>
      </c>
      <c r="H7505" s="2" t="s">
        <v>6407</v>
      </c>
      <c r="S7505" s="8"/>
    </row>
    <row r="7506" spans="1:19" ht="14">
      <c r="A7506">
        <v>7501</v>
      </c>
      <c r="B7506" s="8">
        <f>'EstExp 12-20'!F361</f>
        <v>0</v>
      </c>
      <c r="C7506" s="600">
        <f t="shared" si="213"/>
        <v>7501</v>
      </c>
      <c r="D7506" s="3" t="s">
        <v>786</v>
      </c>
      <c r="E7506" s="2" t="b">
        <f t="shared" ca="1" si="212"/>
        <v>1</v>
      </c>
      <c r="F7506" s="2" cm="1">
        <f t="array" aca="1" ref="F7506" ca="1">IF(G7506&lt;&gt;"",INDIRECT("'"&amp;G7506&amp;"'!"&amp;H7506),"")</f>
        <v>0</v>
      </c>
      <c r="G7506" s="1533" t="s">
        <v>6775</v>
      </c>
      <c r="H7506" s="2" t="s">
        <v>6408</v>
      </c>
      <c r="S7506" s="8"/>
    </row>
    <row r="7507" spans="1:19" ht="14">
      <c r="A7507">
        <v>7502</v>
      </c>
      <c r="B7507" s="8">
        <f>'EstExp 12-20'!F362</f>
        <v>0</v>
      </c>
      <c r="C7507" s="600">
        <f t="shared" si="213"/>
        <v>7502</v>
      </c>
      <c r="D7507" s="3" t="s">
        <v>786</v>
      </c>
      <c r="E7507" s="2" t="b">
        <f t="shared" ca="1" si="212"/>
        <v>1</v>
      </c>
      <c r="F7507" s="2" cm="1">
        <f t="array" aca="1" ref="F7507" ca="1">IF(G7507&lt;&gt;"",INDIRECT("'"&amp;G7507&amp;"'!"&amp;H7507),"")</f>
        <v>0</v>
      </c>
      <c r="G7507" s="1533" t="s">
        <v>6775</v>
      </c>
      <c r="H7507" s="2" t="s">
        <v>6409</v>
      </c>
      <c r="S7507" s="8"/>
    </row>
    <row r="7508" spans="1:19" ht="14">
      <c r="A7508">
        <v>7503</v>
      </c>
      <c r="B7508" s="8">
        <f>'EstExp 12-20'!F367</f>
        <v>0</v>
      </c>
      <c r="C7508" s="600">
        <f t="shared" si="213"/>
        <v>7503</v>
      </c>
      <c r="D7508" s="3" t="s">
        <v>786</v>
      </c>
      <c r="E7508" s="2" t="b">
        <f t="shared" ca="1" si="212"/>
        <v>1</v>
      </c>
      <c r="F7508" s="2" cm="1">
        <f t="array" aca="1" ref="F7508" ca="1">IF(G7508&lt;&gt;"",INDIRECT("'"&amp;G7508&amp;"'!"&amp;H7508),"")</f>
        <v>0</v>
      </c>
      <c r="G7508" s="1533" t="s">
        <v>6775</v>
      </c>
      <c r="H7508" s="2" t="s">
        <v>6410</v>
      </c>
      <c r="S7508" s="8"/>
    </row>
    <row r="7509" spans="1:19" ht="14">
      <c r="A7509">
        <v>7504</v>
      </c>
      <c r="B7509" s="8">
        <f>'EstExp 12-20'!F368</f>
        <v>0</v>
      </c>
      <c r="C7509" s="600">
        <f t="shared" si="213"/>
        <v>7504</v>
      </c>
      <c r="D7509" s="3" t="s">
        <v>786</v>
      </c>
      <c r="E7509" s="2" t="b">
        <f t="shared" ca="1" si="212"/>
        <v>1</v>
      </c>
      <c r="F7509" s="2" cm="1">
        <f t="array" aca="1" ref="F7509" ca="1">IF(G7509&lt;&gt;"",INDIRECT("'"&amp;G7509&amp;"'!"&amp;H7509),"")</f>
        <v>0</v>
      </c>
      <c r="G7509" s="1533" t="s">
        <v>6775</v>
      </c>
      <c r="H7509" s="2" t="s">
        <v>6411</v>
      </c>
      <c r="S7509" s="8"/>
    </row>
    <row r="7510" spans="1:19" ht="14">
      <c r="A7510">
        <v>7505</v>
      </c>
      <c r="B7510" s="8">
        <f>'EstExp 12-20'!F369</f>
        <v>0</v>
      </c>
      <c r="C7510" s="600">
        <f t="shared" si="213"/>
        <v>7505</v>
      </c>
      <c r="D7510" s="3" t="s">
        <v>786</v>
      </c>
      <c r="E7510" s="2" t="b">
        <f t="shared" ca="1" si="212"/>
        <v>1</v>
      </c>
      <c r="F7510" s="2" cm="1">
        <f t="array" aca="1" ref="F7510" ca="1">IF(G7510&lt;&gt;"",INDIRECT("'"&amp;G7510&amp;"'!"&amp;H7510),"")</f>
        <v>0</v>
      </c>
      <c r="G7510" s="1533" t="s">
        <v>6775</v>
      </c>
      <c r="H7510" s="2" t="s">
        <v>6412</v>
      </c>
      <c r="S7510" s="8"/>
    </row>
    <row r="7511" spans="1:19" ht="14">
      <c r="A7511">
        <v>7506</v>
      </c>
      <c r="B7511" s="8">
        <f>'EstExp 12-20'!F371</f>
        <v>0</v>
      </c>
      <c r="C7511" s="600">
        <f t="shared" si="213"/>
        <v>7506</v>
      </c>
      <c r="D7511" s="3" t="s">
        <v>786</v>
      </c>
      <c r="E7511" s="2" t="b">
        <f t="shared" ca="1" si="212"/>
        <v>1</v>
      </c>
      <c r="F7511" s="2" cm="1">
        <f t="array" aca="1" ref="F7511" ca="1">IF(G7511&lt;&gt;"",INDIRECT("'"&amp;G7511&amp;"'!"&amp;H7511),"")</f>
        <v>0</v>
      </c>
      <c r="G7511" s="1533" t="s">
        <v>6775</v>
      </c>
      <c r="H7511" s="2" t="s">
        <v>6413</v>
      </c>
      <c r="S7511" s="8"/>
    </row>
    <row r="7512" spans="1:19" ht="14">
      <c r="A7512">
        <v>7507</v>
      </c>
      <c r="B7512" s="8">
        <f>'EstExp 12-20'!F372</f>
        <v>0</v>
      </c>
      <c r="C7512" s="600">
        <f t="shared" si="213"/>
        <v>7507</v>
      </c>
      <c r="D7512" s="3" t="s">
        <v>786</v>
      </c>
      <c r="E7512" s="2" t="b">
        <f t="shared" ca="1" si="212"/>
        <v>1</v>
      </c>
      <c r="F7512" s="2" cm="1">
        <f t="array" aca="1" ref="F7512" ca="1">IF(G7512&lt;&gt;"",INDIRECT("'"&amp;G7512&amp;"'!"&amp;H7512),"")</f>
        <v>0</v>
      </c>
      <c r="G7512" s="1533" t="s">
        <v>6775</v>
      </c>
      <c r="H7512" s="2" t="s">
        <v>6414</v>
      </c>
      <c r="S7512" s="8"/>
    </row>
    <row r="7513" spans="1:19" ht="14">
      <c r="A7513">
        <v>7508</v>
      </c>
      <c r="B7513" s="8">
        <f>'EstExp 12-20'!F374</f>
        <v>0</v>
      </c>
      <c r="C7513" s="600">
        <f t="shared" si="213"/>
        <v>7508</v>
      </c>
      <c r="D7513" s="3" t="s">
        <v>786</v>
      </c>
      <c r="E7513" s="2" t="b">
        <f t="shared" ca="1" si="212"/>
        <v>1</v>
      </c>
      <c r="F7513" s="2" cm="1">
        <f t="array" aca="1" ref="F7513" ca="1">IF(G7513&lt;&gt;"",INDIRECT("'"&amp;G7513&amp;"'!"&amp;H7513),"")</f>
        <v>0</v>
      </c>
      <c r="G7513" s="1533" t="s">
        <v>6775</v>
      </c>
      <c r="H7513" s="2" t="s">
        <v>6415</v>
      </c>
      <c r="S7513" s="8"/>
    </row>
    <row r="7514" spans="1:19" ht="14">
      <c r="A7514">
        <v>7509</v>
      </c>
      <c r="B7514" s="8">
        <f>'EstExp 12-20'!F375</f>
        <v>0</v>
      </c>
      <c r="C7514" s="600">
        <f t="shared" si="213"/>
        <v>7509</v>
      </c>
      <c r="D7514" s="3" t="s">
        <v>786</v>
      </c>
      <c r="E7514" s="2" t="b">
        <f t="shared" ca="1" si="212"/>
        <v>1</v>
      </c>
      <c r="F7514" s="2" cm="1">
        <f t="array" aca="1" ref="F7514" ca="1">IF(G7514&lt;&gt;"",INDIRECT("'"&amp;G7514&amp;"'!"&amp;H7514),"")</f>
        <v>0</v>
      </c>
      <c r="G7514" s="1533" t="s">
        <v>6775</v>
      </c>
      <c r="H7514" s="2" t="s">
        <v>6416</v>
      </c>
      <c r="S7514" s="8"/>
    </row>
    <row r="7515" spans="1:19" ht="14">
      <c r="A7515">
        <v>7510</v>
      </c>
      <c r="B7515" s="8">
        <f>'EstExp 12-20'!F376</f>
        <v>0</v>
      </c>
      <c r="C7515" s="600">
        <f t="shared" si="213"/>
        <v>7510</v>
      </c>
      <c r="D7515" s="3" t="s">
        <v>786</v>
      </c>
      <c r="E7515" s="2" t="b">
        <f t="shared" ca="1" si="212"/>
        <v>1</v>
      </c>
      <c r="F7515" s="2" cm="1">
        <f t="array" aca="1" ref="F7515" ca="1">IF(G7515&lt;&gt;"",INDIRECT("'"&amp;G7515&amp;"'!"&amp;H7515),"")</f>
        <v>0</v>
      </c>
      <c r="G7515" s="1533" t="s">
        <v>6775</v>
      </c>
      <c r="H7515" s="2" t="s">
        <v>6417</v>
      </c>
      <c r="S7515" s="8"/>
    </row>
    <row r="7516" spans="1:19" ht="14">
      <c r="A7516">
        <v>7511</v>
      </c>
      <c r="B7516" s="8">
        <f>'EstExp 12-20'!F377</f>
        <v>0</v>
      </c>
      <c r="C7516" s="600">
        <f t="shared" si="213"/>
        <v>7511</v>
      </c>
      <c r="D7516" s="3" t="s">
        <v>786</v>
      </c>
      <c r="E7516" s="2" t="b">
        <f t="shared" ca="1" si="212"/>
        <v>1</v>
      </c>
      <c r="F7516" s="2" cm="1">
        <f t="array" aca="1" ref="F7516" ca="1">IF(G7516&lt;&gt;"",INDIRECT("'"&amp;G7516&amp;"'!"&amp;H7516),"")</f>
        <v>0</v>
      </c>
      <c r="G7516" s="1533" t="s">
        <v>6775</v>
      </c>
      <c r="H7516" s="2" t="s">
        <v>6418</v>
      </c>
      <c r="S7516" s="8"/>
    </row>
    <row r="7517" spans="1:19" ht="14">
      <c r="A7517">
        <v>7512</v>
      </c>
      <c r="B7517" s="8">
        <f>'EstExp 12-20'!F378</f>
        <v>0</v>
      </c>
      <c r="C7517" s="600">
        <f t="shared" si="213"/>
        <v>7512</v>
      </c>
      <c r="D7517" s="3" t="s">
        <v>786</v>
      </c>
      <c r="E7517" s="2" t="b">
        <f t="shared" ca="1" si="212"/>
        <v>1</v>
      </c>
      <c r="F7517" s="2" cm="1">
        <f t="array" aca="1" ref="F7517" ca="1">IF(G7517&lt;&gt;"",INDIRECT("'"&amp;G7517&amp;"'!"&amp;H7517),"")</f>
        <v>0</v>
      </c>
      <c r="G7517" s="1533" t="s">
        <v>6775</v>
      </c>
      <c r="H7517" s="2" t="s">
        <v>6419</v>
      </c>
      <c r="S7517" s="8"/>
    </row>
    <row r="7518" spans="1:19" ht="14">
      <c r="A7518">
        <v>7513</v>
      </c>
      <c r="B7518" s="8">
        <f>'EstExp 12-20'!F380</f>
        <v>0</v>
      </c>
      <c r="C7518" s="600">
        <f t="shared" si="213"/>
        <v>7513</v>
      </c>
      <c r="D7518" s="3" t="s">
        <v>786</v>
      </c>
      <c r="E7518" s="2" t="b">
        <f t="shared" ca="1" si="212"/>
        <v>1</v>
      </c>
      <c r="F7518" s="2" cm="1">
        <f t="array" aca="1" ref="F7518" ca="1">IF(G7518&lt;&gt;"",INDIRECT("'"&amp;G7518&amp;"'!"&amp;H7518),"")</f>
        <v>0</v>
      </c>
      <c r="G7518" s="1533" t="s">
        <v>6775</v>
      </c>
      <c r="H7518" s="2" t="s">
        <v>6420</v>
      </c>
      <c r="S7518" s="8"/>
    </row>
    <row r="7519" spans="1:19" ht="14">
      <c r="A7519">
        <v>7514</v>
      </c>
      <c r="B7519" s="8">
        <f>'EstExp 12-20'!F381</f>
        <v>0</v>
      </c>
      <c r="C7519" s="600">
        <f t="shared" si="213"/>
        <v>7514</v>
      </c>
      <c r="D7519" s="3" t="s">
        <v>786</v>
      </c>
      <c r="E7519" s="2" t="b">
        <f t="shared" ca="1" si="212"/>
        <v>1</v>
      </c>
      <c r="F7519" s="2" cm="1">
        <f t="array" aca="1" ref="F7519" ca="1">IF(G7519&lt;&gt;"",INDIRECT("'"&amp;G7519&amp;"'!"&amp;H7519),"")</f>
        <v>0</v>
      </c>
      <c r="G7519" s="1533" t="s">
        <v>6775</v>
      </c>
      <c r="H7519" s="2" t="s">
        <v>6421</v>
      </c>
      <c r="S7519" s="8"/>
    </row>
    <row r="7520" spans="1:19" ht="14">
      <c r="A7520">
        <v>7515</v>
      </c>
      <c r="B7520" s="8">
        <f>'EstExp 12-20'!F382</f>
        <v>0</v>
      </c>
      <c r="C7520" s="600">
        <f t="shared" si="213"/>
        <v>7515</v>
      </c>
      <c r="D7520" s="3" t="s">
        <v>786</v>
      </c>
      <c r="E7520" s="2" t="b">
        <f t="shared" ca="1" si="212"/>
        <v>1</v>
      </c>
      <c r="F7520" s="2" cm="1">
        <f t="array" aca="1" ref="F7520" ca="1">IF(G7520&lt;&gt;"",INDIRECT("'"&amp;G7520&amp;"'!"&amp;H7520),"")</f>
        <v>0</v>
      </c>
      <c r="G7520" s="1533" t="s">
        <v>6775</v>
      </c>
      <c r="H7520" s="2" t="s">
        <v>6422</v>
      </c>
      <c r="S7520" s="8"/>
    </row>
    <row r="7521" spans="1:19" ht="14">
      <c r="A7521">
        <v>7516</v>
      </c>
      <c r="B7521" s="8">
        <f>'EstExp 12-20'!F383</f>
        <v>0</v>
      </c>
      <c r="C7521" s="600">
        <f t="shared" si="213"/>
        <v>7516</v>
      </c>
      <c r="D7521" s="3" t="s">
        <v>786</v>
      </c>
      <c r="E7521" s="2" t="b">
        <f t="shared" ca="1" si="212"/>
        <v>1</v>
      </c>
      <c r="F7521" s="2" cm="1">
        <f t="array" aca="1" ref="F7521" ca="1">IF(G7521&lt;&gt;"",INDIRECT("'"&amp;G7521&amp;"'!"&amp;H7521),"")</f>
        <v>0</v>
      </c>
      <c r="G7521" s="1533" t="s">
        <v>6775</v>
      </c>
      <c r="H7521" s="2" t="s">
        <v>6423</v>
      </c>
      <c r="S7521" s="8"/>
    </row>
    <row r="7522" spans="1:19" ht="14">
      <c r="A7522">
        <v>7517</v>
      </c>
      <c r="B7522" s="8">
        <f>'EstExp 12-20'!F384</f>
        <v>0</v>
      </c>
      <c r="C7522" s="600">
        <f t="shared" si="213"/>
        <v>7517</v>
      </c>
      <c r="D7522" s="3" t="s">
        <v>786</v>
      </c>
      <c r="E7522" s="2" t="b">
        <f t="shared" ca="1" si="212"/>
        <v>1</v>
      </c>
      <c r="F7522" s="2" cm="1">
        <f t="array" aca="1" ref="F7522" ca="1">IF(G7522&lt;&gt;"",INDIRECT("'"&amp;G7522&amp;"'!"&amp;H7522),"")</f>
        <v>0</v>
      </c>
      <c r="G7522" s="1533" t="s">
        <v>6775</v>
      </c>
      <c r="H7522" s="2" t="s">
        <v>6424</v>
      </c>
      <c r="S7522" s="8"/>
    </row>
    <row r="7523" spans="1:19" ht="14">
      <c r="A7523">
        <v>7518</v>
      </c>
      <c r="B7523" s="8">
        <f>'EstExp 12-20'!F385</f>
        <v>0</v>
      </c>
      <c r="C7523" s="600">
        <f t="shared" si="213"/>
        <v>7518</v>
      </c>
      <c r="D7523" s="3" t="s">
        <v>786</v>
      </c>
      <c r="E7523" s="2" t="b">
        <f t="shared" ca="1" si="212"/>
        <v>1</v>
      </c>
      <c r="F7523" s="2" cm="1">
        <f t="array" aca="1" ref="F7523" ca="1">IF(G7523&lt;&gt;"",INDIRECT("'"&amp;G7523&amp;"'!"&amp;H7523),"")</f>
        <v>0</v>
      </c>
      <c r="G7523" s="1533" t="s">
        <v>6775</v>
      </c>
      <c r="H7523" s="2" t="s">
        <v>6425</v>
      </c>
      <c r="S7523" s="8"/>
    </row>
    <row r="7524" spans="1:19" ht="14">
      <c r="A7524">
        <v>7519</v>
      </c>
      <c r="B7524" s="8">
        <f>'EstExp 12-20'!F386</f>
        <v>0</v>
      </c>
      <c r="C7524" s="600">
        <f t="shared" si="213"/>
        <v>7519</v>
      </c>
      <c r="D7524" s="3" t="s">
        <v>786</v>
      </c>
      <c r="E7524" s="2" t="b">
        <f t="shared" ca="1" si="212"/>
        <v>1</v>
      </c>
      <c r="F7524" s="2" cm="1">
        <f t="array" aca="1" ref="F7524" ca="1">IF(G7524&lt;&gt;"",INDIRECT("'"&amp;G7524&amp;"'!"&amp;H7524),"")</f>
        <v>0</v>
      </c>
      <c r="G7524" s="1533" t="s">
        <v>6775</v>
      </c>
      <c r="H7524" s="2" t="s">
        <v>6426</v>
      </c>
      <c r="S7524" s="8"/>
    </row>
    <row r="7525" spans="1:19" ht="14">
      <c r="A7525">
        <v>7520</v>
      </c>
      <c r="B7525" s="8">
        <f>'EstExp 12-20'!F387</f>
        <v>0</v>
      </c>
      <c r="C7525" s="600">
        <f t="shared" si="213"/>
        <v>7520</v>
      </c>
      <c r="D7525" s="3" t="s">
        <v>786</v>
      </c>
      <c r="E7525" s="2" t="b">
        <f t="shared" ca="1" si="212"/>
        <v>1</v>
      </c>
      <c r="F7525" s="2" cm="1">
        <f t="array" aca="1" ref="F7525" ca="1">IF(G7525&lt;&gt;"",INDIRECT("'"&amp;G7525&amp;"'!"&amp;H7525),"")</f>
        <v>0</v>
      </c>
      <c r="G7525" s="1533" t="s">
        <v>6775</v>
      </c>
      <c r="H7525" s="2" t="s">
        <v>6427</v>
      </c>
      <c r="S7525" s="8"/>
    </row>
    <row r="7526" spans="1:19" ht="14">
      <c r="A7526">
        <v>7521</v>
      </c>
      <c r="B7526" s="8">
        <f>'EstExp 12-20'!F388</f>
        <v>0</v>
      </c>
      <c r="C7526" s="600">
        <f t="shared" si="213"/>
        <v>7521</v>
      </c>
      <c r="D7526" s="3" t="s">
        <v>786</v>
      </c>
      <c r="E7526" s="2" t="b">
        <f t="shared" ca="1" si="212"/>
        <v>1</v>
      </c>
      <c r="F7526" s="2" cm="1">
        <f t="array" aca="1" ref="F7526" ca="1">IF(G7526&lt;&gt;"",INDIRECT("'"&amp;G7526&amp;"'!"&amp;H7526),"")</f>
        <v>0</v>
      </c>
      <c r="G7526" s="1533" t="s">
        <v>6775</v>
      </c>
      <c r="H7526" s="2" t="s">
        <v>6428</v>
      </c>
      <c r="S7526" s="8"/>
    </row>
    <row r="7527" spans="1:19" ht="14">
      <c r="A7527">
        <v>7522</v>
      </c>
      <c r="B7527" s="8">
        <f>'EstExp 12-20'!G316</f>
        <v>0</v>
      </c>
      <c r="C7527" s="600">
        <f t="shared" si="213"/>
        <v>7522</v>
      </c>
      <c r="D7527" s="3" t="s">
        <v>786</v>
      </c>
      <c r="E7527" s="2" t="b">
        <f t="shared" ca="1" si="212"/>
        <v>1</v>
      </c>
      <c r="F7527" s="2" cm="1">
        <f t="array" aca="1" ref="F7527" ca="1">IF(G7527&lt;&gt;"",INDIRECT("'"&amp;G7527&amp;"'!"&amp;H7527),"")</f>
        <v>0</v>
      </c>
      <c r="G7527" s="1533" t="s">
        <v>6775</v>
      </c>
      <c r="H7527" s="2" t="s">
        <v>6429</v>
      </c>
      <c r="S7527" s="8"/>
    </row>
    <row r="7528" spans="1:19" ht="14">
      <c r="A7528">
        <v>7523</v>
      </c>
      <c r="B7528" s="8">
        <f>'EstExp 12-20'!G318</f>
        <v>0</v>
      </c>
      <c r="C7528" s="600">
        <f t="shared" si="213"/>
        <v>7523</v>
      </c>
      <c r="D7528" s="3" t="s">
        <v>786</v>
      </c>
      <c r="E7528" s="2" t="b">
        <f t="shared" ca="1" si="212"/>
        <v>1</v>
      </c>
      <c r="F7528" s="2" cm="1">
        <f t="array" aca="1" ref="F7528" ca="1">IF(G7528&lt;&gt;"",INDIRECT("'"&amp;G7528&amp;"'!"&amp;H7528),"")</f>
        <v>0</v>
      </c>
      <c r="G7528" s="1533" t="s">
        <v>6775</v>
      </c>
      <c r="H7528" s="2" t="s">
        <v>6430</v>
      </c>
      <c r="S7528" s="8"/>
    </row>
    <row r="7529" spans="1:19" ht="14">
      <c r="A7529">
        <v>7524</v>
      </c>
      <c r="B7529" s="8">
        <f>'EstExp 12-20'!G319</f>
        <v>0</v>
      </c>
      <c r="C7529" s="600">
        <f t="shared" si="213"/>
        <v>7524</v>
      </c>
      <c r="D7529" s="3" t="s">
        <v>786</v>
      </c>
      <c r="E7529" s="2" t="b">
        <f t="shared" ca="1" si="212"/>
        <v>1</v>
      </c>
      <c r="F7529" s="2" cm="1">
        <f t="array" aca="1" ref="F7529" ca="1">IF(G7529&lt;&gt;"",INDIRECT("'"&amp;G7529&amp;"'!"&amp;H7529),"")</f>
        <v>0</v>
      </c>
      <c r="G7529" s="1533" t="s">
        <v>6775</v>
      </c>
      <c r="H7529" s="2" t="s">
        <v>6431</v>
      </c>
      <c r="S7529" s="8"/>
    </row>
    <row r="7530" spans="1:19" ht="14">
      <c r="A7530">
        <v>7525</v>
      </c>
      <c r="B7530" s="8">
        <f>'EstExp 12-20'!G320</f>
        <v>0</v>
      </c>
      <c r="C7530" s="600">
        <f t="shared" si="213"/>
        <v>7525</v>
      </c>
      <c r="D7530" s="3" t="s">
        <v>786</v>
      </c>
      <c r="E7530" s="2" t="b">
        <f t="shared" ca="1" si="212"/>
        <v>1</v>
      </c>
      <c r="F7530" s="2" cm="1">
        <f t="array" aca="1" ref="F7530" ca="1">IF(G7530&lt;&gt;"",INDIRECT("'"&amp;G7530&amp;"'!"&amp;H7530),"")</f>
        <v>0</v>
      </c>
      <c r="G7530" s="1533" t="s">
        <v>6775</v>
      </c>
      <c r="H7530" s="2" t="s">
        <v>6432</v>
      </c>
      <c r="S7530" s="8"/>
    </row>
    <row r="7531" spans="1:19" ht="14">
      <c r="A7531">
        <v>7526</v>
      </c>
      <c r="B7531" s="8">
        <f>'EstExp 12-20'!G321</f>
        <v>0</v>
      </c>
      <c r="C7531" s="600">
        <f t="shared" si="213"/>
        <v>7526</v>
      </c>
      <c r="D7531" s="3" t="s">
        <v>786</v>
      </c>
      <c r="E7531" s="2" t="b">
        <f t="shared" ca="1" si="212"/>
        <v>1</v>
      </c>
      <c r="F7531" s="2" cm="1">
        <f t="array" aca="1" ref="F7531" ca="1">IF(G7531&lt;&gt;"",INDIRECT("'"&amp;G7531&amp;"'!"&amp;H7531),"")</f>
        <v>0</v>
      </c>
      <c r="G7531" s="1533" t="s">
        <v>6775</v>
      </c>
      <c r="H7531" s="2" t="s">
        <v>6433</v>
      </c>
      <c r="S7531" s="8"/>
    </row>
    <row r="7532" spans="1:19" ht="14">
      <c r="A7532">
        <v>7527</v>
      </c>
      <c r="B7532" s="8">
        <f>'EstExp 12-20'!G322</f>
        <v>0</v>
      </c>
      <c r="C7532" s="600">
        <f t="shared" si="213"/>
        <v>7527</v>
      </c>
      <c r="D7532" s="3" t="s">
        <v>786</v>
      </c>
      <c r="E7532" s="2" t="b">
        <f t="shared" ca="1" si="212"/>
        <v>1</v>
      </c>
      <c r="F7532" s="2" cm="1">
        <f t="array" aca="1" ref="F7532" ca="1">IF(G7532&lt;&gt;"",INDIRECT("'"&amp;G7532&amp;"'!"&amp;H7532),"")</f>
        <v>0</v>
      </c>
      <c r="G7532" s="1533" t="s">
        <v>6775</v>
      </c>
      <c r="H7532" s="2" t="s">
        <v>6434</v>
      </c>
      <c r="S7532" s="8"/>
    </row>
    <row r="7533" spans="1:19" ht="14">
      <c r="A7533">
        <v>7528</v>
      </c>
      <c r="B7533" s="8">
        <f>'EstExp 12-20'!G323</f>
        <v>0</v>
      </c>
      <c r="C7533" s="600">
        <f t="shared" si="213"/>
        <v>7528</v>
      </c>
      <c r="D7533" s="3" t="s">
        <v>786</v>
      </c>
      <c r="E7533" s="2" t="b">
        <f t="shared" ca="1" si="212"/>
        <v>1</v>
      </c>
      <c r="F7533" s="2" cm="1">
        <f t="array" aca="1" ref="F7533" ca="1">IF(G7533&lt;&gt;"",INDIRECT("'"&amp;G7533&amp;"'!"&amp;H7533),"")</f>
        <v>0</v>
      </c>
      <c r="G7533" s="1533" t="s">
        <v>6775</v>
      </c>
      <c r="H7533" s="2" t="s">
        <v>6435</v>
      </c>
      <c r="S7533" s="8"/>
    </row>
    <row r="7534" spans="1:19" ht="14">
      <c r="A7534">
        <v>7529</v>
      </c>
      <c r="B7534" s="8">
        <f>'EstExp 12-20'!G324</f>
        <v>0</v>
      </c>
      <c r="C7534" s="600">
        <f t="shared" si="213"/>
        <v>7529</v>
      </c>
      <c r="D7534" s="3" t="s">
        <v>786</v>
      </c>
      <c r="E7534" s="2" t="b">
        <f t="shared" ca="1" si="212"/>
        <v>1</v>
      </c>
      <c r="F7534" s="2" cm="1">
        <f t="array" aca="1" ref="F7534" ca="1">IF(G7534&lt;&gt;"",INDIRECT("'"&amp;G7534&amp;"'!"&amp;H7534),"")</f>
        <v>0</v>
      </c>
      <c r="G7534" s="1533" t="s">
        <v>6775</v>
      </c>
      <c r="H7534" s="2" t="s">
        <v>6436</v>
      </c>
      <c r="S7534" s="8"/>
    </row>
    <row r="7535" spans="1:19" ht="14">
      <c r="A7535">
        <v>7530</v>
      </c>
      <c r="B7535" s="8">
        <f>'EstExp 12-20'!G325</f>
        <v>0</v>
      </c>
      <c r="C7535" s="600">
        <f t="shared" si="213"/>
        <v>7530</v>
      </c>
      <c r="D7535" s="3" t="s">
        <v>786</v>
      </c>
      <c r="E7535" s="2" t="b">
        <f t="shared" ca="1" si="212"/>
        <v>1</v>
      </c>
      <c r="F7535" s="2" cm="1">
        <f t="array" aca="1" ref="F7535" ca="1">IF(G7535&lt;&gt;"",INDIRECT("'"&amp;G7535&amp;"'!"&amp;H7535),"")</f>
        <v>0</v>
      </c>
      <c r="G7535" s="1533" t="s">
        <v>6775</v>
      </c>
      <c r="H7535" s="2" t="s">
        <v>6437</v>
      </c>
      <c r="S7535" s="8"/>
    </row>
    <row r="7536" spans="1:19" ht="14">
      <c r="A7536">
        <v>7531</v>
      </c>
      <c r="B7536" s="8">
        <f>'EstExp 12-20'!G326</f>
        <v>0</v>
      </c>
      <c r="C7536" s="600">
        <f t="shared" si="213"/>
        <v>7531</v>
      </c>
      <c r="D7536" s="3" t="s">
        <v>786</v>
      </c>
      <c r="E7536" s="2" t="b">
        <f t="shared" ca="1" si="212"/>
        <v>1</v>
      </c>
      <c r="F7536" s="2" cm="1">
        <f t="array" aca="1" ref="F7536" ca="1">IF(G7536&lt;&gt;"",INDIRECT("'"&amp;G7536&amp;"'!"&amp;H7536),"")</f>
        <v>0</v>
      </c>
      <c r="G7536" s="1533" t="s">
        <v>6775</v>
      </c>
      <c r="H7536" s="2" t="s">
        <v>6438</v>
      </c>
      <c r="S7536" s="8"/>
    </row>
    <row r="7537" spans="1:19" ht="14">
      <c r="A7537">
        <v>7532</v>
      </c>
      <c r="B7537" s="8">
        <f>'EstExp 12-20'!G327</f>
        <v>0</v>
      </c>
      <c r="C7537" s="600">
        <f t="shared" si="213"/>
        <v>7532</v>
      </c>
      <c r="D7537" s="3" t="s">
        <v>786</v>
      </c>
      <c r="E7537" s="2" t="b">
        <f t="shared" ca="1" si="212"/>
        <v>1</v>
      </c>
      <c r="F7537" s="2" cm="1">
        <f t="array" aca="1" ref="F7537" ca="1">IF(G7537&lt;&gt;"",INDIRECT("'"&amp;G7537&amp;"'!"&amp;H7537),"")</f>
        <v>0</v>
      </c>
      <c r="G7537" s="1533" t="s">
        <v>6775</v>
      </c>
      <c r="H7537" s="2" t="s">
        <v>6439</v>
      </c>
      <c r="S7537" s="8"/>
    </row>
    <row r="7538" spans="1:19" ht="14">
      <c r="A7538">
        <v>7533</v>
      </c>
      <c r="B7538" s="8">
        <f>'EstExp 12-20'!G328</f>
        <v>0</v>
      </c>
      <c r="C7538" s="600">
        <f t="shared" si="213"/>
        <v>7533</v>
      </c>
      <c r="D7538" s="3" t="s">
        <v>786</v>
      </c>
      <c r="E7538" s="2" t="b">
        <f t="shared" ca="1" si="212"/>
        <v>1</v>
      </c>
      <c r="F7538" s="2" cm="1">
        <f t="array" aca="1" ref="F7538" ca="1">IF(G7538&lt;&gt;"",INDIRECT("'"&amp;G7538&amp;"'!"&amp;H7538),"")</f>
        <v>0</v>
      </c>
      <c r="G7538" s="1533" t="s">
        <v>6775</v>
      </c>
      <c r="H7538" s="2" t="s">
        <v>6440</v>
      </c>
      <c r="S7538" s="8"/>
    </row>
    <row r="7539" spans="1:19" ht="14">
      <c r="A7539">
        <v>7534</v>
      </c>
      <c r="B7539" s="8">
        <f>'EstExp 12-20'!G329</f>
        <v>0</v>
      </c>
      <c r="C7539" s="600">
        <f t="shared" si="213"/>
        <v>7534</v>
      </c>
      <c r="D7539" s="3" t="s">
        <v>786</v>
      </c>
      <c r="E7539" s="2" t="b">
        <f t="shared" ca="1" si="212"/>
        <v>1</v>
      </c>
      <c r="F7539" s="2" cm="1">
        <f t="array" aca="1" ref="F7539" ca="1">IF(G7539&lt;&gt;"",INDIRECT("'"&amp;G7539&amp;"'!"&amp;H7539),"")</f>
        <v>0</v>
      </c>
      <c r="G7539" s="1533" t="s">
        <v>6775</v>
      </c>
      <c r="H7539" s="2" t="s">
        <v>6441</v>
      </c>
      <c r="S7539" s="8"/>
    </row>
    <row r="7540" spans="1:19" ht="14">
      <c r="A7540">
        <v>7535</v>
      </c>
      <c r="B7540" s="8">
        <f>'EstExp 12-20'!G330</f>
        <v>0</v>
      </c>
      <c r="C7540" s="600">
        <f t="shared" si="213"/>
        <v>7535</v>
      </c>
      <c r="D7540" s="3" t="s">
        <v>786</v>
      </c>
      <c r="E7540" s="2" t="b">
        <f t="shared" ca="1" si="212"/>
        <v>1</v>
      </c>
      <c r="F7540" s="2" cm="1">
        <f t="array" aca="1" ref="F7540" ca="1">IF(G7540&lt;&gt;"",INDIRECT("'"&amp;G7540&amp;"'!"&amp;H7540),"")</f>
        <v>0</v>
      </c>
      <c r="G7540" s="1533" t="s">
        <v>6775</v>
      </c>
      <c r="H7540" s="2" t="s">
        <v>6442</v>
      </c>
      <c r="S7540" s="8"/>
    </row>
    <row r="7541" spans="1:19" ht="14">
      <c r="A7541">
        <v>7536</v>
      </c>
      <c r="B7541" s="8">
        <f>'EstExp 12-20'!G344</f>
        <v>0</v>
      </c>
      <c r="C7541" s="600">
        <f t="shared" si="213"/>
        <v>7536</v>
      </c>
      <c r="D7541" s="3" t="s">
        <v>786</v>
      </c>
      <c r="E7541" s="2" t="b">
        <f t="shared" ca="1" si="212"/>
        <v>1</v>
      </c>
      <c r="F7541" s="2" cm="1">
        <f t="array" aca="1" ref="F7541" ca="1">IF(G7541&lt;&gt;"",INDIRECT("'"&amp;G7541&amp;"'!"&amp;H7541),"")</f>
        <v>0</v>
      </c>
      <c r="G7541" s="1533" t="s">
        <v>6775</v>
      </c>
      <c r="H7541" s="2" t="s">
        <v>6443</v>
      </c>
      <c r="S7541" s="8"/>
    </row>
    <row r="7542" spans="1:19" ht="14">
      <c r="A7542">
        <v>7537</v>
      </c>
      <c r="B7542" s="8">
        <f>'EstExp 12-20'!G347</f>
        <v>0</v>
      </c>
      <c r="C7542" s="600">
        <f t="shared" si="213"/>
        <v>7537</v>
      </c>
      <c r="D7542" s="3" t="s">
        <v>786</v>
      </c>
      <c r="E7542" s="2" t="b">
        <f t="shared" ca="1" si="212"/>
        <v>1</v>
      </c>
      <c r="F7542" s="2" cm="1">
        <f t="array" aca="1" ref="F7542" ca="1">IF(G7542&lt;&gt;"",INDIRECT("'"&amp;G7542&amp;"'!"&amp;H7542),"")</f>
        <v>0</v>
      </c>
      <c r="G7542" s="1533" t="s">
        <v>6775</v>
      </c>
      <c r="H7542" s="2" t="s">
        <v>6444</v>
      </c>
      <c r="S7542" s="8"/>
    </row>
    <row r="7543" spans="1:19" ht="14">
      <c r="A7543">
        <v>7538</v>
      </c>
      <c r="B7543" s="8">
        <f>'EstExp 12-20'!G348</f>
        <v>0</v>
      </c>
      <c r="C7543" s="600">
        <f t="shared" si="213"/>
        <v>7538</v>
      </c>
      <c r="D7543" s="3" t="s">
        <v>786</v>
      </c>
      <c r="E7543" s="2" t="b">
        <f t="shared" ca="1" si="212"/>
        <v>1</v>
      </c>
      <c r="F7543" s="2" cm="1">
        <f t="array" aca="1" ref="F7543" ca="1">IF(G7543&lt;&gt;"",INDIRECT("'"&amp;G7543&amp;"'!"&amp;H7543),"")</f>
        <v>0</v>
      </c>
      <c r="G7543" s="1533" t="s">
        <v>6775</v>
      </c>
      <c r="H7543" s="2" t="s">
        <v>6445</v>
      </c>
      <c r="S7543" s="8"/>
    </row>
    <row r="7544" spans="1:19" ht="14">
      <c r="A7544">
        <v>7539</v>
      </c>
      <c r="B7544" s="8">
        <f>'EstExp 12-20'!G349</f>
        <v>0</v>
      </c>
      <c r="C7544" s="600">
        <f t="shared" si="213"/>
        <v>7539</v>
      </c>
      <c r="D7544" s="3" t="s">
        <v>786</v>
      </c>
      <c r="E7544" s="2" t="b">
        <f t="shared" ca="1" si="212"/>
        <v>1</v>
      </c>
      <c r="F7544" s="2" cm="1">
        <f t="array" aca="1" ref="F7544" ca="1">IF(G7544&lt;&gt;"",INDIRECT("'"&amp;G7544&amp;"'!"&amp;H7544),"")</f>
        <v>0</v>
      </c>
      <c r="G7544" s="1533" t="s">
        <v>6775</v>
      </c>
      <c r="H7544" s="2" t="s">
        <v>6446</v>
      </c>
      <c r="S7544" s="8"/>
    </row>
    <row r="7545" spans="1:19" ht="14">
      <c r="A7545">
        <v>7540</v>
      </c>
      <c r="B7545" s="8">
        <f>'EstExp 12-20'!G350</f>
        <v>0</v>
      </c>
      <c r="C7545" s="600">
        <f t="shared" si="213"/>
        <v>7540</v>
      </c>
      <c r="D7545" s="3" t="s">
        <v>786</v>
      </c>
      <c r="E7545" s="2" t="b">
        <f t="shared" ca="1" si="212"/>
        <v>1</v>
      </c>
      <c r="F7545" s="2" cm="1">
        <f t="array" aca="1" ref="F7545" ca="1">IF(G7545&lt;&gt;"",INDIRECT("'"&amp;G7545&amp;"'!"&amp;H7545),"")</f>
        <v>0</v>
      </c>
      <c r="G7545" s="1533" t="s">
        <v>6775</v>
      </c>
      <c r="H7545" s="2" t="s">
        <v>6447</v>
      </c>
      <c r="S7545" s="8"/>
    </row>
    <row r="7546" spans="1:19" ht="14">
      <c r="A7546">
        <v>7541</v>
      </c>
      <c r="B7546" s="8">
        <f>'EstExp 12-20'!G351</f>
        <v>0</v>
      </c>
      <c r="C7546" s="600">
        <f t="shared" si="213"/>
        <v>7541</v>
      </c>
      <c r="D7546" s="3" t="s">
        <v>786</v>
      </c>
      <c r="E7546" s="2" t="b">
        <f t="shared" ca="1" si="212"/>
        <v>1</v>
      </c>
      <c r="F7546" s="2" cm="1">
        <f t="array" aca="1" ref="F7546" ca="1">IF(G7546&lt;&gt;"",INDIRECT("'"&amp;G7546&amp;"'!"&amp;H7546),"")</f>
        <v>0</v>
      </c>
      <c r="G7546" s="1533" t="s">
        <v>6775</v>
      </c>
      <c r="H7546" s="2" t="s">
        <v>6448</v>
      </c>
      <c r="S7546" s="8"/>
    </row>
    <row r="7547" spans="1:19" ht="14">
      <c r="A7547">
        <v>7542</v>
      </c>
      <c r="B7547" s="8">
        <f>'EstExp 12-20'!G352</f>
        <v>0</v>
      </c>
      <c r="C7547" s="600">
        <f t="shared" si="213"/>
        <v>7542</v>
      </c>
      <c r="D7547" s="3" t="s">
        <v>786</v>
      </c>
      <c r="E7547" s="2" t="b">
        <f t="shared" ca="1" si="212"/>
        <v>1</v>
      </c>
      <c r="F7547" s="2" cm="1">
        <f t="array" aca="1" ref="F7547" ca="1">IF(G7547&lt;&gt;"",INDIRECT("'"&amp;G7547&amp;"'!"&amp;H7547),"")</f>
        <v>0</v>
      </c>
      <c r="G7547" s="1533" t="s">
        <v>6775</v>
      </c>
      <c r="H7547" s="2" t="s">
        <v>6449</v>
      </c>
      <c r="S7547" s="8"/>
    </row>
    <row r="7548" spans="1:19" ht="14">
      <c r="A7548">
        <v>7543</v>
      </c>
      <c r="B7548" s="8">
        <f>'EstExp 12-20'!G353</f>
        <v>0</v>
      </c>
      <c r="C7548" s="600">
        <f t="shared" si="213"/>
        <v>7543</v>
      </c>
      <c r="D7548" s="3" t="s">
        <v>786</v>
      </c>
      <c r="E7548" s="2" t="b">
        <f t="shared" ca="1" si="212"/>
        <v>1</v>
      </c>
      <c r="F7548" s="2" cm="1">
        <f t="array" aca="1" ref="F7548" ca="1">IF(G7548&lt;&gt;"",INDIRECT("'"&amp;G7548&amp;"'!"&amp;H7548),"")</f>
        <v>0</v>
      </c>
      <c r="G7548" s="1533" t="s">
        <v>6775</v>
      </c>
      <c r="H7548" s="2" t="s">
        <v>6450</v>
      </c>
      <c r="S7548" s="8"/>
    </row>
    <row r="7549" spans="1:19" ht="14">
      <c r="A7549">
        <v>7544</v>
      </c>
      <c r="B7549" s="8">
        <f>'EstExp 12-20'!G356</f>
        <v>0</v>
      </c>
      <c r="C7549" s="600">
        <f t="shared" si="213"/>
        <v>7544</v>
      </c>
      <c r="D7549" s="3" t="s">
        <v>786</v>
      </c>
      <c r="E7549" s="2" t="b">
        <f t="shared" ca="1" si="212"/>
        <v>1</v>
      </c>
      <c r="F7549" s="2" cm="1">
        <f t="array" aca="1" ref="F7549" ca="1">IF(G7549&lt;&gt;"",INDIRECT("'"&amp;G7549&amp;"'!"&amp;H7549),"")</f>
        <v>0</v>
      </c>
      <c r="G7549" s="1533" t="s">
        <v>6775</v>
      </c>
      <c r="H7549" s="2" t="s">
        <v>6451</v>
      </c>
      <c r="S7549" s="8"/>
    </row>
    <row r="7550" spans="1:19" ht="14">
      <c r="A7550">
        <v>7545</v>
      </c>
      <c r="B7550" s="8">
        <f>'EstExp 12-20'!G357</f>
        <v>0</v>
      </c>
      <c r="C7550" s="600">
        <f t="shared" si="213"/>
        <v>7545</v>
      </c>
      <c r="D7550" s="3" t="s">
        <v>786</v>
      </c>
      <c r="E7550" s="2" t="b">
        <f t="shared" ca="1" si="212"/>
        <v>1</v>
      </c>
      <c r="F7550" s="2" cm="1">
        <f t="array" aca="1" ref="F7550" ca="1">IF(G7550&lt;&gt;"",INDIRECT("'"&amp;G7550&amp;"'!"&amp;H7550),"")</f>
        <v>0</v>
      </c>
      <c r="G7550" s="1533" t="s">
        <v>6775</v>
      </c>
      <c r="H7550" s="2" t="s">
        <v>6452</v>
      </c>
      <c r="S7550" s="8"/>
    </row>
    <row r="7551" spans="1:19" ht="14">
      <c r="A7551">
        <v>7546</v>
      </c>
      <c r="B7551" s="8">
        <f>'EstExp 12-20'!G358</f>
        <v>0</v>
      </c>
      <c r="C7551" s="600">
        <f t="shared" si="213"/>
        <v>7546</v>
      </c>
      <c r="D7551" s="3" t="s">
        <v>786</v>
      </c>
      <c r="E7551" s="2" t="b">
        <f t="shared" ca="1" si="212"/>
        <v>1</v>
      </c>
      <c r="F7551" s="2" cm="1">
        <f t="array" aca="1" ref="F7551" ca="1">IF(G7551&lt;&gt;"",INDIRECT("'"&amp;G7551&amp;"'!"&amp;H7551),"")</f>
        <v>0</v>
      </c>
      <c r="G7551" s="1533" t="s">
        <v>6775</v>
      </c>
      <c r="H7551" s="2" t="s">
        <v>6453</v>
      </c>
      <c r="S7551" s="8"/>
    </row>
    <row r="7552" spans="1:19" ht="14">
      <c r="A7552">
        <v>7547</v>
      </c>
      <c r="B7552" s="8">
        <f>'EstExp 12-20'!G360</f>
        <v>0</v>
      </c>
      <c r="C7552" s="600">
        <f t="shared" si="213"/>
        <v>7547</v>
      </c>
      <c r="D7552" s="3" t="s">
        <v>786</v>
      </c>
      <c r="E7552" s="2" t="b">
        <f t="shared" ca="1" si="212"/>
        <v>1</v>
      </c>
      <c r="F7552" s="2" cm="1">
        <f t="array" aca="1" ref="F7552" ca="1">IF(G7552&lt;&gt;"",INDIRECT("'"&amp;G7552&amp;"'!"&amp;H7552),"")</f>
        <v>0</v>
      </c>
      <c r="G7552" s="1533" t="s">
        <v>6775</v>
      </c>
      <c r="H7552" s="2" t="s">
        <v>6454</v>
      </c>
      <c r="S7552" s="8"/>
    </row>
    <row r="7553" spans="1:19" ht="14">
      <c r="A7553">
        <v>7548</v>
      </c>
      <c r="B7553" s="8">
        <f>'EstExp 12-20'!G361</f>
        <v>0</v>
      </c>
      <c r="C7553" s="600">
        <f t="shared" si="213"/>
        <v>7548</v>
      </c>
      <c r="D7553" s="3" t="s">
        <v>786</v>
      </c>
      <c r="E7553" s="2" t="b">
        <f t="shared" ca="1" si="212"/>
        <v>1</v>
      </c>
      <c r="F7553" s="2" cm="1">
        <f t="array" aca="1" ref="F7553" ca="1">IF(G7553&lt;&gt;"",INDIRECT("'"&amp;G7553&amp;"'!"&amp;H7553),"")</f>
        <v>0</v>
      </c>
      <c r="G7553" s="1533" t="s">
        <v>6775</v>
      </c>
      <c r="H7553" s="2" t="s">
        <v>6455</v>
      </c>
      <c r="S7553" s="8"/>
    </row>
    <row r="7554" spans="1:19" ht="14">
      <c r="A7554">
        <v>7549</v>
      </c>
      <c r="B7554" s="8">
        <f>'EstExp 12-20'!G362</f>
        <v>0</v>
      </c>
      <c r="C7554" s="600">
        <f t="shared" si="213"/>
        <v>7549</v>
      </c>
      <c r="D7554" s="3" t="s">
        <v>786</v>
      </c>
      <c r="E7554" s="2" t="b">
        <f t="shared" ref="E7554:E7617" ca="1" si="214">F7554=B7554</f>
        <v>1</v>
      </c>
      <c r="F7554" s="2" cm="1">
        <f t="array" aca="1" ref="F7554" ca="1">IF(G7554&lt;&gt;"",INDIRECT("'"&amp;G7554&amp;"'!"&amp;H7554),"")</f>
        <v>0</v>
      </c>
      <c r="G7554" s="1533" t="s">
        <v>6775</v>
      </c>
      <c r="H7554" s="2" t="s">
        <v>6456</v>
      </c>
      <c r="S7554" s="8"/>
    </row>
    <row r="7555" spans="1:19" ht="14">
      <c r="A7555">
        <v>7550</v>
      </c>
      <c r="B7555" s="8">
        <f>'EstExp 12-20'!G367</f>
        <v>0</v>
      </c>
      <c r="C7555" s="600">
        <f t="shared" si="213"/>
        <v>7550</v>
      </c>
      <c r="D7555" s="3" t="s">
        <v>786</v>
      </c>
      <c r="E7555" s="2" t="b">
        <f t="shared" ca="1" si="214"/>
        <v>1</v>
      </c>
      <c r="F7555" s="2" cm="1">
        <f t="array" aca="1" ref="F7555" ca="1">IF(G7555&lt;&gt;"",INDIRECT("'"&amp;G7555&amp;"'!"&amp;H7555),"")</f>
        <v>0</v>
      </c>
      <c r="G7555" s="1533" t="s">
        <v>6775</v>
      </c>
      <c r="H7555" s="2" t="s">
        <v>6457</v>
      </c>
      <c r="S7555" s="8"/>
    </row>
    <row r="7556" spans="1:19" ht="14">
      <c r="A7556">
        <v>7551</v>
      </c>
      <c r="B7556" s="8">
        <f>'EstExp 12-20'!G368</f>
        <v>0</v>
      </c>
      <c r="C7556" s="600">
        <f t="shared" ref="C7556:C7619" si="215">A7556-B7556</f>
        <v>7551</v>
      </c>
      <c r="D7556" s="3" t="s">
        <v>786</v>
      </c>
      <c r="E7556" s="2" t="b">
        <f t="shared" ca="1" si="214"/>
        <v>1</v>
      </c>
      <c r="F7556" s="2" cm="1">
        <f t="array" aca="1" ref="F7556" ca="1">IF(G7556&lt;&gt;"",INDIRECT("'"&amp;G7556&amp;"'!"&amp;H7556),"")</f>
        <v>0</v>
      </c>
      <c r="G7556" s="1533" t="s">
        <v>6775</v>
      </c>
      <c r="H7556" s="2" t="s">
        <v>6458</v>
      </c>
      <c r="S7556" s="8"/>
    </row>
    <row r="7557" spans="1:19" ht="14">
      <c r="A7557">
        <v>7552</v>
      </c>
      <c r="B7557" s="8">
        <f>'EstExp 12-20'!G369</f>
        <v>0</v>
      </c>
      <c r="C7557" s="600">
        <f t="shared" si="215"/>
        <v>7552</v>
      </c>
      <c r="D7557" s="3" t="s">
        <v>786</v>
      </c>
      <c r="E7557" s="2" t="b">
        <f t="shared" ca="1" si="214"/>
        <v>1</v>
      </c>
      <c r="F7557" s="2" cm="1">
        <f t="array" aca="1" ref="F7557" ca="1">IF(G7557&lt;&gt;"",INDIRECT("'"&amp;G7557&amp;"'!"&amp;H7557),"")</f>
        <v>0</v>
      </c>
      <c r="G7557" s="1533" t="s">
        <v>6775</v>
      </c>
      <c r="H7557" s="2" t="s">
        <v>6459</v>
      </c>
      <c r="S7557" s="8"/>
    </row>
    <row r="7558" spans="1:19" ht="14">
      <c r="A7558">
        <v>7553</v>
      </c>
      <c r="B7558" s="8">
        <f>'EstExp 12-20'!G371</f>
        <v>0</v>
      </c>
      <c r="C7558" s="600">
        <f t="shared" si="215"/>
        <v>7553</v>
      </c>
      <c r="D7558" s="3" t="s">
        <v>786</v>
      </c>
      <c r="E7558" s="2" t="b">
        <f t="shared" ca="1" si="214"/>
        <v>1</v>
      </c>
      <c r="F7558" s="2" cm="1">
        <f t="array" aca="1" ref="F7558" ca="1">IF(G7558&lt;&gt;"",INDIRECT("'"&amp;G7558&amp;"'!"&amp;H7558),"")</f>
        <v>0</v>
      </c>
      <c r="G7558" s="1533" t="s">
        <v>6775</v>
      </c>
      <c r="H7558" s="2" t="s">
        <v>6460</v>
      </c>
      <c r="S7558" s="8"/>
    </row>
    <row r="7559" spans="1:19" ht="14">
      <c r="A7559">
        <v>7554</v>
      </c>
      <c r="B7559" s="8">
        <f>'EstExp 12-20'!G372</f>
        <v>0</v>
      </c>
      <c r="C7559" s="600">
        <f t="shared" si="215"/>
        <v>7554</v>
      </c>
      <c r="D7559" s="3" t="s">
        <v>786</v>
      </c>
      <c r="E7559" s="2" t="b">
        <f t="shared" ca="1" si="214"/>
        <v>1</v>
      </c>
      <c r="F7559" s="2" cm="1">
        <f t="array" aca="1" ref="F7559" ca="1">IF(G7559&lt;&gt;"",INDIRECT("'"&amp;G7559&amp;"'!"&amp;H7559),"")</f>
        <v>0</v>
      </c>
      <c r="G7559" s="1533" t="s">
        <v>6775</v>
      </c>
      <c r="H7559" s="2" t="s">
        <v>6461</v>
      </c>
      <c r="S7559" s="8"/>
    </row>
    <row r="7560" spans="1:19" ht="14">
      <c r="A7560">
        <v>7555</v>
      </c>
      <c r="B7560" s="8">
        <f>'EstExp 12-20'!G374</f>
        <v>0</v>
      </c>
      <c r="C7560" s="600">
        <f t="shared" si="215"/>
        <v>7555</v>
      </c>
      <c r="D7560" s="3" t="s">
        <v>786</v>
      </c>
      <c r="E7560" s="2" t="b">
        <f t="shared" ca="1" si="214"/>
        <v>1</v>
      </c>
      <c r="F7560" s="2" cm="1">
        <f t="array" aca="1" ref="F7560" ca="1">IF(G7560&lt;&gt;"",INDIRECT("'"&amp;G7560&amp;"'!"&amp;H7560),"")</f>
        <v>0</v>
      </c>
      <c r="G7560" s="1533" t="s">
        <v>6775</v>
      </c>
      <c r="H7560" s="2" t="s">
        <v>6462</v>
      </c>
      <c r="S7560" s="8"/>
    </row>
    <row r="7561" spans="1:19" ht="14">
      <c r="A7561">
        <v>7556</v>
      </c>
      <c r="B7561" s="8">
        <f>'EstExp 12-20'!G375</f>
        <v>0</v>
      </c>
      <c r="C7561" s="600">
        <f t="shared" si="215"/>
        <v>7556</v>
      </c>
      <c r="D7561" s="3" t="s">
        <v>786</v>
      </c>
      <c r="E7561" s="2" t="b">
        <f t="shared" ca="1" si="214"/>
        <v>1</v>
      </c>
      <c r="F7561" s="2" cm="1">
        <f t="array" aca="1" ref="F7561" ca="1">IF(G7561&lt;&gt;"",INDIRECT("'"&amp;G7561&amp;"'!"&amp;H7561),"")</f>
        <v>0</v>
      </c>
      <c r="G7561" s="1533" t="s">
        <v>6775</v>
      </c>
      <c r="H7561" s="2" t="s">
        <v>6463</v>
      </c>
      <c r="S7561" s="8"/>
    </row>
    <row r="7562" spans="1:19" ht="14">
      <c r="A7562">
        <v>7557</v>
      </c>
      <c r="B7562" s="8">
        <f>'EstExp 12-20'!G376</f>
        <v>0</v>
      </c>
      <c r="C7562" s="600">
        <f t="shared" si="215"/>
        <v>7557</v>
      </c>
      <c r="D7562" s="3" t="s">
        <v>786</v>
      </c>
      <c r="E7562" s="2" t="b">
        <f t="shared" ca="1" si="214"/>
        <v>1</v>
      </c>
      <c r="F7562" s="2" cm="1">
        <f t="array" aca="1" ref="F7562" ca="1">IF(G7562&lt;&gt;"",INDIRECT("'"&amp;G7562&amp;"'!"&amp;H7562),"")</f>
        <v>0</v>
      </c>
      <c r="G7562" s="1533" t="s">
        <v>6775</v>
      </c>
      <c r="H7562" s="2" t="s">
        <v>6464</v>
      </c>
      <c r="S7562" s="8"/>
    </row>
    <row r="7563" spans="1:19" ht="14">
      <c r="A7563">
        <v>7558</v>
      </c>
      <c r="B7563" s="8">
        <f>'EstExp 12-20'!G377</f>
        <v>0</v>
      </c>
      <c r="C7563" s="600">
        <f t="shared" si="215"/>
        <v>7558</v>
      </c>
      <c r="D7563" s="3" t="s">
        <v>786</v>
      </c>
      <c r="E7563" s="2" t="b">
        <f t="shared" ca="1" si="214"/>
        <v>1</v>
      </c>
      <c r="F7563" s="2" cm="1">
        <f t="array" aca="1" ref="F7563" ca="1">IF(G7563&lt;&gt;"",INDIRECT("'"&amp;G7563&amp;"'!"&amp;H7563),"")</f>
        <v>0</v>
      </c>
      <c r="G7563" s="1533" t="s">
        <v>6775</v>
      </c>
      <c r="H7563" s="2" t="s">
        <v>6465</v>
      </c>
      <c r="S7563" s="8"/>
    </row>
    <row r="7564" spans="1:19" ht="14">
      <c r="A7564">
        <v>7559</v>
      </c>
      <c r="B7564" s="8">
        <f>'EstExp 12-20'!G378</f>
        <v>0</v>
      </c>
      <c r="C7564" s="600">
        <f t="shared" si="215"/>
        <v>7559</v>
      </c>
      <c r="D7564" s="3" t="s">
        <v>786</v>
      </c>
      <c r="E7564" s="2" t="b">
        <f t="shared" ca="1" si="214"/>
        <v>1</v>
      </c>
      <c r="F7564" s="2" cm="1">
        <f t="array" aca="1" ref="F7564" ca="1">IF(G7564&lt;&gt;"",INDIRECT("'"&amp;G7564&amp;"'!"&amp;H7564),"")</f>
        <v>0</v>
      </c>
      <c r="G7564" s="1533" t="s">
        <v>6775</v>
      </c>
      <c r="H7564" s="2" t="s">
        <v>6466</v>
      </c>
      <c r="S7564" s="8"/>
    </row>
    <row r="7565" spans="1:19" ht="14">
      <c r="A7565">
        <v>7560</v>
      </c>
      <c r="B7565" s="8">
        <f>'EstExp 12-20'!G380</f>
        <v>0</v>
      </c>
      <c r="C7565" s="600">
        <f t="shared" si="215"/>
        <v>7560</v>
      </c>
      <c r="D7565" s="3" t="s">
        <v>786</v>
      </c>
      <c r="E7565" s="2" t="b">
        <f t="shared" ca="1" si="214"/>
        <v>1</v>
      </c>
      <c r="F7565" s="2" cm="1">
        <f t="array" aca="1" ref="F7565" ca="1">IF(G7565&lt;&gt;"",INDIRECT("'"&amp;G7565&amp;"'!"&amp;H7565),"")</f>
        <v>0</v>
      </c>
      <c r="G7565" s="1533" t="s">
        <v>6775</v>
      </c>
      <c r="H7565" s="2" t="s">
        <v>6467</v>
      </c>
      <c r="S7565" s="8"/>
    </row>
    <row r="7566" spans="1:19" ht="14">
      <c r="A7566">
        <v>7561</v>
      </c>
      <c r="B7566" s="8">
        <f>'EstExp 12-20'!G381</f>
        <v>0</v>
      </c>
      <c r="C7566" s="600">
        <f t="shared" si="215"/>
        <v>7561</v>
      </c>
      <c r="D7566" s="3" t="s">
        <v>786</v>
      </c>
      <c r="E7566" s="2" t="b">
        <f t="shared" ca="1" si="214"/>
        <v>1</v>
      </c>
      <c r="F7566" s="2" cm="1">
        <f t="array" aca="1" ref="F7566" ca="1">IF(G7566&lt;&gt;"",INDIRECT("'"&amp;G7566&amp;"'!"&amp;H7566),"")</f>
        <v>0</v>
      </c>
      <c r="G7566" s="1533" t="s">
        <v>6775</v>
      </c>
      <c r="H7566" s="2" t="s">
        <v>6468</v>
      </c>
      <c r="S7566" s="8"/>
    </row>
    <row r="7567" spans="1:19" ht="14">
      <c r="A7567">
        <v>7562</v>
      </c>
      <c r="B7567" s="8">
        <f>'EstExp 12-20'!G382</f>
        <v>0</v>
      </c>
      <c r="C7567" s="600">
        <f t="shared" si="215"/>
        <v>7562</v>
      </c>
      <c r="D7567" s="3" t="s">
        <v>786</v>
      </c>
      <c r="E7567" s="2" t="b">
        <f t="shared" ca="1" si="214"/>
        <v>1</v>
      </c>
      <c r="F7567" s="2" cm="1">
        <f t="array" aca="1" ref="F7567" ca="1">IF(G7567&lt;&gt;"",INDIRECT("'"&amp;G7567&amp;"'!"&amp;H7567),"")</f>
        <v>0</v>
      </c>
      <c r="G7567" s="1533" t="s">
        <v>6775</v>
      </c>
      <c r="H7567" s="2" t="s">
        <v>6469</v>
      </c>
      <c r="S7567" s="8"/>
    </row>
    <row r="7568" spans="1:19" ht="14">
      <c r="A7568">
        <v>7563</v>
      </c>
      <c r="B7568" s="8">
        <f>'EstExp 12-20'!G383</f>
        <v>0</v>
      </c>
      <c r="C7568" s="600">
        <f t="shared" si="215"/>
        <v>7563</v>
      </c>
      <c r="D7568" s="3" t="s">
        <v>786</v>
      </c>
      <c r="E7568" s="2" t="b">
        <f t="shared" ca="1" si="214"/>
        <v>1</v>
      </c>
      <c r="F7568" s="2" cm="1">
        <f t="array" aca="1" ref="F7568" ca="1">IF(G7568&lt;&gt;"",INDIRECT("'"&amp;G7568&amp;"'!"&amp;H7568),"")</f>
        <v>0</v>
      </c>
      <c r="G7568" s="1533" t="s">
        <v>6775</v>
      </c>
      <c r="H7568" s="2" t="s">
        <v>6470</v>
      </c>
      <c r="S7568" s="8"/>
    </row>
    <row r="7569" spans="1:19" ht="14">
      <c r="A7569">
        <v>7564</v>
      </c>
      <c r="B7569" s="8">
        <f>'EstExp 12-20'!G384</f>
        <v>0</v>
      </c>
      <c r="C7569" s="600">
        <f t="shared" si="215"/>
        <v>7564</v>
      </c>
      <c r="D7569" s="3" t="s">
        <v>786</v>
      </c>
      <c r="E7569" s="2" t="b">
        <f t="shared" ca="1" si="214"/>
        <v>1</v>
      </c>
      <c r="F7569" s="2" cm="1">
        <f t="array" aca="1" ref="F7569" ca="1">IF(G7569&lt;&gt;"",INDIRECT("'"&amp;G7569&amp;"'!"&amp;H7569),"")</f>
        <v>0</v>
      </c>
      <c r="G7569" s="1533" t="s">
        <v>6775</v>
      </c>
      <c r="H7569" s="2" t="s">
        <v>6471</v>
      </c>
      <c r="S7569" s="8"/>
    </row>
    <row r="7570" spans="1:19" ht="14">
      <c r="A7570">
        <v>7565</v>
      </c>
      <c r="B7570" s="8">
        <f>'EstExp 12-20'!G385</f>
        <v>0</v>
      </c>
      <c r="C7570" s="600">
        <f t="shared" si="215"/>
        <v>7565</v>
      </c>
      <c r="D7570" s="3" t="s">
        <v>786</v>
      </c>
      <c r="E7570" s="2" t="b">
        <f t="shared" ca="1" si="214"/>
        <v>1</v>
      </c>
      <c r="F7570" s="2" cm="1">
        <f t="array" aca="1" ref="F7570" ca="1">IF(G7570&lt;&gt;"",INDIRECT("'"&amp;G7570&amp;"'!"&amp;H7570),"")</f>
        <v>0</v>
      </c>
      <c r="G7570" s="1533" t="s">
        <v>6775</v>
      </c>
      <c r="H7570" s="2" t="s">
        <v>6472</v>
      </c>
      <c r="S7570" s="8"/>
    </row>
    <row r="7571" spans="1:19" ht="14">
      <c r="A7571">
        <v>7566</v>
      </c>
      <c r="B7571" s="8">
        <f>'EstExp 12-20'!G386</f>
        <v>0</v>
      </c>
      <c r="C7571" s="600">
        <f t="shared" si="215"/>
        <v>7566</v>
      </c>
      <c r="D7571" s="3" t="s">
        <v>786</v>
      </c>
      <c r="E7571" s="2" t="b">
        <f t="shared" ca="1" si="214"/>
        <v>1</v>
      </c>
      <c r="F7571" s="2" cm="1">
        <f t="array" aca="1" ref="F7571" ca="1">IF(G7571&lt;&gt;"",INDIRECT("'"&amp;G7571&amp;"'!"&amp;H7571),"")</f>
        <v>0</v>
      </c>
      <c r="G7571" s="1533" t="s">
        <v>6775</v>
      </c>
      <c r="H7571" s="2" t="s">
        <v>6473</v>
      </c>
      <c r="S7571" s="8"/>
    </row>
    <row r="7572" spans="1:19" ht="14">
      <c r="A7572">
        <v>7567</v>
      </c>
      <c r="B7572" s="8">
        <f>'EstExp 12-20'!G387</f>
        <v>0</v>
      </c>
      <c r="C7572" s="600">
        <f t="shared" si="215"/>
        <v>7567</v>
      </c>
      <c r="D7572" s="3" t="s">
        <v>786</v>
      </c>
      <c r="E7572" s="2" t="b">
        <f t="shared" ca="1" si="214"/>
        <v>1</v>
      </c>
      <c r="F7572" s="2" cm="1">
        <f t="array" aca="1" ref="F7572" ca="1">IF(G7572&lt;&gt;"",INDIRECT("'"&amp;G7572&amp;"'!"&amp;H7572),"")</f>
        <v>0</v>
      </c>
      <c r="G7572" s="1533" t="s">
        <v>6775</v>
      </c>
      <c r="H7572" s="2" t="s">
        <v>6474</v>
      </c>
      <c r="S7572" s="8"/>
    </row>
    <row r="7573" spans="1:19" ht="14">
      <c r="A7573">
        <v>7568</v>
      </c>
      <c r="B7573" s="8">
        <f>'EstExp 12-20'!G388</f>
        <v>0</v>
      </c>
      <c r="C7573" s="600">
        <f t="shared" si="215"/>
        <v>7568</v>
      </c>
      <c r="D7573" s="3" t="s">
        <v>786</v>
      </c>
      <c r="E7573" s="2" t="b">
        <f t="shared" ca="1" si="214"/>
        <v>1</v>
      </c>
      <c r="F7573" s="2" cm="1">
        <f t="array" aca="1" ref="F7573" ca="1">IF(G7573&lt;&gt;"",INDIRECT("'"&amp;G7573&amp;"'!"&amp;H7573),"")</f>
        <v>0</v>
      </c>
      <c r="G7573" s="1533" t="s">
        <v>6775</v>
      </c>
      <c r="H7573" s="2" t="s">
        <v>6475</v>
      </c>
      <c r="S7573" s="8"/>
    </row>
    <row r="7574" spans="1:19" ht="14">
      <c r="A7574">
        <v>7569</v>
      </c>
      <c r="B7574" s="8">
        <f>'EstExp 12-20'!H316</f>
        <v>0</v>
      </c>
      <c r="C7574" s="600">
        <f t="shared" si="215"/>
        <v>7569</v>
      </c>
      <c r="D7574" s="3" t="s">
        <v>786</v>
      </c>
      <c r="E7574" s="2" t="b">
        <f t="shared" ca="1" si="214"/>
        <v>1</v>
      </c>
      <c r="F7574" s="2" cm="1">
        <f t="array" aca="1" ref="F7574" ca="1">IF(G7574&lt;&gt;"",INDIRECT("'"&amp;G7574&amp;"'!"&amp;H7574),"")</f>
        <v>0</v>
      </c>
      <c r="G7574" s="1533" t="s">
        <v>6775</v>
      </c>
      <c r="H7574" s="2" t="s">
        <v>6476</v>
      </c>
      <c r="S7574" s="8"/>
    </row>
    <row r="7575" spans="1:19" ht="14">
      <c r="A7575">
        <v>7570</v>
      </c>
      <c r="B7575" s="8">
        <f>'EstExp 12-20'!H318</f>
        <v>0</v>
      </c>
      <c r="C7575" s="600">
        <f t="shared" si="215"/>
        <v>7570</v>
      </c>
      <c r="D7575" s="3" t="s">
        <v>786</v>
      </c>
      <c r="E7575" s="2" t="b">
        <f t="shared" ca="1" si="214"/>
        <v>1</v>
      </c>
      <c r="F7575" s="2" cm="1">
        <f t="array" aca="1" ref="F7575" ca="1">IF(G7575&lt;&gt;"",INDIRECT("'"&amp;G7575&amp;"'!"&amp;H7575),"")</f>
        <v>0</v>
      </c>
      <c r="G7575" s="1533" t="s">
        <v>6775</v>
      </c>
      <c r="H7575" s="2" t="s">
        <v>6477</v>
      </c>
      <c r="S7575" s="8"/>
    </row>
    <row r="7576" spans="1:19" ht="14">
      <c r="A7576">
        <v>7571</v>
      </c>
      <c r="B7576" s="8">
        <f>'EstExp 12-20'!H319</f>
        <v>0</v>
      </c>
      <c r="C7576" s="600">
        <f t="shared" si="215"/>
        <v>7571</v>
      </c>
      <c r="D7576" s="3" t="s">
        <v>786</v>
      </c>
      <c r="E7576" s="2" t="b">
        <f t="shared" ca="1" si="214"/>
        <v>1</v>
      </c>
      <c r="F7576" s="2" cm="1">
        <f t="array" aca="1" ref="F7576" ca="1">IF(G7576&lt;&gt;"",INDIRECT("'"&amp;G7576&amp;"'!"&amp;H7576),"")</f>
        <v>0</v>
      </c>
      <c r="G7576" s="1533" t="s">
        <v>6775</v>
      </c>
      <c r="H7576" s="2" t="s">
        <v>6478</v>
      </c>
      <c r="S7576" s="8"/>
    </row>
    <row r="7577" spans="1:19" ht="14">
      <c r="A7577">
        <v>7572</v>
      </c>
      <c r="B7577" s="8">
        <f>'EstExp 12-20'!H320</f>
        <v>0</v>
      </c>
      <c r="C7577" s="600">
        <f t="shared" si="215"/>
        <v>7572</v>
      </c>
      <c r="D7577" s="3" t="s">
        <v>786</v>
      </c>
      <c r="E7577" s="2" t="b">
        <f t="shared" ca="1" si="214"/>
        <v>1</v>
      </c>
      <c r="F7577" s="2" cm="1">
        <f t="array" aca="1" ref="F7577" ca="1">IF(G7577&lt;&gt;"",INDIRECT("'"&amp;G7577&amp;"'!"&amp;H7577),"")</f>
        <v>0</v>
      </c>
      <c r="G7577" s="1533" t="s">
        <v>6775</v>
      </c>
      <c r="H7577" s="2" t="s">
        <v>6479</v>
      </c>
      <c r="S7577" s="8"/>
    </row>
    <row r="7578" spans="1:19" ht="14">
      <c r="A7578">
        <v>7573</v>
      </c>
      <c r="B7578" s="8">
        <f>'EstExp 12-20'!H321</f>
        <v>0</v>
      </c>
      <c r="C7578" s="600">
        <f t="shared" si="215"/>
        <v>7573</v>
      </c>
      <c r="D7578" s="3" t="s">
        <v>786</v>
      </c>
      <c r="E7578" s="2" t="b">
        <f t="shared" ca="1" si="214"/>
        <v>1</v>
      </c>
      <c r="F7578" s="2" cm="1">
        <f t="array" aca="1" ref="F7578" ca="1">IF(G7578&lt;&gt;"",INDIRECT("'"&amp;G7578&amp;"'!"&amp;H7578),"")</f>
        <v>0</v>
      </c>
      <c r="G7578" s="1533" t="s">
        <v>6775</v>
      </c>
      <c r="H7578" s="2" t="s">
        <v>6480</v>
      </c>
      <c r="S7578" s="8"/>
    </row>
    <row r="7579" spans="1:19" ht="14">
      <c r="A7579">
        <v>7574</v>
      </c>
      <c r="B7579" s="8">
        <f>'EstExp 12-20'!H322</f>
        <v>0</v>
      </c>
      <c r="C7579" s="600">
        <f t="shared" si="215"/>
        <v>7574</v>
      </c>
      <c r="D7579" s="3" t="s">
        <v>786</v>
      </c>
      <c r="E7579" s="2" t="b">
        <f t="shared" ca="1" si="214"/>
        <v>1</v>
      </c>
      <c r="F7579" s="2" cm="1">
        <f t="array" aca="1" ref="F7579" ca="1">IF(G7579&lt;&gt;"",INDIRECT("'"&amp;G7579&amp;"'!"&amp;H7579),"")</f>
        <v>0</v>
      </c>
      <c r="G7579" s="1533" t="s">
        <v>6775</v>
      </c>
      <c r="H7579" s="2" t="s">
        <v>6481</v>
      </c>
      <c r="S7579" s="8"/>
    </row>
    <row r="7580" spans="1:19" ht="14">
      <c r="A7580">
        <v>7575</v>
      </c>
      <c r="B7580" s="8">
        <f>'EstExp 12-20'!H323</f>
        <v>0</v>
      </c>
      <c r="C7580" s="600">
        <f t="shared" si="215"/>
        <v>7575</v>
      </c>
      <c r="D7580" s="3" t="s">
        <v>786</v>
      </c>
      <c r="E7580" s="2" t="b">
        <f t="shared" ca="1" si="214"/>
        <v>1</v>
      </c>
      <c r="F7580" s="2" cm="1">
        <f t="array" aca="1" ref="F7580" ca="1">IF(G7580&lt;&gt;"",INDIRECT("'"&amp;G7580&amp;"'!"&amp;H7580),"")</f>
        <v>0</v>
      </c>
      <c r="G7580" s="1533" t="s">
        <v>6775</v>
      </c>
      <c r="H7580" s="2" t="s">
        <v>6482</v>
      </c>
      <c r="S7580" s="8"/>
    </row>
    <row r="7581" spans="1:19" ht="14">
      <c r="A7581">
        <v>7576</v>
      </c>
      <c r="B7581" s="8">
        <f>'EstExp 12-20'!H324</f>
        <v>0</v>
      </c>
      <c r="C7581" s="600">
        <f t="shared" si="215"/>
        <v>7576</v>
      </c>
      <c r="D7581" s="3" t="s">
        <v>786</v>
      </c>
      <c r="E7581" s="2" t="b">
        <f t="shared" ca="1" si="214"/>
        <v>1</v>
      </c>
      <c r="F7581" s="2" cm="1">
        <f t="array" aca="1" ref="F7581" ca="1">IF(G7581&lt;&gt;"",INDIRECT("'"&amp;G7581&amp;"'!"&amp;H7581),"")</f>
        <v>0</v>
      </c>
      <c r="G7581" s="1533" t="s">
        <v>6775</v>
      </c>
      <c r="H7581" s="2" t="s">
        <v>6483</v>
      </c>
      <c r="S7581" s="8"/>
    </row>
    <row r="7582" spans="1:19" ht="14">
      <c r="A7582">
        <v>7577</v>
      </c>
      <c r="B7582" s="8">
        <f>'EstExp 12-20'!H325</f>
        <v>0</v>
      </c>
      <c r="C7582" s="600">
        <f t="shared" si="215"/>
        <v>7577</v>
      </c>
      <c r="D7582" s="3" t="s">
        <v>786</v>
      </c>
      <c r="E7582" s="2" t="b">
        <f t="shared" ca="1" si="214"/>
        <v>1</v>
      </c>
      <c r="F7582" s="2" cm="1">
        <f t="array" aca="1" ref="F7582" ca="1">IF(G7582&lt;&gt;"",INDIRECT("'"&amp;G7582&amp;"'!"&amp;H7582),"")</f>
        <v>0</v>
      </c>
      <c r="G7582" s="1533" t="s">
        <v>6775</v>
      </c>
      <c r="H7582" s="2" t="s">
        <v>6484</v>
      </c>
      <c r="S7582" s="8"/>
    </row>
    <row r="7583" spans="1:19" ht="14">
      <c r="A7583">
        <v>7578</v>
      </c>
      <c r="B7583" s="8">
        <f>'EstExp 12-20'!H326</f>
        <v>0</v>
      </c>
      <c r="C7583" s="600">
        <f t="shared" si="215"/>
        <v>7578</v>
      </c>
      <c r="D7583" s="3" t="s">
        <v>786</v>
      </c>
      <c r="E7583" s="2" t="b">
        <f t="shared" ca="1" si="214"/>
        <v>1</v>
      </c>
      <c r="F7583" s="2" cm="1">
        <f t="array" aca="1" ref="F7583" ca="1">IF(G7583&lt;&gt;"",INDIRECT("'"&amp;G7583&amp;"'!"&amp;H7583),"")</f>
        <v>0</v>
      </c>
      <c r="G7583" s="1533" t="s">
        <v>6775</v>
      </c>
      <c r="H7583" s="2" t="s">
        <v>6485</v>
      </c>
      <c r="S7583" s="8"/>
    </row>
    <row r="7584" spans="1:19" ht="14">
      <c r="A7584">
        <v>7579</v>
      </c>
      <c r="B7584" s="8">
        <f>'EstExp 12-20'!H327</f>
        <v>0</v>
      </c>
      <c r="C7584" s="600">
        <f t="shared" si="215"/>
        <v>7579</v>
      </c>
      <c r="D7584" s="3" t="s">
        <v>786</v>
      </c>
      <c r="E7584" s="2" t="b">
        <f t="shared" ca="1" si="214"/>
        <v>1</v>
      </c>
      <c r="F7584" s="2" cm="1">
        <f t="array" aca="1" ref="F7584" ca="1">IF(G7584&lt;&gt;"",INDIRECT("'"&amp;G7584&amp;"'!"&amp;H7584),"")</f>
        <v>0</v>
      </c>
      <c r="G7584" s="1533" t="s">
        <v>6775</v>
      </c>
      <c r="H7584" s="2" t="s">
        <v>6486</v>
      </c>
      <c r="S7584" s="8"/>
    </row>
    <row r="7585" spans="1:19" ht="14">
      <c r="A7585">
        <v>7580</v>
      </c>
      <c r="B7585" s="8">
        <f>'EstExp 12-20'!H328</f>
        <v>0</v>
      </c>
      <c r="C7585" s="600">
        <f t="shared" si="215"/>
        <v>7580</v>
      </c>
      <c r="D7585" s="3" t="s">
        <v>786</v>
      </c>
      <c r="E7585" s="2" t="b">
        <f t="shared" ca="1" si="214"/>
        <v>1</v>
      </c>
      <c r="F7585" s="2" cm="1">
        <f t="array" aca="1" ref="F7585" ca="1">IF(G7585&lt;&gt;"",INDIRECT("'"&amp;G7585&amp;"'!"&amp;H7585),"")</f>
        <v>0</v>
      </c>
      <c r="G7585" s="1533" t="s">
        <v>6775</v>
      </c>
      <c r="H7585" s="2" t="s">
        <v>6487</v>
      </c>
      <c r="S7585" s="8"/>
    </row>
    <row r="7586" spans="1:19" ht="14">
      <c r="A7586">
        <v>7581</v>
      </c>
      <c r="B7586" s="8">
        <f>'EstExp 12-20'!H329</f>
        <v>0</v>
      </c>
      <c r="C7586" s="600">
        <f t="shared" si="215"/>
        <v>7581</v>
      </c>
      <c r="D7586" s="3" t="s">
        <v>786</v>
      </c>
      <c r="E7586" s="2" t="b">
        <f t="shared" ca="1" si="214"/>
        <v>1</v>
      </c>
      <c r="F7586" s="2" cm="1">
        <f t="array" aca="1" ref="F7586" ca="1">IF(G7586&lt;&gt;"",INDIRECT("'"&amp;G7586&amp;"'!"&amp;H7586),"")</f>
        <v>0</v>
      </c>
      <c r="G7586" s="1533" t="s">
        <v>6775</v>
      </c>
      <c r="H7586" s="2" t="s">
        <v>6488</v>
      </c>
      <c r="S7586" s="8"/>
    </row>
    <row r="7587" spans="1:19" ht="14">
      <c r="A7587">
        <v>7582</v>
      </c>
      <c r="B7587" s="8">
        <f>'EstExp 12-20'!H330</f>
        <v>0</v>
      </c>
      <c r="C7587" s="600">
        <f t="shared" si="215"/>
        <v>7582</v>
      </c>
      <c r="D7587" s="3" t="s">
        <v>786</v>
      </c>
      <c r="E7587" s="2" t="b">
        <f t="shared" ca="1" si="214"/>
        <v>1</v>
      </c>
      <c r="F7587" s="2" cm="1">
        <f t="array" aca="1" ref="F7587" ca="1">IF(G7587&lt;&gt;"",INDIRECT("'"&amp;G7587&amp;"'!"&amp;H7587),"")</f>
        <v>0</v>
      </c>
      <c r="G7587" s="1533" t="s">
        <v>6775</v>
      </c>
      <c r="H7587" s="2" t="s">
        <v>6489</v>
      </c>
      <c r="S7587" s="8"/>
    </row>
    <row r="7588" spans="1:19" ht="14">
      <c r="A7588">
        <v>7583</v>
      </c>
      <c r="B7588" s="8">
        <f>'EstExp 12-20'!H331</f>
        <v>0</v>
      </c>
      <c r="C7588" s="600">
        <f t="shared" si="215"/>
        <v>7583</v>
      </c>
      <c r="D7588" s="3" t="s">
        <v>786</v>
      </c>
      <c r="E7588" s="2" t="b">
        <f t="shared" ca="1" si="214"/>
        <v>1</v>
      </c>
      <c r="F7588" s="2" cm="1">
        <f t="array" aca="1" ref="F7588" ca="1">IF(G7588&lt;&gt;"",INDIRECT("'"&amp;G7588&amp;"'!"&amp;H7588),"")</f>
        <v>0</v>
      </c>
      <c r="G7588" s="1533" t="s">
        <v>6775</v>
      </c>
      <c r="H7588" s="2" t="s">
        <v>6490</v>
      </c>
      <c r="S7588" s="8"/>
    </row>
    <row r="7589" spans="1:19" ht="14">
      <c r="A7589">
        <v>7584</v>
      </c>
      <c r="B7589" s="8">
        <f>'EstExp 12-20'!H332</f>
        <v>0</v>
      </c>
      <c r="C7589" s="600">
        <f t="shared" si="215"/>
        <v>7584</v>
      </c>
      <c r="D7589" s="3" t="s">
        <v>786</v>
      </c>
      <c r="E7589" s="2" t="b">
        <f t="shared" ca="1" si="214"/>
        <v>1</v>
      </c>
      <c r="F7589" s="2" cm="1">
        <f t="array" aca="1" ref="F7589" ca="1">IF(G7589&lt;&gt;"",INDIRECT("'"&amp;G7589&amp;"'!"&amp;H7589),"")</f>
        <v>0</v>
      </c>
      <c r="G7589" s="1533" t="s">
        <v>6775</v>
      </c>
      <c r="H7589" s="2" t="s">
        <v>6491</v>
      </c>
      <c r="S7589" s="8"/>
    </row>
    <row r="7590" spans="1:19" ht="14">
      <c r="A7590">
        <v>7585</v>
      </c>
      <c r="B7590" s="8">
        <f>'EstExp 12-20'!H333</f>
        <v>0</v>
      </c>
      <c r="C7590" s="600">
        <f t="shared" si="215"/>
        <v>7585</v>
      </c>
      <c r="D7590" s="3" t="s">
        <v>786</v>
      </c>
      <c r="E7590" s="2" t="b">
        <f t="shared" ca="1" si="214"/>
        <v>1</v>
      </c>
      <c r="F7590" s="2" cm="1">
        <f t="array" aca="1" ref="F7590" ca="1">IF(G7590&lt;&gt;"",INDIRECT("'"&amp;G7590&amp;"'!"&amp;H7590),"")</f>
        <v>0</v>
      </c>
      <c r="G7590" s="1533" t="s">
        <v>6775</v>
      </c>
      <c r="H7590" s="2" t="s">
        <v>6492</v>
      </c>
      <c r="S7590" s="8"/>
    </row>
    <row r="7591" spans="1:19" ht="14">
      <c r="A7591">
        <v>7586</v>
      </c>
      <c r="B7591" s="8">
        <f>'EstExp 12-20'!H334</f>
        <v>0</v>
      </c>
      <c r="C7591" s="600">
        <f t="shared" si="215"/>
        <v>7586</v>
      </c>
      <c r="D7591" s="3" t="s">
        <v>786</v>
      </c>
      <c r="E7591" s="2" t="b">
        <f t="shared" ca="1" si="214"/>
        <v>1</v>
      </c>
      <c r="F7591" s="2" cm="1">
        <f t="array" aca="1" ref="F7591" ca="1">IF(G7591&lt;&gt;"",INDIRECT("'"&amp;G7591&amp;"'!"&amp;H7591),"")</f>
        <v>0</v>
      </c>
      <c r="G7591" s="1533" t="s">
        <v>6775</v>
      </c>
      <c r="H7591" s="2" t="s">
        <v>6493</v>
      </c>
      <c r="S7591" s="8"/>
    </row>
    <row r="7592" spans="1:19" ht="14">
      <c r="A7592">
        <v>7587</v>
      </c>
      <c r="B7592" s="8">
        <f>'EstExp 12-20'!H335</f>
        <v>0</v>
      </c>
      <c r="C7592" s="600">
        <f t="shared" si="215"/>
        <v>7587</v>
      </c>
      <c r="D7592" s="3" t="s">
        <v>786</v>
      </c>
      <c r="E7592" s="2" t="b">
        <f t="shared" ca="1" si="214"/>
        <v>1</v>
      </c>
      <c r="F7592" s="2" cm="1">
        <f t="array" aca="1" ref="F7592" ca="1">IF(G7592&lt;&gt;"",INDIRECT("'"&amp;G7592&amp;"'!"&amp;H7592),"")</f>
        <v>0</v>
      </c>
      <c r="G7592" s="1533" t="s">
        <v>6775</v>
      </c>
      <c r="H7592" s="2" t="s">
        <v>6494</v>
      </c>
      <c r="S7592" s="8"/>
    </row>
    <row r="7593" spans="1:19" ht="14">
      <c r="A7593">
        <v>7588</v>
      </c>
      <c r="B7593" s="8">
        <f>'EstExp 12-20'!H336</f>
        <v>0</v>
      </c>
      <c r="C7593" s="600">
        <f t="shared" si="215"/>
        <v>7588</v>
      </c>
      <c r="D7593" s="3" t="s">
        <v>786</v>
      </c>
      <c r="E7593" s="2" t="b">
        <f t="shared" ca="1" si="214"/>
        <v>1</v>
      </c>
      <c r="F7593" s="2" cm="1">
        <f t="array" aca="1" ref="F7593" ca="1">IF(G7593&lt;&gt;"",INDIRECT("'"&amp;G7593&amp;"'!"&amp;H7593),"")</f>
        <v>0</v>
      </c>
      <c r="G7593" s="1533" t="s">
        <v>6775</v>
      </c>
      <c r="H7593" s="2" t="s">
        <v>6495</v>
      </c>
      <c r="S7593" s="8"/>
    </row>
    <row r="7594" spans="1:19" ht="14">
      <c r="A7594">
        <v>7589</v>
      </c>
      <c r="B7594" s="8">
        <f>'EstExp 12-20'!H337</f>
        <v>0</v>
      </c>
      <c r="C7594" s="600">
        <f t="shared" si="215"/>
        <v>7589</v>
      </c>
      <c r="D7594" s="3" t="s">
        <v>786</v>
      </c>
      <c r="E7594" s="2" t="b">
        <f t="shared" ca="1" si="214"/>
        <v>1</v>
      </c>
      <c r="F7594" s="2" cm="1">
        <f t="array" aca="1" ref="F7594" ca="1">IF(G7594&lt;&gt;"",INDIRECT("'"&amp;G7594&amp;"'!"&amp;H7594),"")</f>
        <v>0</v>
      </c>
      <c r="G7594" s="1533" t="s">
        <v>6775</v>
      </c>
      <c r="H7594" s="2" t="s">
        <v>6496</v>
      </c>
      <c r="S7594" s="8"/>
    </row>
    <row r="7595" spans="1:19" ht="14">
      <c r="A7595">
        <v>7590</v>
      </c>
      <c r="B7595" s="8">
        <f>'EstExp 12-20'!H338</f>
        <v>0</v>
      </c>
      <c r="C7595" s="600">
        <f t="shared" si="215"/>
        <v>7590</v>
      </c>
      <c r="D7595" s="3" t="s">
        <v>786</v>
      </c>
      <c r="E7595" s="2" t="b">
        <f t="shared" ca="1" si="214"/>
        <v>1</v>
      </c>
      <c r="F7595" s="2" cm="1">
        <f t="array" aca="1" ref="F7595" ca="1">IF(G7595&lt;&gt;"",INDIRECT("'"&amp;G7595&amp;"'!"&amp;H7595),"")</f>
        <v>0</v>
      </c>
      <c r="G7595" s="1533" t="s">
        <v>6775</v>
      </c>
      <c r="H7595" s="2" t="s">
        <v>6497</v>
      </c>
      <c r="S7595" s="8"/>
    </row>
    <row r="7596" spans="1:19" ht="14">
      <c r="A7596">
        <v>7591</v>
      </c>
      <c r="B7596" s="8">
        <f>'EstExp 12-20'!H339</f>
        <v>0</v>
      </c>
      <c r="C7596" s="600">
        <f t="shared" si="215"/>
        <v>7591</v>
      </c>
      <c r="D7596" s="3" t="s">
        <v>786</v>
      </c>
      <c r="E7596" s="2" t="b">
        <f t="shared" ca="1" si="214"/>
        <v>1</v>
      </c>
      <c r="F7596" s="2" cm="1">
        <f t="array" aca="1" ref="F7596" ca="1">IF(G7596&lt;&gt;"",INDIRECT("'"&amp;G7596&amp;"'!"&amp;H7596),"")</f>
        <v>0</v>
      </c>
      <c r="G7596" s="1533" t="s">
        <v>6775</v>
      </c>
      <c r="H7596" s="2" t="s">
        <v>6498</v>
      </c>
      <c r="S7596" s="8"/>
    </row>
    <row r="7597" spans="1:19" ht="14">
      <c r="A7597">
        <v>7592</v>
      </c>
      <c r="B7597" s="8">
        <f>'EstExp 12-20'!H340</f>
        <v>0</v>
      </c>
      <c r="C7597" s="600">
        <f t="shared" si="215"/>
        <v>7592</v>
      </c>
      <c r="D7597" s="3" t="s">
        <v>786</v>
      </c>
      <c r="E7597" s="2" t="b">
        <f t="shared" ca="1" si="214"/>
        <v>1</v>
      </c>
      <c r="F7597" s="2" cm="1">
        <f t="array" aca="1" ref="F7597" ca="1">IF(G7597&lt;&gt;"",INDIRECT("'"&amp;G7597&amp;"'!"&amp;H7597),"")</f>
        <v>0</v>
      </c>
      <c r="G7597" s="1533" t="s">
        <v>6775</v>
      </c>
      <c r="H7597" s="2" t="s">
        <v>6499</v>
      </c>
      <c r="S7597" s="8"/>
    </row>
    <row r="7598" spans="1:19" ht="14">
      <c r="A7598">
        <v>7593</v>
      </c>
      <c r="B7598" s="8">
        <f>'EstExp 12-20'!H341</f>
        <v>0</v>
      </c>
      <c r="C7598" s="600">
        <f t="shared" si="215"/>
        <v>7593</v>
      </c>
      <c r="D7598" s="3" t="s">
        <v>786</v>
      </c>
      <c r="E7598" s="2" t="b">
        <f t="shared" ca="1" si="214"/>
        <v>1</v>
      </c>
      <c r="F7598" s="2" cm="1">
        <f t="array" aca="1" ref="F7598" ca="1">IF(G7598&lt;&gt;"",INDIRECT("'"&amp;G7598&amp;"'!"&amp;H7598),"")</f>
        <v>0</v>
      </c>
      <c r="G7598" s="1533" t="s">
        <v>6775</v>
      </c>
      <c r="H7598" s="2" t="s">
        <v>6500</v>
      </c>
      <c r="S7598" s="8"/>
    </row>
    <row r="7599" spans="1:19" ht="14">
      <c r="A7599">
        <v>7594</v>
      </c>
      <c r="B7599" s="8">
        <f>'EstExp 12-20'!H342</f>
        <v>0</v>
      </c>
      <c r="C7599" s="600">
        <f t="shared" si="215"/>
        <v>7594</v>
      </c>
      <c r="D7599" s="3" t="s">
        <v>786</v>
      </c>
      <c r="E7599" s="2" t="b">
        <f t="shared" ca="1" si="214"/>
        <v>1</v>
      </c>
      <c r="F7599" s="2" cm="1">
        <f t="array" aca="1" ref="F7599" ca="1">IF(G7599&lt;&gt;"",INDIRECT("'"&amp;G7599&amp;"'!"&amp;H7599),"")</f>
        <v>0</v>
      </c>
      <c r="G7599" s="1533" t="s">
        <v>6775</v>
      </c>
      <c r="H7599" s="2" t="s">
        <v>6501</v>
      </c>
      <c r="S7599" s="8"/>
    </row>
    <row r="7600" spans="1:19" ht="14">
      <c r="A7600">
        <v>7595</v>
      </c>
      <c r="B7600" s="8">
        <f>'EstExp 12-20'!H343</f>
        <v>0</v>
      </c>
      <c r="C7600" s="600">
        <f t="shared" si="215"/>
        <v>7595</v>
      </c>
      <c r="D7600" s="3" t="s">
        <v>786</v>
      </c>
      <c r="E7600" s="2" t="b">
        <f t="shared" ca="1" si="214"/>
        <v>1</v>
      </c>
      <c r="F7600" s="2" cm="1">
        <f t="array" aca="1" ref="F7600" ca="1">IF(G7600&lt;&gt;"",INDIRECT("'"&amp;G7600&amp;"'!"&amp;H7600),"")</f>
        <v>0</v>
      </c>
      <c r="G7600" s="1533" t="s">
        <v>6775</v>
      </c>
      <c r="H7600" s="2" t="s">
        <v>6502</v>
      </c>
      <c r="S7600" s="8"/>
    </row>
    <row r="7601" spans="1:19" ht="14">
      <c r="A7601">
        <v>7596</v>
      </c>
      <c r="B7601" s="8">
        <f>'EstExp 12-20'!H344</f>
        <v>0</v>
      </c>
      <c r="C7601" s="600">
        <f t="shared" si="215"/>
        <v>7596</v>
      </c>
      <c r="D7601" s="3" t="s">
        <v>786</v>
      </c>
      <c r="E7601" s="2" t="b">
        <f t="shared" ca="1" si="214"/>
        <v>1</v>
      </c>
      <c r="F7601" s="2" cm="1">
        <f t="array" aca="1" ref="F7601" ca="1">IF(G7601&lt;&gt;"",INDIRECT("'"&amp;G7601&amp;"'!"&amp;H7601),"")</f>
        <v>0</v>
      </c>
      <c r="G7601" s="1533" t="s">
        <v>6775</v>
      </c>
      <c r="H7601" s="2" t="s">
        <v>6503</v>
      </c>
      <c r="S7601" s="8"/>
    </row>
    <row r="7602" spans="1:19" ht="14">
      <c r="A7602">
        <v>7597</v>
      </c>
      <c r="B7602" s="8">
        <f>'EstExp 12-20'!H347</f>
        <v>0</v>
      </c>
      <c r="C7602" s="600">
        <f t="shared" si="215"/>
        <v>7597</v>
      </c>
      <c r="D7602" s="3" t="s">
        <v>786</v>
      </c>
      <c r="E7602" s="2" t="b">
        <f t="shared" ca="1" si="214"/>
        <v>1</v>
      </c>
      <c r="F7602" s="2" cm="1">
        <f t="array" aca="1" ref="F7602" ca="1">IF(G7602&lt;&gt;"",INDIRECT("'"&amp;G7602&amp;"'!"&amp;H7602),"")</f>
        <v>0</v>
      </c>
      <c r="G7602" s="1533" t="s">
        <v>6775</v>
      </c>
      <c r="H7602" s="2" t="s">
        <v>6504</v>
      </c>
      <c r="S7602" s="8"/>
    </row>
    <row r="7603" spans="1:19" ht="14">
      <c r="A7603">
        <v>7598</v>
      </c>
      <c r="B7603" s="8">
        <f>'EstExp 12-20'!H348</f>
        <v>0</v>
      </c>
      <c r="C7603" s="600">
        <f t="shared" si="215"/>
        <v>7598</v>
      </c>
      <c r="D7603" s="3" t="s">
        <v>786</v>
      </c>
      <c r="E7603" s="2" t="b">
        <f t="shared" ca="1" si="214"/>
        <v>1</v>
      </c>
      <c r="F7603" s="2" cm="1">
        <f t="array" aca="1" ref="F7603" ca="1">IF(G7603&lt;&gt;"",INDIRECT("'"&amp;G7603&amp;"'!"&amp;H7603),"")</f>
        <v>0</v>
      </c>
      <c r="G7603" s="1533" t="s">
        <v>6775</v>
      </c>
      <c r="H7603" s="2" t="s">
        <v>6505</v>
      </c>
      <c r="S7603" s="8"/>
    </row>
    <row r="7604" spans="1:19" ht="14">
      <c r="A7604">
        <v>7599</v>
      </c>
      <c r="B7604" s="8">
        <f>'EstExp 12-20'!H349</f>
        <v>0</v>
      </c>
      <c r="C7604" s="600">
        <f t="shared" si="215"/>
        <v>7599</v>
      </c>
      <c r="D7604" s="3" t="s">
        <v>786</v>
      </c>
      <c r="E7604" s="2" t="b">
        <f t="shared" ca="1" si="214"/>
        <v>1</v>
      </c>
      <c r="F7604" s="2" cm="1">
        <f t="array" aca="1" ref="F7604" ca="1">IF(G7604&lt;&gt;"",INDIRECT("'"&amp;G7604&amp;"'!"&amp;H7604),"")</f>
        <v>0</v>
      </c>
      <c r="G7604" s="1533" t="s">
        <v>6775</v>
      </c>
      <c r="H7604" s="2" t="s">
        <v>6506</v>
      </c>
      <c r="S7604" s="8"/>
    </row>
    <row r="7605" spans="1:19" ht="14">
      <c r="A7605">
        <v>7600</v>
      </c>
      <c r="B7605" s="8">
        <f>'EstExp 12-20'!H350</f>
        <v>0</v>
      </c>
      <c r="C7605" s="600">
        <f t="shared" si="215"/>
        <v>7600</v>
      </c>
      <c r="D7605" s="3" t="s">
        <v>786</v>
      </c>
      <c r="E7605" s="2" t="b">
        <f t="shared" ca="1" si="214"/>
        <v>1</v>
      </c>
      <c r="F7605" s="2" cm="1">
        <f t="array" aca="1" ref="F7605" ca="1">IF(G7605&lt;&gt;"",INDIRECT("'"&amp;G7605&amp;"'!"&amp;H7605),"")</f>
        <v>0</v>
      </c>
      <c r="G7605" s="1533" t="s">
        <v>6775</v>
      </c>
      <c r="H7605" s="2" t="s">
        <v>6507</v>
      </c>
      <c r="S7605" s="8"/>
    </row>
    <row r="7606" spans="1:19" ht="14">
      <c r="A7606">
        <v>7601</v>
      </c>
      <c r="B7606" s="8">
        <f>'EstExp 12-20'!H351</f>
        <v>0</v>
      </c>
      <c r="C7606" s="600">
        <f t="shared" si="215"/>
        <v>7601</v>
      </c>
      <c r="D7606" s="3" t="s">
        <v>786</v>
      </c>
      <c r="E7606" s="2" t="b">
        <f t="shared" ca="1" si="214"/>
        <v>1</v>
      </c>
      <c r="F7606" s="2" cm="1">
        <f t="array" aca="1" ref="F7606" ca="1">IF(G7606&lt;&gt;"",INDIRECT("'"&amp;G7606&amp;"'!"&amp;H7606),"")</f>
        <v>0</v>
      </c>
      <c r="G7606" s="1533" t="s">
        <v>6775</v>
      </c>
      <c r="H7606" s="2" t="s">
        <v>6508</v>
      </c>
      <c r="S7606" s="8"/>
    </row>
    <row r="7607" spans="1:19" ht="14">
      <c r="A7607">
        <v>7602</v>
      </c>
      <c r="B7607" s="8">
        <f>'EstExp 12-20'!H352</f>
        <v>0</v>
      </c>
      <c r="C7607" s="600">
        <f t="shared" si="215"/>
        <v>7602</v>
      </c>
      <c r="D7607" s="3" t="s">
        <v>786</v>
      </c>
      <c r="E7607" s="2" t="b">
        <f t="shared" ca="1" si="214"/>
        <v>1</v>
      </c>
      <c r="F7607" s="2" cm="1">
        <f t="array" aca="1" ref="F7607" ca="1">IF(G7607&lt;&gt;"",INDIRECT("'"&amp;G7607&amp;"'!"&amp;H7607),"")</f>
        <v>0</v>
      </c>
      <c r="G7607" s="1533" t="s">
        <v>6775</v>
      </c>
      <c r="H7607" s="2" t="s">
        <v>6509</v>
      </c>
      <c r="S7607" s="8"/>
    </row>
    <row r="7608" spans="1:19" ht="14">
      <c r="A7608">
        <v>7603</v>
      </c>
      <c r="B7608" s="8">
        <f>'EstExp 12-20'!H353</f>
        <v>0</v>
      </c>
      <c r="C7608" s="600">
        <f t="shared" si="215"/>
        <v>7603</v>
      </c>
      <c r="D7608" s="3" t="s">
        <v>786</v>
      </c>
      <c r="E7608" s="2" t="b">
        <f t="shared" ca="1" si="214"/>
        <v>1</v>
      </c>
      <c r="F7608" s="2" cm="1">
        <f t="array" aca="1" ref="F7608" ca="1">IF(G7608&lt;&gt;"",INDIRECT("'"&amp;G7608&amp;"'!"&amp;H7608),"")</f>
        <v>0</v>
      </c>
      <c r="G7608" s="1533" t="s">
        <v>6775</v>
      </c>
      <c r="H7608" s="2" t="s">
        <v>6510</v>
      </c>
      <c r="S7608" s="8"/>
    </row>
    <row r="7609" spans="1:19" ht="14">
      <c r="A7609">
        <v>7604</v>
      </c>
      <c r="B7609" s="8">
        <f>'EstExp 12-20'!H355</f>
        <v>0</v>
      </c>
      <c r="C7609" s="600">
        <f t="shared" si="215"/>
        <v>7604</v>
      </c>
      <c r="D7609" s="3" t="s">
        <v>786</v>
      </c>
      <c r="E7609" s="2" t="b">
        <f t="shared" ca="1" si="214"/>
        <v>1</v>
      </c>
      <c r="F7609" s="2" cm="1">
        <f t="array" aca="1" ref="F7609" ca="1">IF(G7609&lt;&gt;"",INDIRECT("'"&amp;G7609&amp;"'!"&amp;H7609),"")</f>
        <v>0</v>
      </c>
      <c r="G7609" s="1533" t="s">
        <v>6775</v>
      </c>
      <c r="H7609" s="2" t="s">
        <v>6511</v>
      </c>
      <c r="S7609" s="8"/>
    </row>
    <row r="7610" spans="1:19" ht="14">
      <c r="A7610">
        <v>7605</v>
      </c>
      <c r="B7610" s="8">
        <f>'EstExp 12-20'!H356</f>
        <v>0</v>
      </c>
      <c r="C7610" s="600">
        <f t="shared" si="215"/>
        <v>7605</v>
      </c>
      <c r="D7610" s="3" t="s">
        <v>786</v>
      </c>
      <c r="E7610" s="2" t="b">
        <f t="shared" ca="1" si="214"/>
        <v>1</v>
      </c>
      <c r="F7610" s="2" cm="1">
        <f t="array" aca="1" ref="F7610" ca="1">IF(G7610&lt;&gt;"",INDIRECT("'"&amp;G7610&amp;"'!"&amp;H7610),"")</f>
        <v>0</v>
      </c>
      <c r="G7610" s="1533" t="s">
        <v>6775</v>
      </c>
      <c r="H7610" s="2" t="s">
        <v>6512</v>
      </c>
      <c r="S7610" s="8"/>
    </row>
    <row r="7611" spans="1:19" ht="14">
      <c r="A7611">
        <v>7606</v>
      </c>
      <c r="B7611" s="8">
        <f>'EstExp 12-20'!H357</f>
        <v>0</v>
      </c>
      <c r="C7611" s="600">
        <f t="shared" si="215"/>
        <v>7606</v>
      </c>
      <c r="D7611" s="3" t="s">
        <v>786</v>
      </c>
      <c r="E7611" s="2" t="b">
        <f t="shared" ca="1" si="214"/>
        <v>1</v>
      </c>
      <c r="F7611" s="2" cm="1">
        <f t="array" aca="1" ref="F7611" ca="1">IF(G7611&lt;&gt;"",INDIRECT("'"&amp;G7611&amp;"'!"&amp;H7611),"")</f>
        <v>0</v>
      </c>
      <c r="G7611" s="1533" t="s">
        <v>6775</v>
      </c>
      <c r="H7611" s="2" t="s">
        <v>6513</v>
      </c>
      <c r="S7611" s="8"/>
    </row>
    <row r="7612" spans="1:19" ht="14">
      <c r="A7612">
        <v>7607</v>
      </c>
      <c r="B7612" s="8">
        <f>'EstExp 12-20'!H358</f>
        <v>0</v>
      </c>
      <c r="C7612" s="600">
        <f t="shared" si="215"/>
        <v>7607</v>
      </c>
      <c r="D7612" s="3" t="s">
        <v>786</v>
      </c>
      <c r="E7612" s="2" t="b">
        <f t="shared" ca="1" si="214"/>
        <v>1</v>
      </c>
      <c r="F7612" s="2" cm="1">
        <f t="array" aca="1" ref="F7612" ca="1">IF(G7612&lt;&gt;"",INDIRECT("'"&amp;G7612&amp;"'!"&amp;H7612),"")</f>
        <v>0</v>
      </c>
      <c r="G7612" s="1533" t="s">
        <v>6775</v>
      </c>
      <c r="H7612" s="2" t="s">
        <v>6514</v>
      </c>
      <c r="S7612" s="8"/>
    </row>
    <row r="7613" spans="1:19" ht="14">
      <c r="A7613">
        <v>7608</v>
      </c>
      <c r="B7613" s="8">
        <f>'EstExp 12-20'!H360</f>
        <v>0</v>
      </c>
      <c r="C7613" s="600">
        <f t="shared" si="215"/>
        <v>7608</v>
      </c>
      <c r="D7613" s="3" t="s">
        <v>786</v>
      </c>
      <c r="E7613" s="2" t="b">
        <f t="shared" ca="1" si="214"/>
        <v>1</v>
      </c>
      <c r="F7613" s="2" cm="1">
        <f t="array" aca="1" ref="F7613" ca="1">IF(G7613&lt;&gt;"",INDIRECT("'"&amp;G7613&amp;"'!"&amp;H7613),"")</f>
        <v>0</v>
      </c>
      <c r="G7613" s="1533" t="s">
        <v>6775</v>
      </c>
      <c r="H7613" s="2" t="s">
        <v>6515</v>
      </c>
      <c r="S7613" s="8"/>
    </row>
    <row r="7614" spans="1:19" ht="14">
      <c r="A7614">
        <v>7609</v>
      </c>
      <c r="B7614" s="8">
        <f>'EstExp 12-20'!H361</f>
        <v>0</v>
      </c>
      <c r="C7614" s="600">
        <f t="shared" si="215"/>
        <v>7609</v>
      </c>
      <c r="D7614" s="3" t="s">
        <v>786</v>
      </c>
      <c r="E7614" s="2" t="b">
        <f t="shared" ca="1" si="214"/>
        <v>1</v>
      </c>
      <c r="F7614" s="2" cm="1">
        <f t="array" aca="1" ref="F7614" ca="1">IF(G7614&lt;&gt;"",INDIRECT("'"&amp;G7614&amp;"'!"&amp;H7614),"")</f>
        <v>0</v>
      </c>
      <c r="G7614" s="1533" t="s">
        <v>6775</v>
      </c>
      <c r="H7614" s="2" t="s">
        <v>6516</v>
      </c>
      <c r="S7614" s="8"/>
    </row>
    <row r="7615" spans="1:19" ht="14">
      <c r="A7615">
        <v>7610</v>
      </c>
      <c r="B7615" s="8">
        <f>'EstExp 12-20'!H362</f>
        <v>0</v>
      </c>
      <c r="C7615" s="600">
        <f t="shared" si="215"/>
        <v>7610</v>
      </c>
      <c r="D7615" s="3" t="s">
        <v>786</v>
      </c>
      <c r="E7615" s="2" t="b">
        <f t="shared" ca="1" si="214"/>
        <v>1</v>
      </c>
      <c r="F7615" s="2" cm="1">
        <f t="array" aca="1" ref="F7615" ca="1">IF(G7615&lt;&gt;"",INDIRECT("'"&amp;G7615&amp;"'!"&amp;H7615),"")</f>
        <v>0</v>
      </c>
      <c r="G7615" s="1533" t="s">
        <v>6775</v>
      </c>
      <c r="H7615" s="2" t="s">
        <v>6517</v>
      </c>
      <c r="S7615" s="8"/>
    </row>
    <row r="7616" spans="1:19" ht="14">
      <c r="A7616">
        <v>7611</v>
      </c>
      <c r="B7616" s="8">
        <f>'EstExp 12-20'!H367</f>
        <v>0</v>
      </c>
      <c r="C7616" s="600">
        <f t="shared" si="215"/>
        <v>7611</v>
      </c>
      <c r="D7616" s="3" t="s">
        <v>786</v>
      </c>
      <c r="E7616" s="2" t="b">
        <f t="shared" ca="1" si="214"/>
        <v>1</v>
      </c>
      <c r="F7616" s="2" cm="1">
        <f t="array" aca="1" ref="F7616" ca="1">IF(G7616&lt;&gt;"",INDIRECT("'"&amp;G7616&amp;"'!"&amp;H7616),"")</f>
        <v>0</v>
      </c>
      <c r="G7616" s="1533" t="s">
        <v>6775</v>
      </c>
      <c r="H7616" s="2" t="s">
        <v>6518</v>
      </c>
      <c r="S7616" s="8"/>
    </row>
    <row r="7617" spans="1:19" ht="14">
      <c r="A7617">
        <v>7612</v>
      </c>
      <c r="B7617" s="8">
        <f>'EstExp 12-20'!H368</f>
        <v>0</v>
      </c>
      <c r="C7617" s="600">
        <f t="shared" si="215"/>
        <v>7612</v>
      </c>
      <c r="D7617" s="3" t="s">
        <v>786</v>
      </c>
      <c r="E7617" s="2" t="b">
        <f t="shared" ca="1" si="214"/>
        <v>1</v>
      </c>
      <c r="F7617" s="2" cm="1">
        <f t="array" aca="1" ref="F7617" ca="1">IF(G7617&lt;&gt;"",INDIRECT("'"&amp;G7617&amp;"'!"&amp;H7617),"")</f>
        <v>0</v>
      </c>
      <c r="G7617" s="1533" t="s">
        <v>6775</v>
      </c>
      <c r="H7617" s="2" t="s">
        <v>6519</v>
      </c>
      <c r="S7617" s="8"/>
    </row>
    <row r="7618" spans="1:19" ht="14">
      <c r="A7618">
        <v>7613</v>
      </c>
      <c r="B7618" s="8">
        <f>'EstExp 12-20'!H369</f>
        <v>0</v>
      </c>
      <c r="C7618" s="600">
        <f t="shared" si="215"/>
        <v>7613</v>
      </c>
      <c r="D7618" s="3" t="s">
        <v>786</v>
      </c>
      <c r="E7618" s="2" t="b">
        <f t="shared" ref="E7618:E7681" ca="1" si="216">F7618=B7618</f>
        <v>1</v>
      </c>
      <c r="F7618" s="2" cm="1">
        <f t="array" aca="1" ref="F7618" ca="1">IF(G7618&lt;&gt;"",INDIRECT("'"&amp;G7618&amp;"'!"&amp;H7618),"")</f>
        <v>0</v>
      </c>
      <c r="G7618" s="1533" t="s">
        <v>6775</v>
      </c>
      <c r="H7618" s="2" t="s">
        <v>6520</v>
      </c>
      <c r="S7618" s="8"/>
    </row>
    <row r="7619" spans="1:19" ht="14">
      <c r="A7619">
        <v>7614</v>
      </c>
      <c r="B7619" s="8">
        <f>'EstExp 12-20'!H371</f>
        <v>0</v>
      </c>
      <c r="C7619" s="600">
        <f t="shared" si="215"/>
        <v>7614</v>
      </c>
      <c r="D7619" s="3" t="s">
        <v>786</v>
      </c>
      <c r="E7619" s="2" t="b">
        <f t="shared" ca="1" si="216"/>
        <v>1</v>
      </c>
      <c r="F7619" s="2" cm="1">
        <f t="array" aca="1" ref="F7619" ca="1">IF(G7619&lt;&gt;"",INDIRECT("'"&amp;G7619&amp;"'!"&amp;H7619),"")</f>
        <v>0</v>
      </c>
      <c r="G7619" s="1533" t="s">
        <v>6775</v>
      </c>
      <c r="H7619" s="2" t="s">
        <v>6521</v>
      </c>
      <c r="S7619" s="8"/>
    </row>
    <row r="7620" spans="1:19" ht="14">
      <c r="A7620">
        <v>7615</v>
      </c>
      <c r="B7620" s="8">
        <f>'EstExp 12-20'!H372</f>
        <v>0</v>
      </c>
      <c r="C7620" s="600">
        <f t="shared" ref="C7620:C7683" si="217">A7620-B7620</f>
        <v>7615</v>
      </c>
      <c r="D7620" s="3" t="s">
        <v>786</v>
      </c>
      <c r="E7620" s="2" t="b">
        <f t="shared" ca="1" si="216"/>
        <v>1</v>
      </c>
      <c r="F7620" s="2" cm="1">
        <f t="array" aca="1" ref="F7620" ca="1">IF(G7620&lt;&gt;"",INDIRECT("'"&amp;G7620&amp;"'!"&amp;H7620),"")</f>
        <v>0</v>
      </c>
      <c r="G7620" s="1533" t="s">
        <v>6775</v>
      </c>
      <c r="H7620" s="2" t="s">
        <v>6522</v>
      </c>
      <c r="S7620" s="8"/>
    </row>
    <row r="7621" spans="1:19" ht="14">
      <c r="A7621">
        <v>7616</v>
      </c>
      <c r="B7621" s="8">
        <f>'EstExp 12-20'!H374</f>
        <v>0</v>
      </c>
      <c r="C7621" s="600">
        <f t="shared" si="217"/>
        <v>7616</v>
      </c>
      <c r="D7621" s="3" t="s">
        <v>786</v>
      </c>
      <c r="E7621" s="2" t="b">
        <f t="shared" ca="1" si="216"/>
        <v>1</v>
      </c>
      <c r="F7621" s="2" cm="1">
        <f t="array" aca="1" ref="F7621" ca="1">IF(G7621&lt;&gt;"",INDIRECT("'"&amp;G7621&amp;"'!"&amp;H7621),"")</f>
        <v>0</v>
      </c>
      <c r="G7621" s="1533" t="s">
        <v>6775</v>
      </c>
      <c r="H7621" s="2" t="s">
        <v>6523</v>
      </c>
      <c r="S7621" s="8"/>
    </row>
    <row r="7622" spans="1:19" ht="14">
      <c r="A7622">
        <v>7617</v>
      </c>
      <c r="B7622" s="8">
        <f>'EstExp 12-20'!H375</f>
        <v>0</v>
      </c>
      <c r="C7622" s="600">
        <f t="shared" si="217"/>
        <v>7617</v>
      </c>
      <c r="D7622" s="3" t="s">
        <v>786</v>
      </c>
      <c r="E7622" s="2" t="b">
        <f t="shared" ca="1" si="216"/>
        <v>1</v>
      </c>
      <c r="F7622" s="2" cm="1">
        <f t="array" aca="1" ref="F7622" ca="1">IF(G7622&lt;&gt;"",INDIRECT("'"&amp;G7622&amp;"'!"&amp;H7622),"")</f>
        <v>0</v>
      </c>
      <c r="G7622" s="1533" t="s">
        <v>6775</v>
      </c>
      <c r="H7622" s="2" t="s">
        <v>6524</v>
      </c>
      <c r="S7622" s="8"/>
    </row>
    <row r="7623" spans="1:19" ht="14">
      <c r="A7623">
        <v>7618</v>
      </c>
      <c r="B7623" s="8">
        <f>'EstExp 12-20'!H376</f>
        <v>0</v>
      </c>
      <c r="C7623" s="600">
        <f t="shared" si="217"/>
        <v>7618</v>
      </c>
      <c r="D7623" s="3" t="s">
        <v>786</v>
      </c>
      <c r="E7623" s="2" t="b">
        <f t="shared" ca="1" si="216"/>
        <v>1</v>
      </c>
      <c r="F7623" s="2" cm="1">
        <f t="array" aca="1" ref="F7623" ca="1">IF(G7623&lt;&gt;"",INDIRECT("'"&amp;G7623&amp;"'!"&amp;H7623),"")</f>
        <v>0</v>
      </c>
      <c r="G7623" s="1533" t="s">
        <v>6775</v>
      </c>
      <c r="H7623" s="2" t="s">
        <v>6525</v>
      </c>
      <c r="S7623" s="8"/>
    </row>
    <row r="7624" spans="1:19" ht="14">
      <c r="A7624">
        <v>7619</v>
      </c>
      <c r="B7624" s="8">
        <f>'EstExp 12-20'!H377</f>
        <v>0</v>
      </c>
      <c r="C7624" s="600">
        <f t="shared" si="217"/>
        <v>7619</v>
      </c>
      <c r="D7624" s="3" t="s">
        <v>786</v>
      </c>
      <c r="E7624" s="2" t="b">
        <f t="shared" ca="1" si="216"/>
        <v>1</v>
      </c>
      <c r="F7624" s="2" cm="1">
        <f t="array" aca="1" ref="F7624" ca="1">IF(G7624&lt;&gt;"",INDIRECT("'"&amp;G7624&amp;"'!"&amp;H7624),"")</f>
        <v>0</v>
      </c>
      <c r="G7624" s="1533" t="s">
        <v>6775</v>
      </c>
      <c r="H7624" s="2" t="s">
        <v>6526</v>
      </c>
      <c r="S7624" s="8"/>
    </row>
    <row r="7625" spans="1:19" ht="14">
      <c r="A7625">
        <v>7620</v>
      </c>
      <c r="B7625" s="8">
        <f>'EstExp 12-20'!H378</f>
        <v>0</v>
      </c>
      <c r="C7625" s="600">
        <f t="shared" si="217"/>
        <v>7620</v>
      </c>
      <c r="D7625" s="3" t="s">
        <v>786</v>
      </c>
      <c r="E7625" s="2" t="b">
        <f t="shared" ca="1" si="216"/>
        <v>1</v>
      </c>
      <c r="F7625" s="2" cm="1">
        <f t="array" aca="1" ref="F7625" ca="1">IF(G7625&lt;&gt;"",INDIRECT("'"&amp;G7625&amp;"'!"&amp;H7625),"")</f>
        <v>0</v>
      </c>
      <c r="G7625" s="1533" t="s">
        <v>6775</v>
      </c>
      <c r="H7625" s="2" t="s">
        <v>6527</v>
      </c>
      <c r="S7625" s="8"/>
    </row>
    <row r="7626" spans="1:19" ht="14">
      <c r="A7626">
        <v>7621</v>
      </c>
      <c r="B7626" s="8">
        <f>'EstExp 12-20'!H380</f>
        <v>0</v>
      </c>
      <c r="C7626" s="600">
        <f t="shared" si="217"/>
        <v>7621</v>
      </c>
      <c r="D7626" s="3" t="s">
        <v>786</v>
      </c>
      <c r="E7626" s="2" t="b">
        <f t="shared" ca="1" si="216"/>
        <v>1</v>
      </c>
      <c r="F7626" s="2" cm="1">
        <f t="array" aca="1" ref="F7626" ca="1">IF(G7626&lt;&gt;"",INDIRECT("'"&amp;G7626&amp;"'!"&amp;H7626),"")</f>
        <v>0</v>
      </c>
      <c r="G7626" s="1533" t="s">
        <v>6775</v>
      </c>
      <c r="H7626" s="2" t="s">
        <v>6528</v>
      </c>
      <c r="S7626" s="8"/>
    </row>
    <row r="7627" spans="1:19" ht="14">
      <c r="A7627">
        <v>7622</v>
      </c>
      <c r="B7627" s="8">
        <f>'EstExp 12-20'!H381</f>
        <v>0</v>
      </c>
      <c r="C7627" s="600">
        <f t="shared" si="217"/>
        <v>7622</v>
      </c>
      <c r="D7627" s="3" t="s">
        <v>786</v>
      </c>
      <c r="E7627" s="2" t="b">
        <f t="shared" ca="1" si="216"/>
        <v>1</v>
      </c>
      <c r="F7627" s="2" cm="1">
        <f t="array" aca="1" ref="F7627" ca="1">IF(G7627&lt;&gt;"",INDIRECT("'"&amp;G7627&amp;"'!"&amp;H7627),"")</f>
        <v>0</v>
      </c>
      <c r="G7627" s="1533" t="s">
        <v>6775</v>
      </c>
      <c r="H7627" s="2" t="s">
        <v>6529</v>
      </c>
      <c r="S7627" s="8"/>
    </row>
    <row r="7628" spans="1:19" ht="14">
      <c r="A7628">
        <v>7623</v>
      </c>
      <c r="B7628" s="8">
        <f>'EstExp 12-20'!H382</f>
        <v>0</v>
      </c>
      <c r="C7628" s="600">
        <f t="shared" si="217"/>
        <v>7623</v>
      </c>
      <c r="D7628" s="3" t="s">
        <v>786</v>
      </c>
      <c r="E7628" s="2" t="b">
        <f t="shared" ca="1" si="216"/>
        <v>1</v>
      </c>
      <c r="F7628" s="2" cm="1">
        <f t="array" aca="1" ref="F7628" ca="1">IF(G7628&lt;&gt;"",INDIRECT("'"&amp;G7628&amp;"'!"&amp;H7628),"")</f>
        <v>0</v>
      </c>
      <c r="G7628" s="1533" t="s">
        <v>6775</v>
      </c>
      <c r="H7628" s="2" t="s">
        <v>6530</v>
      </c>
      <c r="S7628" s="8"/>
    </row>
    <row r="7629" spans="1:19" ht="14">
      <c r="A7629">
        <v>7624</v>
      </c>
      <c r="B7629" s="8">
        <f>'EstExp 12-20'!H383</f>
        <v>0</v>
      </c>
      <c r="C7629" s="600">
        <f t="shared" si="217"/>
        <v>7624</v>
      </c>
      <c r="D7629" s="3" t="s">
        <v>786</v>
      </c>
      <c r="E7629" s="2" t="b">
        <f t="shared" ca="1" si="216"/>
        <v>1</v>
      </c>
      <c r="F7629" s="2" cm="1">
        <f t="array" aca="1" ref="F7629" ca="1">IF(G7629&lt;&gt;"",INDIRECT("'"&amp;G7629&amp;"'!"&amp;H7629),"")</f>
        <v>0</v>
      </c>
      <c r="G7629" s="1533" t="s">
        <v>6775</v>
      </c>
      <c r="H7629" s="2" t="s">
        <v>6531</v>
      </c>
      <c r="S7629" s="8"/>
    </row>
    <row r="7630" spans="1:19" ht="14">
      <c r="A7630">
        <v>7625</v>
      </c>
      <c r="B7630" s="8">
        <f>'EstExp 12-20'!H384</f>
        <v>0</v>
      </c>
      <c r="C7630" s="600">
        <f t="shared" si="217"/>
        <v>7625</v>
      </c>
      <c r="D7630" s="3" t="s">
        <v>786</v>
      </c>
      <c r="E7630" s="2" t="b">
        <f t="shared" ca="1" si="216"/>
        <v>1</v>
      </c>
      <c r="F7630" s="2" cm="1">
        <f t="array" aca="1" ref="F7630" ca="1">IF(G7630&lt;&gt;"",INDIRECT("'"&amp;G7630&amp;"'!"&amp;H7630),"")</f>
        <v>0</v>
      </c>
      <c r="G7630" s="1533" t="s">
        <v>6775</v>
      </c>
      <c r="H7630" s="2" t="s">
        <v>6532</v>
      </c>
      <c r="S7630" s="8"/>
    </row>
    <row r="7631" spans="1:19" ht="14">
      <c r="A7631">
        <v>7626</v>
      </c>
      <c r="B7631" s="8">
        <f>'EstExp 12-20'!H385</f>
        <v>0</v>
      </c>
      <c r="C7631" s="600">
        <f t="shared" si="217"/>
        <v>7626</v>
      </c>
      <c r="D7631" s="3" t="s">
        <v>786</v>
      </c>
      <c r="E7631" s="2" t="b">
        <f t="shared" ca="1" si="216"/>
        <v>1</v>
      </c>
      <c r="F7631" s="2" cm="1">
        <f t="array" aca="1" ref="F7631" ca="1">IF(G7631&lt;&gt;"",INDIRECT("'"&amp;G7631&amp;"'!"&amp;H7631),"")</f>
        <v>0</v>
      </c>
      <c r="G7631" s="1533" t="s">
        <v>6775</v>
      </c>
      <c r="H7631" s="2" t="s">
        <v>6533</v>
      </c>
      <c r="S7631" s="8"/>
    </row>
    <row r="7632" spans="1:19" ht="14">
      <c r="A7632">
        <v>7627</v>
      </c>
      <c r="B7632" s="8">
        <f>'EstExp 12-20'!H386</f>
        <v>0</v>
      </c>
      <c r="C7632" s="600">
        <f t="shared" si="217"/>
        <v>7627</v>
      </c>
      <c r="D7632" s="3" t="s">
        <v>786</v>
      </c>
      <c r="E7632" s="2" t="b">
        <f t="shared" ca="1" si="216"/>
        <v>1</v>
      </c>
      <c r="F7632" s="2" cm="1">
        <f t="array" aca="1" ref="F7632" ca="1">IF(G7632&lt;&gt;"",INDIRECT("'"&amp;G7632&amp;"'!"&amp;H7632),"")</f>
        <v>0</v>
      </c>
      <c r="G7632" s="1533" t="s">
        <v>6775</v>
      </c>
      <c r="H7632" s="2" t="s">
        <v>6534</v>
      </c>
      <c r="S7632" s="8"/>
    </row>
    <row r="7633" spans="1:19" ht="14">
      <c r="A7633">
        <v>7628</v>
      </c>
      <c r="B7633" s="8">
        <f>'EstExp 12-20'!H387</f>
        <v>0</v>
      </c>
      <c r="C7633" s="600">
        <f t="shared" si="217"/>
        <v>7628</v>
      </c>
      <c r="D7633" s="3" t="s">
        <v>786</v>
      </c>
      <c r="E7633" s="2" t="b">
        <f t="shared" ca="1" si="216"/>
        <v>1</v>
      </c>
      <c r="F7633" s="2" cm="1">
        <f t="array" aca="1" ref="F7633" ca="1">IF(G7633&lt;&gt;"",INDIRECT("'"&amp;G7633&amp;"'!"&amp;H7633),"")</f>
        <v>0</v>
      </c>
      <c r="G7633" s="1533" t="s">
        <v>6775</v>
      </c>
      <c r="H7633" s="2" t="s">
        <v>6535</v>
      </c>
      <c r="S7633" s="8"/>
    </row>
    <row r="7634" spans="1:19" ht="14">
      <c r="A7634">
        <v>7629</v>
      </c>
      <c r="B7634" s="8">
        <f>'EstExp 12-20'!H388</f>
        <v>0</v>
      </c>
      <c r="C7634" s="600">
        <f t="shared" si="217"/>
        <v>7629</v>
      </c>
      <c r="D7634" s="3" t="s">
        <v>786</v>
      </c>
      <c r="E7634" s="2" t="b">
        <f t="shared" ca="1" si="216"/>
        <v>1</v>
      </c>
      <c r="F7634" s="2" cm="1">
        <f t="array" aca="1" ref="F7634" ca="1">IF(G7634&lt;&gt;"",INDIRECT("'"&amp;G7634&amp;"'!"&amp;H7634),"")</f>
        <v>0</v>
      </c>
      <c r="G7634" s="1533" t="s">
        <v>6775</v>
      </c>
      <c r="H7634" s="2" t="s">
        <v>6536</v>
      </c>
      <c r="S7634" s="8"/>
    </row>
    <row r="7635" spans="1:19" ht="14">
      <c r="A7635">
        <v>7630</v>
      </c>
      <c r="B7635" s="8">
        <f>'EstExp 12-20'!H393</f>
        <v>0</v>
      </c>
      <c r="C7635" s="600">
        <f t="shared" si="217"/>
        <v>7630</v>
      </c>
      <c r="D7635" s="3" t="s">
        <v>786</v>
      </c>
      <c r="E7635" s="2" t="b">
        <f t="shared" ca="1" si="216"/>
        <v>1</v>
      </c>
      <c r="F7635" s="2" cm="1">
        <f t="array" aca="1" ref="F7635" ca="1">IF(G7635&lt;&gt;"",INDIRECT("'"&amp;G7635&amp;"'!"&amp;H7635),"")</f>
        <v>0</v>
      </c>
      <c r="G7635" s="1533" t="s">
        <v>6775</v>
      </c>
      <c r="H7635" s="2" t="s">
        <v>6537</v>
      </c>
      <c r="S7635" s="8"/>
    </row>
    <row r="7636" spans="1:19" ht="14">
      <c r="A7636">
        <v>7631</v>
      </c>
      <c r="B7636" s="8">
        <f>'EstExp 12-20'!H394</f>
        <v>0</v>
      </c>
      <c r="C7636" s="600">
        <f t="shared" si="217"/>
        <v>7631</v>
      </c>
      <c r="D7636" s="3" t="s">
        <v>786</v>
      </c>
      <c r="E7636" s="2" t="b">
        <f t="shared" ca="1" si="216"/>
        <v>1</v>
      </c>
      <c r="F7636" s="2" cm="1">
        <f t="array" aca="1" ref="F7636" ca="1">IF(G7636&lt;&gt;"",INDIRECT("'"&amp;G7636&amp;"'!"&amp;H7636),"")</f>
        <v>0</v>
      </c>
      <c r="G7636" s="1533" t="s">
        <v>6775</v>
      </c>
      <c r="H7636" s="2" t="s">
        <v>6538</v>
      </c>
      <c r="S7636" s="8"/>
    </row>
    <row r="7637" spans="1:19" ht="14">
      <c r="A7637">
        <v>7632</v>
      </c>
      <c r="B7637" s="8">
        <f>'EstExp 12-20'!H395</f>
        <v>0</v>
      </c>
      <c r="C7637" s="600">
        <f t="shared" si="217"/>
        <v>7632</v>
      </c>
      <c r="D7637" s="3" t="s">
        <v>786</v>
      </c>
      <c r="E7637" s="2" t="b">
        <f t="shared" ca="1" si="216"/>
        <v>1</v>
      </c>
      <c r="F7637" s="2" cm="1">
        <f t="array" aca="1" ref="F7637" ca="1">IF(G7637&lt;&gt;"",INDIRECT("'"&amp;G7637&amp;"'!"&amp;H7637),"")</f>
        <v>0</v>
      </c>
      <c r="G7637" s="1533" t="s">
        <v>6775</v>
      </c>
      <c r="H7637" s="2" t="s">
        <v>6539</v>
      </c>
      <c r="S7637" s="8"/>
    </row>
    <row r="7638" spans="1:19" ht="14">
      <c r="A7638">
        <v>7633</v>
      </c>
      <c r="B7638" s="8">
        <f>'EstExp 12-20'!H396</f>
        <v>0</v>
      </c>
      <c r="C7638" s="600">
        <f t="shared" si="217"/>
        <v>7633</v>
      </c>
      <c r="D7638" s="3" t="s">
        <v>786</v>
      </c>
      <c r="E7638" s="2" t="b">
        <f t="shared" ca="1" si="216"/>
        <v>1</v>
      </c>
      <c r="F7638" s="2" cm="1">
        <f t="array" aca="1" ref="F7638" ca="1">IF(G7638&lt;&gt;"",INDIRECT("'"&amp;G7638&amp;"'!"&amp;H7638),"")</f>
        <v>0</v>
      </c>
      <c r="G7638" s="1533" t="s">
        <v>6775</v>
      </c>
      <c r="H7638" s="2" t="s">
        <v>6540</v>
      </c>
      <c r="S7638" s="8"/>
    </row>
    <row r="7639" spans="1:19" ht="14">
      <c r="A7639" s="1">
        <v>7634</v>
      </c>
      <c r="B7639" s="8"/>
      <c r="C7639" s="600"/>
      <c r="D7639" s="3" t="s">
        <v>805</v>
      </c>
      <c r="E7639" s="2" t="b">
        <f t="shared" ca="1" si="216"/>
        <v>1</v>
      </c>
      <c r="F7639" s="2" t="str" cm="1">
        <f t="array" aca="1" ref="F7639" ca="1">IF(G7639&lt;&gt;"",INDIRECT("'"&amp;G7639&amp;"'!"&amp;H7639),"")</f>
        <v/>
      </c>
      <c r="G7639" s="1533"/>
      <c r="S7639" s="8"/>
    </row>
    <row r="7640" spans="1:19" ht="14">
      <c r="A7640">
        <v>7635</v>
      </c>
      <c r="B7640" s="8">
        <f>'EstExp 12-20'!H398</f>
        <v>0</v>
      </c>
      <c r="C7640" s="600">
        <f t="shared" si="217"/>
        <v>7635</v>
      </c>
      <c r="D7640" s="3" t="s">
        <v>786</v>
      </c>
      <c r="E7640" s="2" t="b">
        <f t="shared" ca="1" si="216"/>
        <v>1</v>
      </c>
      <c r="F7640" s="2" cm="1">
        <f t="array" aca="1" ref="F7640" ca="1">IF(G7640&lt;&gt;"",INDIRECT("'"&amp;G7640&amp;"'!"&amp;H7640),"")</f>
        <v>0</v>
      </c>
      <c r="G7640" s="1533" t="s">
        <v>6775</v>
      </c>
      <c r="H7640" s="2" t="s">
        <v>6541</v>
      </c>
      <c r="S7640" s="8"/>
    </row>
    <row r="7641" spans="1:19" ht="14">
      <c r="A7641">
        <v>7636</v>
      </c>
      <c r="B7641" s="8">
        <f>'EstExp 12-20'!H399</f>
        <v>0</v>
      </c>
      <c r="C7641" s="600">
        <f t="shared" si="217"/>
        <v>7636</v>
      </c>
      <c r="D7641" s="3" t="s">
        <v>786</v>
      </c>
      <c r="E7641" s="2" t="b">
        <f t="shared" ca="1" si="216"/>
        <v>1</v>
      </c>
      <c r="F7641" s="2" cm="1">
        <f t="array" aca="1" ref="F7641" ca="1">IF(G7641&lt;&gt;"",INDIRECT("'"&amp;G7641&amp;"'!"&amp;H7641),"")</f>
        <v>0</v>
      </c>
      <c r="G7641" s="1533" t="s">
        <v>6775</v>
      </c>
      <c r="H7641" s="2" t="s">
        <v>6542</v>
      </c>
      <c r="S7641" s="8"/>
    </row>
    <row r="7642" spans="1:19" ht="14">
      <c r="A7642">
        <v>7637</v>
      </c>
      <c r="B7642" s="8">
        <f>'EstExp 12-20'!H400</f>
        <v>0</v>
      </c>
      <c r="C7642" s="600">
        <f t="shared" si="217"/>
        <v>7637</v>
      </c>
      <c r="D7642" s="3" t="s">
        <v>786</v>
      </c>
      <c r="E7642" s="2" t="b">
        <f t="shared" ca="1" si="216"/>
        <v>1</v>
      </c>
      <c r="F7642" s="2" cm="1">
        <f t="array" aca="1" ref="F7642" ca="1">IF(G7642&lt;&gt;"",INDIRECT("'"&amp;G7642&amp;"'!"&amp;H7642),"")</f>
        <v>0</v>
      </c>
      <c r="G7642" s="1533" t="s">
        <v>6775</v>
      </c>
      <c r="H7642" s="2" t="s">
        <v>6543</v>
      </c>
      <c r="S7642" s="8"/>
    </row>
    <row r="7643" spans="1:19" ht="14">
      <c r="A7643">
        <v>7638</v>
      </c>
      <c r="B7643" s="8">
        <f>'EstExp 12-20'!H401</f>
        <v>0</v>
      </c>
      <c r="C7643" s="600">
        <f t="shared" si="217"/>
        <v>7638</v>
      </c>
      <c r="D7643" s="3" t="s">
        <v>786</v>
      </c>
      <c r="E7643" s="2" t="b">
        <f t="shared" ca="1" si="216"/>
        <v>1</v>
      </c>
      <c r="F7643" s="2" cm="1">
        <f t="array" aca="1" ref="F7643" ca="1">IF(G7643&lt;&gt;"",INDIRECT("'"&amp;G7643&amp;"'!"&amp;H7643),"")</f>
        <v>0</v>
      </c>
      <c r="G7643" s="1533" t="s">
        <v>6775</v>
      </c>
      <c r="H7643" s="2" t="s">
        <v>6544</v>
      </c>
      <c r="S7643" s="8"/>
    </row>
    <row r="7644" spans="1:19" ht="14">
      <c r="A7644">
        <v>7639</v>
      </c>
      <c r="B7644" s="8">
        <f>'EstExp 12-20'!H402</f>
        <v>0</v>
      </c>
      <c r="C7644" s="600">
        <f t="shared" si="217"/>
        <v>7639</v>
      </c>
      <c r="D7644" s="3" t="s">
        <v>786</v>
      </c>
      <c r="E7644" s="2" t="b">
        <f t="shared" ca="1" si="216"/>
        <v>1</v>
      </c>
      <c r="F7644" s="2" cm="1">
        <f t="array" aca="1" ref="F7644" ca="1">IF(G7644&lt;&gt;"",INDIRECT("'"&amp;G7644&amp;"'!"&amp;H7644),"")</f>
        <v>0</v>
      </c>
      <c r="G7644" s="1533" t="s">
        <v>6775</v>
      </c>
      <c r="H7644" s="2" t="s">
        <v>6545</v>
      </c>
      <c r="S7644" s="8"/>
    </row>
    <row r="7645" spans="1:19" ht="14">
      <c r="A7645">
        <v>7640</v>
      </c>
      <c r="B7645" s="8">
        <f>'EstExp 12-20'!H403</f>
        <v>0</v>
      </c>
      <c r="C7645" s="600">
        <f t="shared" si="217"/>
        <v>7640</v>
      </c>
      <c r="D7645" s="3" t="s">
        <v>786</v>
      </c>
      <c r="E7645" s="2" t="b">
        <f t="shared" ca="1" si="216"/>
        <v>1</v>
      </c>
      <c r="F7645" s="2" cm="1">
        <f t="array" aca="1" ref="F7645" ca="1">IF(G7645&lt;&gt;"",INDIRECT("'"&amp;G7645&amp;"'!"&amp;H7645),"")</f>
        <v>0</v>
      </c>
      <c r="G7645" s="1533" t="s">
        <v>6775</v>
      </c>
      <c r="H7645" s="2" t="s">
        <v>6546</v>
      </c>
      <c r="S7645" s="8"/>
    </row>
    <row r="7646" spans="1:19" ht="14">
      <c r="A7646">
        <v>7641</v>
      </c>
      <c r="B7646" s="8">
        <f>'EstExp 12-20'!H404</f>
        <v>0</v>
      </c>
      <c r="C7646" s="600">
        <f t="shared" si="217"/>
        <v>7641</v>
      </c>
      <c r="D7646" s="3" t="s">
        <v>786</v>
      </c>
      <c r="E7646" s="2" t="b">
        <f t="shared" ca="1" si="216"/>
        <v>1</v>
      </c>
      <c r="F7646" s="2" cm="1">
        <f t="array" aca="1" ref="F7646" ca="1">IF(G7646&lt;&gt;"",INDIRECT("'"&amp;G7646&amp;"'!"&amp;H7646),"")</f>
        <v>0</v>
      </c>
      <c r="G7646" s="1533" t="s">
        <v>6775</v>
      </c>
      <c r="H7646" s="2" t="s">
        <v>6547</v>
      </c>
      <c r="S7646" s="8"/>
    </row>
    <row r="7647" spans="1:19" ht="14">
      <c r="A7647">
        <v>7642</v>
      </c>
      <c r="B7647" s="8">
        <f>'EstExp 12-20'!H405</f>
        <v>0</v>
      </c>
      <c r="C7647" s="600">
        <f t="shared" si="217"/>
        <v>7642</v>
      </c>
      <c r="D7647" s="3" t="s">
        <v>786</v>
      </c>
      <c r="E7647" s="2" t="b">
        <f t="shared" ca="1" si="216"/>
        <v>1</v>
      </c>
      <c r="F7647" s="2" cm="1">
        <f t="array" aca="1" ref="F7647" ca="1">IF(G7647&lt;&gt;"",INDIRECT("'"&amp;G7647&amp;"'!"&amp;H7647),"")</f>
        <v>0</v>
      </c>
      <c r="G7647" s="1533" t="s">
        <v>6775</v>
      </c>
      <c r="H7647" s="2" t="s">
        <v>6548</v>
      </c>
      <c r="S7647" s="8"/>
    </row>
    <row r="7648" spans="1:19" ht="14">
      <c r="A7648">
        <v>7643</v>
      </c>
      <c r="B7648" s="8">
        <f>'EstExp 12-20'!H406</f>
        <v>0</v>
      </c>
      <c r="C7648" s="600">
        <f t="shared" si="217"/>
        <v>7643</v>
      </c>
      <c r="D7648" s="3" t="s">
        <v>786</v>
      </c>
      <c r="E7648" s="2" t="b">
        <f t="shared" ca="1" si="216"/>
        <v>1</v>
      </c>
      <c r="F7648" s="2" cm="1">
        <f t="array" aca="1" ref="F7648" ca="1">IF(G7648&lt;&gt;"",INDIRECT("'"&amp;G7648&amp;"'!"&amp;H7648),"")</f>
        <v>0</v>
      </c>
      <c r="G7648" s="1533" t="s">
        <v>6775</v>
      </c>
      <c r="H7648" s="2" t="s">
        <v>6549</v>
      </c>
      <c r="S7648" s="8"/>
    </row>
    <row r="7649" spans="1:19" ht="14">
      <c r="A7649">
        <v>7644</v>
      </c>
      <c r="B7649" s="8">
        <f>'EstExp 12-20'!H407</f>
        <v>0</v>
      </c>
      <c r="C7649" s="600">
        <f t="shared" si="217"/>
        <v>7644</v>
      </c>
      <c r="D7649" s="3" t="s">
        <v>786</v>
      </c>
      <c r="E7649" s="2" t="b">
        <f t="shared" ca="1" si="216"/>
        <v>1</v>
      </c>
      <c r="F7649" s="2" cm="1">
        <f t="array" aca="1" ref="F7649" ca="1">IF(G7649&lt;&gt;"",INDIRECT("'"&amp;G7649&amp;"'!"&amp;H7649),"")</f>
        <v>0</v>
      </c>
      <c r="G7649" s="1533" t="s">
        <v>6775</v>
      </c>
      <c r="H7649" s="2" t="s">
        <v>6550</v>
      </c>
      <c r="S7649" s="8"/>
    </row>
    <row r="7650" spans="1:19" ht="14">
      <c r="A7650">
        <v>7645</v>
      </c>
      <c r="B7650" s="8">
        <f>'EstExp 12-20'!H408</f>
        <v>0</v>
      </c>
      <c r="C7650" s="600">
        <f t="shared" si="217"/>
        <v>7645</v>
      </c>
      <c r="D7650" s="3" t="s">
        <v>786</v>
      </c>
      <c r="E7650" s="2" t="b">
        <f t="shared" ca="1" si="216"/>
        <v>1</v>
      </c>
      <c r="F7650" s="2" cm="1">
        <f t="array" aca="1" ref="F7650" ca="1">IF(G7650&lt;&gt;"",INDIRECT("'"&amp;G7650&amp;"'!"&amp;H7650),"")</f>
        <v>0</v>
      </c>
      <c r="G7650" s="1533" t="s">
        <v>6775</v>
      </c>
      <c r="H7650" s="2" t="s">
        <v>6551</v>
      </c>
      <c r="S7650" s="8"/>
    </row>
    <row r="7651" spans="1:19" ht="14">
      <c r="A7651">
        <v>7646</v>
      </c>
      <c r="B7651" s="8">
        <f>'EstExp 12-20'!H409</f>
        <v>0</v>
      </c>
      <c r="C7651" s="600">
        <f t="shared" si="217"/>
        <v>7646</v>
      </c>
      <c r="D7651" s="3" t="s">
        <v>786</v>
      </c>
      <c r="E7651" s="2" t="b">
        <f t="shared" ca="1" si="216"/>
        <v>1</v>
      </c>
      <c r="F7651" s="2" cm="1">
        <f t="array" aca="1" ref="F7651" ca="1">IF(G7651&lt;&gt;"",INDIRECT("'"&amp;G7651&amp;"'!"&amp;H7651),"")</f>
        <v>0</v>
      </c>
      <c r="G7651" s="1533" t="s">
        <v>6775</v>
      </c>
      <c r="H7651" s="2" t="s">
        <v>6552</v>
      </c>
      <c r="S7651" s="8"/>
    </row>
    <row r="7652" spans="1:19" ht="14">
      <c r="A7652">
        <v>7647</v>
      </c>
      <c r="B7652" s="8">
        <f>'EstExp 12-20'!H410</f>
        <v>0</v>
      </c>
      <c r="C7652" s="600">
        <f t="shared" si="217"/>
        <v>7647</v>
      </c>
      <c r="D7652" s="3" t="s">
        <v>786</v>
      </c>
      <c r="E7652" s="2" t="b">
        <f t="shared" ca="1" si="216"/>
        <v>1</v>
      </c>
      <c r="F7652" s="2" cm="1">
        <f t="array" aca="1" ref="F7652" ca="1">IF(G7652&lt;&gt;"",INDIRECT("'"&amp;G7652&amp;"'!"&amp;H7652),"")</f>
        <v>0</v>
      </c>
      <c r="G7652" s="1533" t="s">
        <v>6775</v>
      </c>
      <c r="H7652" s="2" t="s">
        <v>6553</v>
      </c>
      <c r="S7652" s="8"/>
    </row>
    <row r="7653" spans="1:19" ht="14">
      <c r="A7653">
        <v>7648</v>
      </c>
      <c r="B7653" s="8">
        <f>'EstExp 12-20'!H411</f>
        <v>0</v>
      </c>
      <c r="C7653" s="600">
        <f t="shared" si="217"/>
        <v>7648</v>
      </c>
      <c r="D7653" s="3" t="s">
        <v>786</v>
      </c>
      <c r="E7653" s="2" t="b">
        <f t="shared" ca="1" si="216"/>
        <v>1</v>
      </c>
      <c r="F7653" s="2" cm="1">
        <f t="array" aca="1" ref="F7653" ca="1">IF(G7653&lt;&gt;"",INDIRECT("'"&amp;G7653&amp;"'!"&amp;H7653),"")</f>
        <v>0</v>
      </c>
      <c r="G7653" s="1533" t="s">
        <v>6775</v>
      </c>
      <c r="H7653" s="2" t="s">
        <v>6554</v>
      </c>
      <c r="S7653" s="8"/>
    </row>
    <row r="7654" spans="1:19" ht="14">
      <c r="A7654">
        <v>7649</v>
      </c>
      <c r="B7654" s="8">
        <f>'EstExp 12-20'!H412</f>
        <v>0</v>
      </c>
      <c r="C7654" s="600">
        <f t="shared" si="217"/>
        <v>7649</v>
      </c>
      <c r="D7654" s="3" t="s">
        <v>786</v>
      </c>
      <c r="E7654" s="2" t="b">
        <f t="shared" ca="1" si="216"/>
        <v>1</v>
      </c>
      <c r="F7654" s="2" cm="1">
        <f t="array" aca="1" ref="F7654" ca="1">IF(G7654&lt;&gt;"",INDIRECT("'"&amp;G7654&amp;"'!"&amp;H7654),"")</f>
        <v>0</v>
      </c>
      <c r="G7654" s="1533" t="s">
        <v>6775</v>
      </c>
      <c r="H7654" s="2" t="s">
        <v>6555</v>
      </c>
      <c r="S7654" s="8"/>
    </row>
    <row r="7655" spans="1:19" ht="14">
      <c r="A7655">
        <v>7650</v>
      </c>
      <c r="B7655" s="8">
        <f>'EstExp 12-20'!H413</f>
        <v>0</v>
      </c>
      <c r="C7655" s="600">
        <f t="shared" si="217"/>
        <v>7650</v>
      </c>
      <c r="D7655" s="3" t="s">
        <v>786</v>
      </c>
      <c r="E7655" s="2" t="b">
        <f t="shared" ca="1" si="216"/>
        <v>1</v>
      </c>
      <c r="F7655" s="2" cm="1">
        <f t="array" aca="1" ref="F7655" ca="1">IF(G7655&lt;&gt;"",INDIRECT("'"&amp;G7655&amp;"'!"&amp;H7655),"")</f>
        <v>0</v>
      </c>
      <c r="G7655" s="1533" t="s">
        <v>6775</v>
      </c>
      <c r="H7655" s="2" t="s">
        <v>6556</v>
      </c>
      <c r="S7655" s="8"/>
    </row>
    <row r="7656" spans="1:19" ht="14">
      <c r="A7656">
        <v>7651</v>
      </c>
      <c r="B7656" s="8">
        <f>'EstExp 12-20'!H414</f>
        <v>0</v>
      </c>
      <c r="C7656" s="600">
        <f t="shared" si="217"/>
        <v>7651</v>
      </c>
      <c r="D7656" s="3" t="s">
        <v>786</v>
      </c>
      <c r="E7656" s="2" t="b">
        <f t="shared" ca="1" si="216"/>
        <v>1</v>
      </c>
      <c r="F7656" s="2" cm="1">
        <f t="array" aca="1" ref="F7656" ca="1">IF(G7656&lt;&gt;"",INDIRECT("'"&amp;G7656&amp;"'!"&amp;H7656),"")</f>
        <v>0</v>
      </c>
      <c r="G7656" s="1533" t="s">
        <v>6775</v>
      </c>
      <c r="H7656" s="2" t="s">
        <v>6557</v>
      </c>
      <c r="S7656" s="8"/>
    </row>
    <row r="7657" spans="1:19" ht="14">
      <c r="A7657">
        <v>7652</v>
      </c>
      <c r="B7657" s="8">
        <f>'EstExp 12-20'!I316</f>
        <v>0</v>
      </c>
      <c r="C7657" s="600">
        <f t="shared" si="217"/>
        <v>7652</v>
      </c>
      <c r="D7657" s="3" t="s">
        <v>786</v>
      </c>
      <c r="E7657" s="2" t="b">
        <f t="shared" ca="1" si="216"/>
        <v>1</v>
      </c>
      <c r="F7657" s="2" cm="1">
        <f t="array" aca="1" ref="F7657" ca="1">IF(G7657&lt;&gt;"",INDIRECT("'"&amp;G7657&amp;"'!"&amp;H7657),"")</f>
        <v>0</v>
      </c>
      <c r="G7657" s="1533" t="s">
        <v>6775</v>
      </c>
      <c r="H7657" s="2" t="s">
        <v>6558</v>
      </c>
      <c r="S7657" s="8"/>
    </row>
    <row r="7658" spans="1:19" ht="14">
      <c r="A7658">
        <v>7653</v>
      </c>
      <c r="B7658" s="8">
        <f>'EstExp 12-20'!I318</f>
        <v>0</v>
      </c>
      <c r="C7658" s="600">
        <f t="shared" si="217"/>
        <v>7653</v>
      </c>
      <c r="D7658" s="3" t="s">
        <v>786</v>
      </c>
      <c r="E7658" s="2" t="b">
        <f t="shared" ca="1" si="216"/>
        <v>1</v>
      </c>
      <c r="F7658" s="2" cm="1">
        <f t="array" aca="1" ref="F7658" ca="1">IF(G7658&lt;&gt;"",INDIRECT("'"&amp;G7658&amp;"'!"&amp;H7658),"")</f>
        <v>0</v>
      </c>
      <c r="G7658" s="1533" t="s">
        <v>6775</v>
      </c>
      <c r="H7658" s="2" t="s">
        <v>6559</v>
      </c>
      <c r="S7658" s="8"/>
    </row>
    <row r="7659" spans="1:19" ht="14">
      <c r="A7659">
        <v>7654</v>
      </c>
      <c r="B7659" s="8">
        <f>'EstExp 12-20'!I319</f>
        <v>0</v>
      </c>
      <c r="C7659" s="600">
        <f t="shared" si="217"/>
        <v>7654</v>
      </c>
      <c r="D7659" s="3" t="s">
        <v>786</v>
      </c>
      <c r="E7659" s="2" t="b">
        <f t="shared" ca="1" si="216"/>
        <v>1</v>
      </c>
      <c r="F7659" s="2" cm="1">
        <f t="array" aca="1" ref="F7659" ca="1">IF(G7659&lt;&gt;"",INDIRECT("'"&amp;G7659&amp;"'!"&amp;H7659),"")</f>
        <v>0</v>
      </c>
      <c r="G7659" s="1533" t="s">
        <v>6775</v>
      </c>
      <c r="H7659" s="2" t="s">
        <v>6560</v>
      </c>
      <c r="S7659" s="8"/>
    </row>
    <row r="7660" spans="1:19" ht="14">
      <c r="A7660">
        <v>7655</v>
      </c>
      <c r="B7660" s="8">
        <f>'EstExp 12-20'!I320</f>
        <v>0</v>
      </c>
      <c r="C7660" s="600">
        <f t="shared" si="217"/>
        <v>7655</v>
      </c>
      <c r="D7660" s="3" t="s">
        <v>786</v>
      </c>
      <c r="E7660" s="2" t="b">
        <f t="shared" ca="1" si="216"/>
        <v>1</v>
      </c>
      <c r="F7660" s="2" cm="1">
        <f t="array" aca="1" ref="F7660" ca="1">IF(G7660&lt;&gt;"",INDIRECT("'"&amp;G7660&amp;"'!"&amp;H7660),"")</f>
        <v>0</v>
      </c>
      <c r="G7660" s="1533" t="s">
        <v>6775</v>
      </c>
      <c r="H7660" s="2" t="s">
        <v>6561</v>
      </c>
      <c r="S7660" s="8"/>
    </row>
    <row r="7661" spans="1:19" ht="14">
      <c r="A7661">
        <v>7656</v>
      </c>
      <c r="B7661" s="8">
        <f>'EstExp 12-20'!I321</f>
        <v>0</v>
      </c>
      <c r="C7661" s="600">
        <f t="shared" si="217"/>
        <v>7656</v>
      </c>
      <c r="D7661" s="3" t="s">
        <v>786</v>
      </c>
      <c r="E7661" s="2" t="b">
        <f t="shared" ca="1" si="216"/>
        <v>1</v>
      </c>
      <c r="F7661" s="2" cm="1">
        <f t="array" aca="1" ref="F7661" ca="1">IF(G7661&lt;&gt;"",INDIRECT("'"&amp;G7661&amp;"'!"&amp;H7661),"")</f>
        <v>0</v>
      </c>
      <c r="G7661" s="1533" t="s">
        <v>6775</v>
      </c>
      <c r="H7661" s="2" t="s">
        <v>6562</v>
      </c>
      <c r="S7661" s="8"/>
    </row>
    <row r="7662" spans="1:19" ht="14">
      <c r="A7662">
        <v>7657</v>
      </c>
      <c r="B7662" s="8">
        <f>'EstExp 12-20'!I322</f>
        <v>0</v>
      </c>
      <c r="C7662" s="600">
        <f t="shared" si="217"/>
        <v>7657</v>
      </c>
      <c r="D7662" s="3" t="s">
        <v>786</v>
      </c>
      <c r="E7662" s="2" t="b">
        <f t="shared" ca="1" si="216"/>
        <v>1</v>
      </c>
      <c r="F7662" s="2" cm="1">
        <f t="array" aca="1" ref="F7662" ca="1">IF(G7662&lt;&gt;"",INDIRECT("'"&amp;G7662&amp;"'!"&amp;H7662),"")</f>
        <v>0</v>
      </c>
      <c r="G7662" s="1533" t="s">
        <v>6775</v>
      </c>
      <c r="H7662" s="2" t="s">
        <v>6563</v>
      </c>
      <c r="S7662" s="8"/>
    </row>
    <row r="7663" spans="1:19" ht="14">
      <c r="A7663">
        <v>7658</v>
      </c>
      <c r="B7663" s="8">
        <f>'EstExp 12-20'!I323</f>
        <v>0</v>
      </c>
      <c r="C7663" s="600">
        <f t="shared" si="217"/>
        <v>7658</v>
      </c>
      <c r="D7663" s="3" t="s">
        <v>786</v>
      </c>
      <c r="E7663" s="2" t="b">
        <f t="shared" ca="1" si="216"/>
        <v>1</v>
      </c>
      <c r="F7663" s="2" cm="1">
        <f t="array" aca="1" ref="F7663" ca="1">IF(G7663&lt;&gt;"",INDIRECT("'"&amp;G7663&amp;"'!"&amp;H7663),"")</f>
        <v>0</v>
      </c>
      <c r="G7663" s="1533" t="s">
        <v>6775</v>
      </c>
      <c r="H7663" s="2" t="s">
        <v>6564</v>
      </c>
      <c r="S7663" s="8"/>
    </row>
    <row r="7664" spans="1:19" ht="14">
      <c r="A7664">
        <v>7659</v>
      </c>
      <c r="B7664" s="8">
        <f>'EstExp 12-20'!I324</f>
        <v>0</v>
      </c>
      <c r="C7664" s="600">
        <f t="shared" si="217"/>
        <v>7659</v>
      </c>
      <c r="D7664" s="3" t="s">
        <v>786</v>
      </c>
      <c r="E7664" s="2" t="b">
        <f t="shared" ca="1" si="216"/>
        <v>1</v>
      </c>
      <c r="F7664" s="2" cm="1">
        <f t="array" aca="1" ref="F7664" ca="1">IF(G7664&lt;&gt;"",INDIRECT("'"&amp;G7664&amp;"'!"&amp;H7664),"")</f>
        <v>0</v>
      </c>
      <c r="G7664" s="1533" t="s">
        <v>6775</v>
      </c>
      <c r="H7664" s="2" t="s">
        <v>6565</v>
      </c>
      <c r="S7664" s="8"/>
    </row>
    <row r="7665" spans="1:19" ht="14">
      <c r="A7665">
        <v>7660</v>
      </c>
      <c r="B7665" s="8">
        <f>'EstExp 12-20'!I325</f>
        <v>0</v>
      </c>
      <c r="C7665" s="600">
        <f t="shared" si="217"/>
        <v>7660</v>
      </c>
      <c r="D7665" s="3" t="s">
        <v>786</v>
      </c>
      <c r="E7665" s="2" t="b">
        <f t="shared" ca="1" si="216"/>
        <v>1</v>
      </c>
      <c r="F7665" s="2" cm="1">
        <f t="array" aca="1" ref="F7665" ca="1">IF(G7665&lt;&gt;"",INDIRECT("'"&amp;G7665&amp;"'!"&amp;H7665),"")</f>
        <v>0</v>
      </c>
      <c r="G7665" s="1533" t="s">
        <v>6775</v>
      </c>
      <c r="H7665" s="2" t="s">
        <v>6566</v>
      </c>
      <c r="S7665" s="8"/>
    </row>
    <row r="7666" spans="1:19" ht="14">
      <c r="A7666">
        <v>7661</v>
      </c>
      <c r="B7666" s="8">
        <f>'EstExp 12-20'!I326</f>
        <v>0</v>
      </c>
      <c r="C7666" s="600">
        <f t="shared" si="217"/>
        <v>7661</v>
      </c>
      <c r="D7666" s="3" t="s">
        <v>786</v>
      </c>
      <c r="E7666" s="2" t="b">
        <f t="shared" ca="1" si="216"/>
        <v>1</v>
      </c>
      <c r="F7666" s="2" cm="1">
        <f t="array" aca="1" ref="F7666" ca="1">IF(G7666&lt;&gt;"",INDIRECT("'"&amp;G7666&amp;"'!"&amp;H7666),"")</f>
        <v>0</v>
      </c>
      <c r="G7666" s="1533" t="s">
        <v>6775</v>
      </c>
      <c r="H7666" s="2" t="s">
        <v>6567</v>
      </c>
      <c r="S7666" s="8"/>
    </row>
    <row r="7667" spans="1:19" ht="14">
      <c r="A7667">
        <v>7662</v>
      </c>
      <c r="B7667" s="8">
        <f>'EstExp 12-20'!I327</f>
        <v>0</v>
      </c>
      <c r="C7667" s="600">
        <f t="shared" si="217"/>
        <v>7662</v>
      </c>
      <c r="D7667" s="3" t="s">
        <v>786</v>
      </c>
      <c r="E7667" s="2" t="b">
        <f t="shared" ca="1" si="216"/>
        <v>1</v>
      </c>
      <c r="F7667" s="2" cm="1">
        <f t="array" aca="1" ref="F7667" ca="1">IF(G7667&lt;&gt;"",INDIRECT("'"&amp;G7667&amp;"'!"&amp;H7667),"")</f>
        <v>0</v>
      </c>
      <c r="G7667" s="1533" t="s">
        <v>6775</v>
      </c>
      <c r="H7667" s="2" t="s">
        <v>6568</v>
      </c>
      <c r="S7667" s="8"/>
    </row>
    <row r="7668" spans="1:19" ht="14">
      <c r="A7668">
        <v>7663</v>
      </c>
      <c r="B7668" s="8">
        <f>'EstExp 12-20'!I328</f>
        <v>0</v>
      </c>
      <c r="C7668" s="600">
        <f t="shared" si="217"/>
        <v>7663</v>
      </c>
      <c r="D7668" s="3" t="s">
        <v>786</v>
      </c>
      <c r="E7668" s="2" t="b">
        <f t="shared" ca="1" si="216"/>
        <v>1</v>
      </c>
      <c r="F7668" s="2" cm="1">
        <f t="array" aca="1" ref="F7668" ca="1">IF(G7668&lt;&gt;"",INDIRECT("'"&amp;G7668&amp;"'!"&amp;H7668),"")</f>
        <v>0</v>
      </c>
      <c r="G7668" s="1533" t="s">
        <v>6775</v>
      </c>
      <c r="H7668" s="2" t="s">
        <v>6569</v>
      </c>
      <c r="S7668" s="8"/>
    </row>
    <row r="7669" spans="1:19" ht="14">
      <c r="A7669">
        <v>7664</v>
      </c>
      <c r="B7669" s="8">
        <f>'EstExp 12-20'!I329</f>
        <v>0</v>
      </c>
      <c r="C7669" s="600">
        <f t="shared" si="217"/>
        <v>7664</v>
      </c>
      <c r="D7669" s="3" t="s">
        <v>786</v>
      </c>
      <c r="E7669" s="2" t="b">
        <f t="shared" ca="1" si="216"/>
        <v>1</v>
      </c>
      <c r="F7669" s="2" cm="1">
        <f t="array" aca="1" ref="F7669" ca="1">IF(G7669&lt;&gt;"",INDIRECT("'"&amp;G7669&amp;"'!"&amp;H7669),"")</f>
        <v>0</v>
      </c>
      <c r="G7669" s="1533" t="s">
        <v>6775</v>
      </c>
      <c r="H7669" s="2" t="s">
        <v>6570</v>
      </c>
      <c r="S7669" s="8"/>
    </row>
    <row r="7670" spans="1:19" ht="14">
      <c r="A7670">
        <v>7665</v>
      </c>
      <c r="B7670" s="8">
        <f>'EstExp 12-20'!I330</f>
        <v>0</v>
      </c>
      <c r="C7670" s="600">
        <f t="shared" si="217"/>
        <v>7665</v>
      </c>
      <c r="D7670" s="3" t="s">
        <v>786</v>
      </c>
      <c r="E7670" s="2" t="b">
        <f t="shared" ca="1" si="216"/>
        <v>1</v>
      </c>
      <c r="F7670" s="2" cm="1">
        <f t="array" aca="1" ref="F7670" ca="1">IF(G7670&lt;&gt;"",INDIRECT("'"&amp;G7670&amp;"'!"&amp;H7670),"")</f>
        <v>0</v>
      </c>
      <c r="G7670" s="1533" t="s">
        <v>6775</v>
      </c>
      <c r="H7670" s="2" t="s">
        <v>6571</v>
      </c>
      <c r="S7670" s="8"/>
    </row>
    <row r="7671" spans="1:19" ht="14">
      <c r="A7671">
        <v>7666</v>
      </c>
      <c r="B7671" s="8">
        <f>'EstExp 12-20'!I344</f>
        <v>0</v>
      </c>
      <c r="C7671" s="600">
        <f t="shared" si="217"/>
        <v>7666</v>
      </c>
      <c r="D7671" s="3" t="s">
        <v>786</v>
      </c>
      <c r="E7671" s="2" t="b">
        <f t="shared" ca="1" si="216"/>
        <v>1</v>
      </c>
      <c r="F7671" s="2" cm="1">
        <f t="array" aca="1" ref="F7671" ca="1">IF(G7671&lt;&gt;"",INDIRECT("'"&amp;G7671&amp;"'!"&amp;H7671),"")</f>
        <v>0</v>
      </c>
      <c r="G7671" s="1533" t="s">
        <v>6775</v>
      </c>
      <c r="H7671" s="2" t="s">
        <v>6572</v>
      </c>
      <c r="S7671" s="8"/>
    </row>
    <row r="7672" spans="1:19" ht="14">
      <c r="A7672">
        <v>7667</v>
      </c>
      <c r="B7672" s="8">
        <f>'EstExp 12-20'!I347</f>
        <v>0</v>
      </c>
      <c r="C7672" s="600">
        <f t="shared" si="217"/>
        <v>7667</v>
      </c>
      <c r="D7672" s="3" t="s">
        <v>786</v>
      </c>
      <c r="E7672" s="2" t="b">
        <f t="shared" ca="1" si="216"/>
        <v>1</v>
      </c>
      <c r="F7672" s="2" cm="1">
        <f t="array" aca="1" ref="F7672" ca="1">IF(G7672&lt;&gt;"",INDIRECT("'"&amp;G7672&amp;"'!"&amp;H7672),"")</f>
        <v>0</v>
      </c>
      <c r="G7672" s="1533" t="s">
        <v>6775</v>
      </c>
      <c r="H7672" s="2" t="s">
        <v>6573</v>
      </c>
      <c r="S7672" s="8"/>
    </row>
    <row r="7673" spans="1:19" ht="14">
      <c r="A7673">
        <v>7668</v>
      </c>
      <c r="B7673" s="8">
        <f>'EstExp 12-20'!I348</f>
        <v>0</v>
      </c>
      <c r="C7673" s="600">
        <f t="shared" si="217"/>
        <v>7668</v>
      </c>
      <c r="D7673" s="3" t="s">
        <v>786</v>
      </c>
      <c r="E7673" s="2" t="b">
        <f t="shared" ca="1" si="216"/>
        <v>1</v>
      </c>
      <c r="F7673" s="2" cm="1">
        <f t="array" aca="1" ref="F7673" ca="1">IF(G7673&lt;&gt;"",INDIRECT("'"&amp;G7673&amp;"'!"&amp;H7673),"")</f>
        <v>0</v>
      </c>
      <c r="G7673" s="1533" t="s">
        <v>6775</v>
      </c>
      <c r="H7673" s="2" t="s">
        <v>6574</v>
      </c>
      <c r="S7673" s="8"/>
    </row>
    <row r="7674" spans="1:19" ht="14">
      <c r="A7674">
        <v>7669</v>
      </c>
      <c r="B7674" s="8">
        <f>'EstExp 12-20'!I349</f>
        <v>0</v>
      </c>
      <c r="C7674" s="600">
        <f t="shared" si="217"/>
        <v>7669</v>
      </c>
      <c r="D7674" s="3" t="s">
        <v>786</v>
      </c>
      <c r="E7674" s="2" t="b">
        <f t="shared" ca="1" si="216"/>
        <v>1</v>
      </c>
      <c r="F7674" s="2" cm="1">
        <f t="array" aca="1" ref="F7674" ca="1">IF(G7674&lt;&gt;"",INDIRECT("'"&amp;G7674&amp;"'!"&amp;H7674),"")</f>
        <v>0</v>
      </c>
      <c r="G7674" s="1533" t="s">
        <v>6775</v>
      </c>
      <c r="H7674" s="2" t="s">
        <v>6575</v>
      </c>
      <c r="S7674" s="8"/>
    </row>
    <row r="7675" spans="1:19" ht="14">
      <c r="A7675">
        <v>7670</v>
      </c>
      <c r="B7675" s="8">
        <f>'EstExp 12-20'!I350</f>
        <v>0</v>
      </c>
      <c r="C7675" s="600">
        <f t="shared" si="217"/>
        <v>7670</v>
      </c>
      <c r="D7675" s="3" t="s">
        <v>786</v>
      </c>
      <c r="E7675" s="2" t="b">
        <f t="shared" ca="1" si="216"/>
        <v>1</v>
      </c>
      <c r="F7675" s="2" cm="1">
        <f t="array" aca="1" ref="F7675" ca="1">IF(G7675&lt;&gt;"",INDIRECT("'"&amp;G7675&amp;"'!"&amp;H7675),"")</f>
        <v>0</v>
      </c>
      <c r="G7675" s="1533" t="s">
        <v>6775</v>
      </c>
      <c r="H7675" s="2" t="s">
        <v>6576</v>
      </c>
      <c r="S7675" s="8"/>
    </row>
    <row r="7676" spans="1:19" ht="14">
      <c r="A7676">
        <v>7671</v>
      </c>
      <c r="B7676" s="8">
        <f>'EstExp 12-20'!I351</f>
        <v>0</v>
      </c>
      <c r="C7676" s="600">
        <f t="shared" si="217"/>
        <v>7671</v>
      </c>
      <c r="D7676" s="3" t="s">
        <v>786</v>
      </c>
      <c r="E7676" s="2" t="b">
        <f t="shared" ca="1" si="216"/>
        <v>1</v>
      </c>
      <c r="F7676" s="2" cm="1">
        <f t="array" aca="1" ref="F7676" ca="1">IF(G7676&lt;&gt;"",INDIRECT("'"&amp;G7676&amp;"'!"&amp;H7676),"")</f>
        <v>0</v>
      </c>
      <c r="G7676" s="1533" t="s">
        <v>6775</v>
      </c>
      <c r="H7676" s="2" t="s">
        <v>6577</v>
      </c>
      <c r="S7676" s="8"/>
    </row>
    <row r="7677" spans="1:19" ht="14">
      <c r="A7677">
        <v>7672</v>
      </c>
      <c r="B7677" s="8">
        <f>'EstExp 12-20'!I352</f>
        <v>0</v>
      </c>
      <c r="C7677" s="600">
        <f t="shared" si="217"/>
        <v>7672</v>
      </c>
      <c r="D7677" s="3" t="s">
        <v>786</v>
      </c>
      <c r="E7677" s="2" t="b">
        <f t="shared" ca="1" si="216"/>
        <v>1</v>
      </c>
      <c r="F7677" s="2" cm="1">
        <f t="array" aca="1" ref="F7677" ca="1">IF(G7677&lt;&gt;"",INDIRECT("'"&amp;G7677&amp;"'!"&amp;H7677),"")</f>
        <v>0</v>
      </c>
      <c r="G7677" s="1533" t="s">
        <v>6775</v>
      </c>
      <c r="H7677" s="2" t="s">
        <v>6578</v>
      </c>
      <c r="S7677" s="8"/>
    </row>
    <row r="7678" spans="1:19" ht="14">
      <c r="A7678">
        <v>7673</v>
      </c>
      <c r="B7678" s="8">
        <f>'EstExp 12-20'!I353</f>
        <v>0</v>
      </c>
      <c r="C7678" s="600">
        <f t="shared" si="217"/>
        <v>7673</v>
      </c>
      <c r="D7678" s="3" t="s">
        <v>786</v>
      </c>
      <c r="E7678" s="2" t="b">
        <f t="shared" ca="1" si="216"/>
        <v>1</v>
      </c>
      <c r="F7678" s="2" cm="1">
        <f t="array" aca="1" ref="F7678" ca="1">IF(G7678&lt;&gt;"",INDIRECT("'"&amp;G7678&amp;"'!"&amp;H7678),"")</f>
        <v>0</v>
      </c>
      <c r="G7678" s="1533" t="s">
        <v>6775</v>
      </c>
      <c r="H7678" s="2" t="s">
        <v>6579</v>
      </c>
      <c r="S7678" s="8"/>
    </row>
    <row r="7679" spans="1:19" ht="14">
      <c r="A7679">
        <v>7674</v>
      </c>
      <c r="B7679" s="8">
        <f>'EstExp 12-20'!I355</f>
        <v>0</v>
      </c>
      <c r="C7679" s="600">
        <f t="shared" si="217"/>
        <v>7674</v>
      </c>
      <c r="D7679" s="3" t="s">
        <v>786</v>
      </c>
      <c r="E7679" s="2" t="b">
        <f t="shared" ca="1" si="216"/>
        <v>1</v>
      </c>
      <c r="F7679" s="2" cm="1">
        <f t="array" aca="1" ref="F7679" ca="1">IF(G7679&lt;&gt;"",INDIRECT("'"&amp;G7679&amp;"'!"&amp;H7679),"")</f>
        <v>0</v>
      </c>
      <c r="G7679" s="1533" t="s">
        <v>6775</v>
      </c>
      <c r="H7679" s="2" t="s">
        <v>6580</v>
      </c>
      <c r="S7679" s="8"/>
    </row>
    <row r="7680" spans="1:19" ht="14">
      <c r="A7680">
        <v>7675</v>
      </c>
      <c r="B7680" s="8">
        <f>'EstExp 12-20'!I356</f>
        <v>0</v>
      </c>
      <c r="C7680" s="600">
        <f t="shared" si="217"/>
        <v>7675</v>
      </c>
      <c r="D7680" s="3" t="s">
        <v>786</v>
      </c>
      <c r="E7680" s="2" t="b">
        <f t="shared" ca="1" si="216"/>
        <v>1</v>
      </c>
      <c r="F7680" s="2" cm="1">
        <f t="array" aca="1" ref="F7680" ca="1">IF(G7680&lt;&gt;"",INDIRECT("'"&amp;G7680&amp;"'!"&amp;H7680),"")</f>
        <v>0</v>
      </c>
      <c r="G7680" s="1533" t="s">
        <v>6775</v>
      </c>
      <c r="H7680" s="2" t="s">
        <v>6581</v>
      </c>
      <c r="S7680" s="8"/>
    </row>
    <row r="7681" spans="1:19" ht="14">
      <c r="A7681">
        <v>7676</v>
      </c>
      <c r="B7681" s="8">
        <f>'EstExp 12-20'!I357</f>
        <v>0</v>
      </c>
      <c r="C7681" s="600">
        <f t="shared" si="217"/>
        <v>7676</v>
      </c>
      <c r="D7681" s="3" t="s">
        <v>786</v>
      </c>
      <c r="E7681" s="2" t="b">
        <f t="shared" ca="1" si="216"/>
        <v>1</v>
      </c>
      <c r="F7681" s="2" cm="1">
        <f t="array" aca="1" ref="F7681" ca="1">IF(G7681&lt;&gt;"",INDIRECT("'"&amp;G7681&amp;"'!"&amp;H7681),"")</f>
        <v>0</v>
      </c>
      <c r="G7681" s="1533" t="s">
        <v>6775</v>
      </c>
      <c r="H7681" s="2" t="s">
        <v>6582</v>
      </c>
      <c r="S7681" s="8"/>
    </row>
    <row r="7682" spans="1:19" ht="14">
      <c r="A7682">
        <v>7677</v>
      </c>
      <c r="B7682" s="8">
        <f>'EstExp 12-20'!I358</f>
        <v>0</v>
      </c>
      <c r="C7682" s="600">
        <f t="shared" si="217"/>
        <v>7677</v>
      </c>
      <c r="D7682" s="3" t="s">
        <v>786</v>
      </c>
      <c r="E7682" s="2" t="b">
        <f t="shared" ref="E7682:E7745" ca="1" si="218">F7682=B7682</f>
        <v>1</v>
      </c>
      <c r="F7682" s="2" cm="1">
        <f t="array" aca="1" ref="F7682" ca="1">IF(G7682&lt;&gt;"",INDIRECT("'"&amp;G7682&amp;"'!"&amp;H7682),"")</f>
        <v>0</v>
      </c>
      <c r="G7682" s="1533" t="s">
        <v>6775</v>
      </c>
      <c r="H7682" s="2" t="s">
        <v>6583</v>
      </c>
      <c r="S7682" s="8"/>
    </row>
    <row r="7683" spans="1:19" ht="14">
      <c r="A7683">
        <v>7678</v>
      </c>
      <c r="B7683" s="8">
        <f>'EstExp 12-20'!I360</f>
        <v>0</v>
      </c>
      <c r="C7683" s="600">
        <f t="shared" si="217"/>
        <v>7678</v>
      </c>
      <c r="D7683" s="3" t="s">
        <v>786</v>
      </c>
      <c r="E7683" s="2" t="b">
        <f t="shared" ca="1" si="218"/>
        <v>1</v>
      </c>
      <c r="F7683" s="2" cm="1">
        <f t="array" aca="1" ref="F7683" ca="1">IF(G7683&lt;&gt;"",INDIRECT("'"&amp;G7683&amp;"'!"&amp;H7683),"")</f>
        <v>0</v>
      </c>
      <c r="G7683" s="1533" t="s">
        <v>6775</v>
      </c>
      <c r="H7683" s="2" t="s">
        <v>6584</v>
      </c>
      <c r="S7683" s="8"/>
    </row>
    <row r="7684" spans="1:19" ht="14">
      <c r="A7684">
        <v>7679</v>
      </c>
      <c r="B7684" s="8">
        <f>'EstExp 12-20'!I361</f>
        <v>0</v>
      </c>
      <c r="C7684" s="600">
        <f t="shared" ref="C7684:C7747" si="219">A7684-B7684</f>
        <v>7679</v>
      </c>
      <c r="D7684" s="3" t="s">
        <v>786</v>
      </c>
      <c r="E7684" s="2" t="b">
        <f t="shared" ca="1" si="218"/>
        <v>1</v>
      </c>
      <c r="F7684" s="2" cm="1">
        <f t="array" aca="1" ref="F7684" ca="1">IF(G7684&lt;&gt;"",INDIRECT("'"&amp;G7684&amp;"'!"&amp;H7684),"")</f>
        <v>0</v>
      </c>
      <c r="G7684" s="1533" t="s">
        <v>6775</v>
      </c>
      <c r="H7684" s="2" t="s">
        <v>6585</v>
      </c>
      <c r="S7684" s="8"/>
    </row>
    <row r="7685" spans="1:19" ht="14">
      <c r="A7685">
        <v>7680</v>
      </c>
      <c r="B7685" s="8">
        <f>'EstExp 12-20'!I362</f>
        <v>0</v>
      </c>
      <c r="C7685" s="600">
        <f t="shared" si="219"/>
        <v>7680</v>
      </c>
      <c r="D7685" s="3" t="s">
        <v>786</v>
      </c>
      <c r="E7685" s="2" t="b">
        <f t="shared" ca="1" si="218"/>
        <v>1</v>
      </c>
      <c r="F7685" s="2" cm="1">
        <f t="array" aca="1" ref="F7685" ca="1">IF(G7685&lt;&gt;"",INDIRECT("'"&amp;G7685&amp;"'!"&amp;H7685),"")</f>
        <v>0</v>
      </c>
      <c r="G7685" s="1533" t="s">
        <v>6775</v>
      </c>
      <c r="H7685" s="2" t="s">
        <v>6586</v>
      </c>
      <c r="S7685" s="8"/>
    </row>
    <row r="7686" spans="1:19" ht="14">
      <c r="A7686">
        <v>7681</v>
      </c>
      <c r="B7686" s="8">
        <f>'EstExp 12-20'!I367</f>
        <v>0</v>
      </c>
      <c r="C7686" s="600">
        <f t="shared" si="219"/>
        <v>7681</v>
      </c>
      <c r="D7686" s="3" t="s">
        <v>786</v>
      </c>
      <c r="E7686" s="2" t="b">
        <f t="shared" ca="1" si="218"/>
        <v>1</v>
      </c>
      <c r="F7686" s="2" cm="1">
        <f t="array" aca="1" ref="F7686" ca="1">IF(G7686&lt;&gt;"",INDIRECT("'"&amp;G7686&amp;"'!"&amp;H7686),"")</f>
        <v>0</v>
      </c>
      <c r="G7686" s="1533" t="s">
        <v>6775</v>
      </c>
      <c r="H7686" s="2" t="s">
        <v>6587</v>
      </c>
      <c r="S7686" s="8"/>
    </row>
    <row r="7687" spans="1:19" ht="14">
      <c r="A7687">
        <v>7682</v>
      </c>
      <c r="B7687" s="8">
        <f>'EstExp 12-20'!I368</f>
        <v>0</v>
      </c>
      <c r="C7687" s="600">
        <f t="shared" si="219"/>
        <v>7682</v>
      </c>
      <c r="D7687" s="3" t="s">
        <v>786</v>
      </c>
      <c r="E7687" s="2" t="b">
        <f t="shared" ca="1" si="218"/>
        <v>1</v>
      </c>
      <c r="F7687" s="2" cm="1">
        <f t="array" aca="1" ref="F7687" ca="1">IF(G7687&lt;&gt;"",INDIRECT("'"&amp;G7687&amp;"'!"&amp;H7687),"")</f>
        <v>0</v>
      </c>
      <c r="G7687" s="1533" t="s">
        <v>6775</v>
      </c>
      <c r="H7687" s="2" t="s">
        <v>6588</v>
      </c>
      <c r="S7687" s="8"/>
    </row>
    <row r="7688" spans="1:19" ht="14">
      <c r="A7688">
        <v>7683</v>
      </c>
      <c r="B7688" s="8">
        <f>'EstExp 12-20'!I369</f>
        <v>0</v>
      </c>
      <c r="C7688" s="600">
        <f t="shared" si="219"/>
        <v>7683</v>
      </c>
      <c r="D7688" s="3" t="s">
        <v>786</v>
      </c>
      <c r="E7688" s="2" t="b">
        <f t="shared" ca="1" si="218"/>
        <v>1</v>
      </c>
      <c r="F7688" s="2" cm="1">
        <f t="array" aca="1" ref="F7688" ca="1">IF(G7688&lt;&gt;"",INDIRECT("'"&amp;G7688&amp;"'!"&amp;H7688),"")</f>
        <v>0</v>
      </c>
      <c r="G7688" s="1533" t="s">
        <v>6775</v>
      </c>
      <c r="H7688" s="2" t="s">
        <v>6589</v>
      </c>
      <c r="S7688" s="8"/>
    </row>
    <row r="7689" spans="1:19" ht="14">
      <c r="A7689">
        <v>7684</v>
      </c>
      <c r="B7689" s="8">
        <f>'EstExp 12-20'!I371</f>
        <v>0</v>
      </c>
      <c r="C7689" s="600">
        <f t="shared" si="219"/>
        <v>7684</v>
      </c>
      <c r="D7689" s="3" t="s">
        <v>786</v>
      </c>
      <c r="E7689" s="2" t="b">
        <f t="shared" ca="1" si="218"/>
        <v>1</v>
      </c>
      <c r="F7689" s="2" cm="1">
        <f t="array" aca="1" ref="F7689" ca="1">IF(G7689&lt;&gt;"",INDIRECT("'"&amp;G7689&amp;"'!"&amp;H7689),"")</f>
        <v>0</v>
      </c>
      <c r="G7689" s="1533" t="s">
        <v>6775</v>
      </c>
      <c r="H7689" s="2" t="s">
        <v>6590</v>
      </c>
      <c r="S7689" s="8"/>
    </row>
    <row r="7690" spans="1:19" ht="14">
      <c r="A7690">
        <v>7685</v>
      </c>
      <c r="B7690" s="8">
        <f>'EstExp 12-20'!I372</f>
        <v>0</v>
      </c>
      <c r="C7690" s="600">
        <f t="shared" si="219"/>
        <v>7685</v>
      </c>
      <c r="D7690" s="3" t="s">
        <v>786</v>
      </c>
      <c r="E7690" s="2" t="b">
        <f t="shared" ca="1" si="218"/>
        <v>1</v>
      </c>
      <c r="F7690" s="2" cm="1">
        <f t="array" aca="1" ref="F7690" ca="1">IF(G7690&lt;&gt;"",INDIRECT("'"&amp;G7690&amp;"'!"&amp;H7690),"")</f>
        <v>0</v>
      </c>
      <c r="G7690" s="1533" t="s">
        <v>6775</v>
      </c>
      <c r="H7690" s="2" t="s">
        <v>6591</v>
      </c>
      <c r="S7690" s="8"/>
    </row>
    <row r="7691" spans="1:19" ht="14">
      <c r="A7691">
        <v>7686</v>
      </c>
      <c r="B7691" s="8">
        <f>'EstExp 12-20'!I374</f>
        <v>0</v>
      </c>
      <c r="C7691" s="600">
        <f t="shared" si="219"/>
        <v>7686</v>
      </c>
      <c r="D7691" s="3" t="s">
        <v>786</v>
      </c>
      <c r="E7691" s="2" t="b">
        <f t="shared" ca="1" si="218"/>
        <v>1</v>
      </c>
      <c r="F7691" s="2" cm="1">
        <f t="array" aca="1" ref="F7691" ca="1">IF(G7691&lt;&gt;"",INDIRECT("'"&amp;G7691&amp;"'!"&amp;H7691),"")</f>
        <v>0</v>
      </c>
      <c r="G7691" s="1533" t="s">
        <v>6775</v>
      </c>
      <c r="H7691" s="2" t="s">
        <v>6592</v>
      </c>
      <c r="S7691" s="8"/>
    </row>
    <row r="7692" spans="1:19" ht="14">
      <c r="A7692">
        <v>7687</v>
      </c>
      <c r="B7692" s="8">
        <f>'EstExp 12-20'!I375</f>
        <v>0</v>
      </c>
      <c r="C7692" s="600">
        <f t="shared" si="219"/>
        <v>7687</v>
      </c>
      <c r="D7692" s="3" t="s">
        <v>786</v>
      </c>
      <c r="E7692" s="2" t="b">
        <f t="shared" ca="1" si="218"/>
        <v>1</v>
      </c>
      <c r="F7692" s="2" cm="1">
        <f t="array" aca="1" ref="F7692" ca="1">IF(G7692&lt;&gt;"",INDIRECT("'"&amp;G7692&amp;"'!"&amp;H7692),"")</f>
        <v>0</v>
      </c>
      <c r="G7692" s="1533" t="s">
        <v>6775</v>
      </c>
      <c r="H7692" s="2" t="s">
        <v>6593</v>
      </c>
      <c r="S7692" s="8"/>
    </row>
    <row r="7693" spans="1:19" ht="14">
      <c r="A7693">
        <v>7688</v>
      </c>
      <c r="B7693" s="8">
        <f>'EstExp 12-20'!I376</f>
        <v>0</v>
      </c>
      <c r="C7693" s="600">
        <f t="shared" si="219"/>
        <v>7688</v>
      </c>
      <c r="D7693" s="3" t="s">
        <v>786</v>
      </c>
      <c r="E7693" s="2" t="b">
        <f t="shared" ca="1" si="218"/>
        <v>1</v>
      </c>
      <c r="F7693" s="2" cm="1">
        <f t="array" aca="1" ref="F7693" ca="1">IF(G7693&lt;&gt;"",INDIRECT("'"&amp;G7693&amp;"'!"&amp;H7693),"")</f>
        <v>0</v>
      </c>
      <c r="G7693" s="1533" t="s">
        <v>6775</v>
      </c>
      <c r="H7693" s="2" t="s">
        <v>6594</v>
      </c>
      <c r="S7693" s="8"/>
    </row>
    <row r="7694" spans="1:19" ht="14">
      <c r="A7694">
        <v>7689</v>
      </c>
      <c r="B7694" s="8">
        <f>'EstExp 12-20'!I377</f>
        <v>0</v>
      </c>
      <c r="C7694" s="600">
        <f t="shared" si="219"/>
        <v>7689</v>
      </c>
      <c r="D7694" s="3" t="s">
        <v>786</v>
      </c>
      <c r="E7694" s="2" t="b">
        <f t="shared" ca="1" si="218"/>
        <v>1</v>
      </c>
      <c r="F7694" s="2" cm="1">
        <f t="array" aca="1" ref="F7694" ca="1">IF(G7694&lt;&gt;"",INDIRECT("'"&amp;G7694&amp;"'!"&amp;H7694),"")</f>
        <v>0</v>
      </c>
      <c r="G7694" s="1533" t="s">
        <v>6775</v>
      </c>
      <c r="H7694" s="2" t="s">
        <v>6595</v>
      </c>
      <c r="S7694" s="8"/>
    </row>
    <row r="7695" spans="1:19" ht="14">
      <c r="A7695">
        <v>7690</v>
      </c>
      <c r="B7695" s="8">
        <f>'EstExp 12-20'!I378</f>
        <v>0</v>
      </c>
      <c r="C7695" s="600">
        <f t="shared" si="219"/>
        <v>7690</v>
      </c>
      <c r="D7695" s="3" t="s">
        <v>786</v>
      </c>
      <c r="E7695" s="2" t="b">
        <f t="shared" ca="1" si="218"/>
        <v>1</v>
      </c>
      <c r="F7695" s="2" cm="1">
        <f t="array" aca="1" ref="F7695" ca="1">IF(G7695&lt;&gt;"",INDIRECT("'"&amp;G7695&amp;"'!"&amp;H7695),"")</f>
        <v>0</v>
      </c>
      <c r="G7695" s="1533" t="s">
        <v>6775</v>
      </c>
      <c r="H7695" s="2" t="s">
        <v>6596</v>
      </c>
      <c r="S7695" s="8"/>
    </row>
    <row r="7696" spans="1:19" ht="14">
      <c r="A7696">
        <v>7691</v>
      </c>
      <c r="B7696" s="8">
        <f>'EstExp 12-20'!I380</f>
        <v>0</v>
      </c>
      <c r="C7696" s="600">
        <f t="shared" si="219"/>
        <v>7691</v>
      </c>
      <c r="D7696" s="3" t="s">
        <v>786</v>
      </c>
      <c r="E7696" s="2" t="b">
        <f t="shared" ca="1" si="218"/>
        <v>1</v>
      </c>
      <c r="F7696" s="2" cm="1">
        <f t="array" aca="1" ref="F7696" ca="1">IF(G7696&lt;&gt;"",INDIRECT("'"&amp;G7696&amp;"'!"&amp;H7696),"")</f>
        <v>0</v>
      </c>
      <c r="G7696" s="1533" t="s">
        <v>6775</v>
      </c>
      <c r="H7696" s="2" t="s">
        <v>6597</v>
      </c>
      <c r="S7696" s="8"/>
    </row>
    <row r="7697" spans="1:19" ht="14">
      <c r="A7697">
        <v>7692</v>
      </c>
      <c r="B7697" s="8">
        <f>'EstExp 12-20'!I381</f>
        <v>0</v>
      </c>
      <c r="C7697" s="600">
        <f t="shared" si="219"/>
        <v>7692</v>
      </c>
      <c r="D7697" s="3" t="s">
        <v>786</v>
      </c>
      <c r="E7697" s="2" t="b">
        <f t="shared" ca="1" si="218"/>
        <v>1</v>
      </c>
      <c r="F7697" s="2" cm="1">
        <f t="array" aca="1" ref="F7697" ca="1">IF(G7697&lt;&gt;"",INDIRECT("'"&amp;G7697&amp;"'!"&amp;H7697),"")</f>
        <v>0</v>
      </c>
      <c r="G7697" s="1533" t="s">
        <v>6775</v>
      </c>
      <c r="H7697" s="2" t="s">
        <v>6598</v>
      </c>
      <c r="S7697" s="8"/>
    </row>
    <row r="7698" spans="1:19" ht="14">
      <c r="A7698">
        <v>7693</v>
      </c>
      <c r="B7698" s="8">
        <f>'EstExp 12-20'!I382</f>
        <v>0</v>
      </c>
      <c r="C7698" s="600">
        <f t="shared" si="219"/>
        <v>7693</v>
      </c>
      <c r="D7698" s="3" t="s">
        <v>786</v>
      </c>
      <c r="E7698" s="2" t="b">
        <f t="shared" ca="1" si="218"/>
        <v>1</v>
      </c>
      <c r="F7698" s="2" cm="1">
        <f t="array" aca="1" ref="F7698" ca="1">IF(G7698&lt;&gt;"",INDIRECT("'"&amp;G7698&amp;"'!"&amp;H7698),"")</f>
        <v>0</v>
      </c>
      <c r="G7698" s="1533" t="s">
        <v>6775</v>
      </c>
      <c r="H7698" s="2" t="s">
        <v>6599</v>
      </c>
      <c r="S7698" s="8"/>
    </row>
    <row r="7699" spans="1:19" ht="14">
      <c r="A7699">
        <v>7694</v>
      </c>
      <c r="B7699" s="8">
        <f>'EstExp 12-20'!I383</f>
        <v>0</v>
      </c>
      <c r="C7699" s="600">
        <f t="shared" si="219"/>
        <v>7694</v>
      </c>
      <c r="D7699" s="3" t="s">
        <v>786</v>
      </c>
      <c r="E7699" s="2" t="b">
        <f t="shared" ca="1" si="218"/>
        <v>1</v>
      </c>
      <c r="F7699" s="2" cm="1">
        <f t="array" aca="1" ref="F7699" ca="1">IF(G7699&lt;&gt;"",INDIRECT("'"&amp;G7699&amp;"'!"&amp;H7699),"")</f>
        <v>0</v>
      </c>
      <c r="G7699" s="1533" t="s">
        <v>6775</v>
      </c>
      <c r="H7699" s="2" t="s">
        <v>6600</v>
      </c>
      <c r="S7699" s="8"/>
    </row>
    <row r="7700" spans="1:19" ht="14">
      <c r="A7700">
        <v>7695</v>
      </c>
      <c r="B7700" s="8">
        <f>'EstExp 12-20'!I384</f>
        <v>0</v>
      </c>
      <c r="C7700" s="600">
        <f t="shared" si="219"/>
        <v>7695</v>
      </c>
      <c r="D7700" s="3" t="s">
        <v>786</v>
      </c>
      <c r="E7700" s="2" t="b">
        <f t="shared" ca="1" si="218"/>
        <v>1</v>
      </c>
      <c r="F7700" s="2" cm="1">
        <f t="array" aca="1" ref="F7700" ca="1">IF(G7700&lt;&gt;"",INDIRECT("'"&amp;G7700&amp;"'!"&amp;H7700),"")</f>
        <v>0</v>
      </c>
      <c r="G7700" s="1533" t="s">
        <v>6775</v>
      </c>
      <c r="H7700" s="2" t="s">
        <v>6601</v>
      </c>
      <c r="S7700" s="8"/>
    </row>
    <row r="7701" spans="1:19" ht="14">
      <c r="A7701">
        <v>7696</v>
      </c>
      <c r="B7701" s="8">
        <f>'EstExp 12-20'!I385</f>
        <v>0</v>
      </c>
      <c r="C7701" s="600">
        <f t="shared" si="219"/>
        <v>7696</v>
      </c>
      <c r="D7701" s="3" t="s">
        <v>786</v>
      </c>
      <c r="E7701" s="2" t="b">
        <f t="shared" ca="1" si="218"/>
        <v>1</v>
      </c>
      <c r="F7701" s="2" cm="1">
        <f t="array" aca="1" ref="F7701" ca="1">IF(G7701&lt;&gt;"",INDIRECT("'"&amp;G7701&amp;"'!"&amp;H7701),"")</f>
        <v>0</v>
      </c>
      <c r="G7701" s="1533" t="s">
        <v>6775</v>
      </c>
      <c r="H7701" s="2" t="s">
        <v>6602</v>
      </c>
      <c r="S7701" s="8"/>
    </row>
    <row r="7702" spans="1:19" ht="14">
      <c r="A7702">
        <v>7697</v>
      </c>
      <c r="B7702" s="8">
        <f>'EstExp 12-20'!I386</f>
        <v>0</v>
      </c>
      <c r="C7702" s="600">
        <f t="shared" si="219"/>
        <v>7697</v>
      </c>
      <c r="D7702" s="3" t="s">
        <v>786</v>
      </c>
      <c r="E7702" s="2" t="b">
        <f t="shared" ca="1" si="218"/>
        <v>1</v>
      </c>
      <c r="F7702" s="2" cm="1">
        <f t="array" aca="1" ref="F7702" ca="1">IF(G7702&lt;&gt;"",INDIRECT("'"&amp;G7702&amp;"'!"&amp;H7702),"")</f>
        <v>0</v>
      </c>
      <c r="G7702" s="1533" t="s">
        <v>6775</v>
      </c>
      <c r="H7702" s="2" t="s">
        <v>6603</v>
      </c>
      <c r="S7702" s="8"/>
    </row>
    <row r="7703" spans="1:19" ht="14">
      <c r="A7703">
        <v>7698</v>
      </c>
      <c r="B7703" s="8">
        <f>'EstExp 12-20'!I387</f>
        <v>0</v>
      </c>
      <c r="C7703" s="600">
        <f t="shared" si="219"/>
        <v>7698</v>
      </c>
      <c r="D7703" s="3" t="s">
        <v>786</v>
      </c>
      <c r="E7703" s="2" t="b">
        <f t="shared" ca="1" si="218"/>
        <v>1</v>
      </c>
      <c r="F7703" s="2" cm="1">
        <f t="array" aca="1" ref="F7703" ca="1">IF(G7703&lt;&gt;"",INDIRECT("'"&amp;G7703&amp;"'!"&amp;H7703),"")</f>
        <v>0</v>
      </c>
      <c r="G7703" s="1533" t="s">
        <v>6775</v>
      </c>
      <c r="H7703" s="2" t="s">
        <v>6604</v>
      </c>
      <c r="S7703" s="8"/>
    </row>
    <row r="7704" spans="1:19" ht="14">
      <c r="A7704">
        <v>7699</v>
      </c>
      <c r="B7704" s="8">
        <f>'EstExp 12-20'!I388</f>
        <v>0</v>
      </c>
      <c r="C7704" s="600">
        <f t="shared" si="219"/>
        <v>7699</v>
      </c>
      <c r="D7704" s="3" t="s">
        <v>786</v>
      </c>
      <c r="E7704" s="2" t="b">
        <f t="shared" ca="1" si="218"/>
        <v>1</v>
      </c>
      <c r="F7704" s="2" cm="1">
        <f t="array" aca="1" ref="F7704" ca="1">IF(G7704&lt;&gt;"",INDIRECT("'"&amp;G7704&amp;"'!"&amp;H7704),"")</f>
        <v>0</v>
      </c>
      <c r="G7704" s="1533" t="s">
        <v>6775</v>
      </c>
      <c r="H7704" s="2" t="s">
        <v>6605</v>
      </c>
      <c r="S7704" s="8"/>
    </row>
    <row r="7705" spans="1:19" ht="14">
      <c r="A7705">
        <v>7700</v>
      </c>
      <c r="B7705" s="8">
        <f>'EstExp 12-20'!J316</f>
        <v>0</v>
      </c>
      <c r="C7705" s="600">
        <f t="shared" si="219"/>
        <v>7700</v>
      </c>
      <c r="D7705" s="3" t="s">
        <v>786</v>
      </c>
      <c r="E7705" s="2" t="b">
        <f t="shared" ca="1" si="218"/>
        <v>1</v>
      </c>
      <c r="F7705" s="2" cm="1">
        <f t="array" aca="1" ref="F7705" ca="1">IF(G7705&lt;&gt;"",INDIRECT("'"&amp;G7705&amp;"'!"&amp;H7705),"")</f>
        <v>0</v>
      </c>
      <c r="G7705" s="1533" t="s">
        <v>6775</v>
      </c>
      <c r="H7705" s="2" t="s">
        <v>6606</v>
      </c>
      <c r="S7705" s="8"/>
    </row>
    <row r="7706" spans="1:19" ht="14">
      <c r="A7706">
        <v>7701</v>
      </c>
      <c r="B7706" s="8">
        <f>'EstExp 12-20'!J318</f>
        <v>0</v>
      </c>
      <c r="C7706" s="600">
        <f t="shared" si="219"/>
        <v>7701</v>
      </c>
      <c r="D7706" s="3" t="s">
        <v>786</v>
      </c>
      <c r="E7706" s="2" t="b">
        <f t="shared" ca="1" si="218"/>
        <v>1</v>
      </c>
      <c r="F7706" s="2" cm="1">
        <f t="array" aca="1" ref="F7706" ca="1">IF(G7706&lt;&gt;"",INDIRECT("'"&amp;G7706&amp;"'!"&amp;H7706),"")</f>
        <v>0</v>
      </c>
      <c r="G7706" s="1533" t="s">
        <v>6775</v>
      </c>
      <c r="H7706" s="2" t="s">
        <v>6607</v>
      </c>
      <c r="S7706" s="8"/>
    </row>
    <row r="7707" spans="1:19" ht="14">
      <c r="A7707">
        <v>7702</v>
      </c>
      <c r="B7707" s="8">
        <f>'EstExp 12-20'!J319</f>
        <v>0</v>
      </c>
      <c r="C7707" s="600">
        <f t="shared" si="219"/>
        <v>7702</v>
      </c>
      <c r="D7707" s="3" t="s">
        <v>786</v>
      </c>
      <c r="E7707" s="2" t="b">
        <f t="shared" ca="1" si="218"/>
        <v>1</v>
      </c>
      <c r="F7707" s="2" cm="1">
        <f t="array" aca="1" ref="F7707" ca="1">IF(G7707&lt;&gt;"",INDIRECT("'"&amp;G7707&amp;"'!"&amp;H7707),"")</f>
        <v>0</v>
      </c>
      <c r="G7707" s="1533" t="s">
        <v>6775</v>
      </c>
      <c r="H7707" s="2" t="s">
        <v>6608</v>
      </c>
      <c r="S7707" s="8"/>
    </row>
    <row r="7708" spans="1:19" ht="14">
      <c r="A7708">
        <v>7703</v>
      </c>
      <c r="B7708" s="8">
        <f>'EstExp 12-20'!J320</f>
        <v>0</v>
      </c>
      <c r="C7708" s="600">
        <f t="shared" si="219"/>
        <v>7703</v>
      </c>
      <c r="D7708" s="3" t="s">
        <v>786</v>
      </c>
      <c r="E7708" s="2" t="b">
        <f t="shared" ca="1" si="218"/>
        <v>1</v>
      </c>
      <c r="F7708" s="2" cm="1">
        <f t="array" aca="1" ref="F7708" ca="1">IF(G7708&lt;&gt;"",INDIRECT("'"&amp;G7708&amp;"'!"&amp;H7708),"")</f>
        <v>0</v>
      </c>
      <c r="G7708" s="1533" t="s">
        <v>6775</v>
      </c>
      <c r="H7708" s="2" t="s">
        <v>6609</v>
      </c>
      <c r="S7708" s="8"/>
    </row>
    <row r="7709" spans="1:19" ht="14">
      <c r="A7709">
        <v>7704</v>
      </c>
      <c r="B7709" s="8">
        <f>'EstExp 12-20'!J321</f>
        <v>0</v>
      </c>
      <c r="C7709" s="600">
        <f t="shared" si="219"/>
        <v>7704</v>
      </c>
      <c r="D7709" s="3" t="s">
        <v>786</v>
      </c>
      <c r="E7709" s="2" t="b">
        <f t="shared" ca="1" si="218"/>
        <v>1</v>
      </c>
      <c r="F7709" s="2" cm="1">
        <f t="array" aca="1" ref="F7709" ca="1">IF(G7709&lt;&gt;"",INDIRECT("'"&amp;G7709&amp;"'!"&amp;H7709),"")</f>
        <v>0</v>
      </c>
      <c r="G7709" s="1533" t="s">
        <v>6775</v>
      </c>
      <c r="H7709" s="2" t="s">
        <v>6610</v>
      </c>
      <c r="S7709" s="8"/>
    </row>
    <row r="7710" spans="1:19" ht="14">
      <c r="A7710">
        <v>7705</v>
      </c>
      <c r="B7710" s="8">
        <f>'EstExp 12-20'!J322</f>
        <v>0</v>
      </c>
      <c r="C7710" s="600">
        <f t="shared" si="219"/>
        <v>7705</v>
      </c>
      <c r="D7710" s="3" t="s">
        <v>786</v>
      </c>
      <c r="E7710" s="2" t="b">
        <f t="shared" ca="1" si="218"/>
        <v>1</v>
      </c>
      <c r="F7710" s="2" cm="1">
        <f t="array" aca="1" ref="F7710" ca="1">IF(G7710&lt;&gt;"",INDIRECT("'"&amp;G7710&amp;"'!"&amp;H7710),"")</f>
        <v>0</v>
      </c>
      <c r="G7710" s="1533" t="s">
        <v>6775</v>
      </c>
      <c r="H7710" s="2" t="s">
        <v>6611</v>
      </c>
      <c r="S7710" s="8"/>
    </row>
    <row r="7711" spans="1:19" ht="14">
      <c r="A7711">
        <v>7706</v>
      </c>
      <c r="B7711" s="8">
        <f>'EstExp 12-20'!J323</f>
        <v>0</v>
      </c>
      <c r="C7711" s="600">
        <f t="shared" si="219"/>
        <v>7706</v>
      </c>
      <c r="D7711" s="3" t="s">
        <v>786</v>
      </c>
      <c r="E7711" s="2" t="b">
        <f t="shared" ca="1" si="218"/>
        <v>1</v>
      </c>
      <c r="F7711" s="2" cm="1">
        <f t="array" aca="1" ref="F7711" ca="1">IF(G7711&lt;&gt;"",INDIRECT("'"&amp;G7711&amp;"'!"&amp;H7711),"")</f>
        <v>0</v>
      </c>
      <c r="G7711" s="1533" t="s">
        <v>6775</v>
      </c>
      <c r="H7711" s="2" t="s">
        <v>6612</v>
      </c>
      <c r="S7711" s="8"/>
    </row>
    <row r="7712" spans="1:19" ht="14">
      <c r="A7712">
        <v>7707</v>
      </c>
      <c r="B7712" s="8">
        <f>'EstExp 12-20'!J324</f>
        <v>0</v>
      </c>
      <c r="C7712" s="600">
        <f t="shared" si="219"/>
        <v>7707</v>
      </c>
      <c r="D7712" s="3" t="s">
        <v>786</v>
      </c>
      <c r="E7712" s="2" t="b">
        <f t="shared" ca="1" si="218"/>
        <v>1</v>
      </c>
      <c r="F7712" s="2" cm="1">
        <f t="array" aca="1" ref="F7712" ca="1">IF(G7712&lt;&gt;"",INDIRECT("'"&amp;G7712&amp;"'!"&amp;H7712),"")</f>
        <v>0</v>
      </c>
      <c r="G7712" s="1533" t="s">
        <v>6775</v>
      </c>
      <c r="H7712" s="2" t="s">
        <v>6613</v>
      </c>
      <c r="S7712" s="8"/>
    </row>
    <row r="7713" spans="1:19" ht="14">
      <c r="A7713">
        <v>7708</v>
      </c>
      <c r="B7713" s="8">
        <f>'EstExp 12-20'!J325</f>
        <v>0</v>
      </c>
      <c r="C7713" s="600">
        <f t="shared" si="219"/>
        <v>7708</v>
      </c>
      <c r="D7713" s="3" t="s">
        <v>786</v>
      </c>
      <c r="E7713" s="2" t="b">
        <f t="shared" ca="1" si="218"/>
        <v>1</v>
      </c>
      <c r="F7713" s="2" cm="1">
        <f t="array" aca="1" ref="F7713" ca="1">IF(G7713&lt;&gt;"",INDIRECT("'"&amp;G7713&amp;"'!"&amp;H7713),"")</f>
        <v>0</v>
      </c>
      <c r="G7713" s="1533" t="s">
        <v>6775</v>
      </c>
      <c r="H7713" s="2" t="s">
        <v>6614</v>
      </c>
      <c r="S7713" s="8"/>
    </row>
    <row r="7714" spans="1:19" ht="14">
      <c r="A7714">
        <v>7709</v>
      </c>
      <c r="B7714" s="8">
        <f>'EstExp 12-20'!J326</f>
        <v>0</v>
      </c>
      <c r="C7714" s="600">
        <f t="shared" si="219"/>
        <v>7709</v>
      </c>
      <c r="D7714" s="3" t="s">
        <v>786</v>
      </c>
      <c r="E7714" s="2" t="b">
        <f t="shared" ca="1" si="218"/>
        <v>1</v>
      </c>
      <c r="F7714" s="2" cm="1">
        <f t="array" aca="1" ref="F7714" ca="1">IF(G7714&lt;&gt;"",INDIRECT("'"&amp;G7714&amp;"'!"&amp;H7714),"")</f>
        <v>0</v>
      </c>
      <c r="G7714" s="1533" t="s">
        <v>6775</v>
      </c>
      <c r="H7714" s="2" t="s">
        <v>6615</v>
      </c>
      <c r="S7714" s="8"/>
    </row>
    <row r="7715" spans="1:19" ht="14">
      <c r="A7715">
        <v>7710</v>
      </c>
      <c r="B7715" s="8">
        <f>'EstExp 12-20'!J327</f>
        <v>0</v>
      </c>
      <c r="C7715" s="600">
        <f t="shared" si="219"/>
        <v>7710</v>
      </c>
      <c r="D7715" s="3" t="s">
        <v>786</v>
      </c>
      <c r="E7715" s="2" t="b">
        <f t="shared" ca="1" si="218"/>
        <v>1</v>
      </c>
      <c r="F7715" s="2" cm="1">
        <f t="array" aca="1" ref="F7715" ca="1">IF(G7715&lt;&gt;"",INDIRECT("'"&amp;G7715&amp;"'!"&amp;H7715),"")</f>
        <v>0</v>
      </c>
      <c r="G7715" s="1533" t="s">
        <v>6775</v>
      </c>
      <c r="H7715" s="2" t="s">
        <v>6616</v>
      </c>
      <c r="S7715" s="8"/>
    </row>
    <row r="7716" spans="1:19" ht="14">
      <c r="A7716">
        <v>7711</v>
      </c>
      <c r="B7716" s="8">
        <f>'EstExp 12-20'!J328</f>
        <v>0</v>
      </c>
      <c r="C7716" s="600">
        <f t="shared" si="219"/>
        <v>7711</v>
      </c>
      <c r="D7716" s="3" t="s">
        <v>786</v>
      </c>
      <c r="E7716" s="2" t="b">
        <f t="shared" ca="1" si="218"/>
        <v>1</v>
      </c>
      <c r="F7716" s="2" cm="1">
        <f t="array" aca="1" ref="F7716" ca="1">IF(G7716&lt;&gt;"",INDIRECT("'"&amp;G7716&amp;"'!"&amp;H7716),"")</f>
        <v>0</v>
      </c>
      <c r="G7716" s="1533" t="s">
        <v>6775</v>
      </c>
      <c r="H7716" s="2" t="s">
        <v>6617</v>
      </c>
      <c r="S7716" s="8"/>
    </row>
    <row r="7717" spans="1:19" ht="14">
      <c r="A7717">
        <v>7712</v>
      </c>
      <c r="B7717" s="8">
        <f>'EstExp 12-20'!J329</f>
        <v>0</v>
      </c>
      <c r="C7717" s="600">
        <f t="shared" si="219"/>
        <v>7712</v>
      </c>
      <c r="D7717" s="3" t="s">
        <v>786</v>
      </c>
      <c r="E7717" s="2" t="b">
        <f t="shared" ca="1" si="218"/>
        <v>1</v>
      </c>
      <c r="F7717" s="2" cm="1">
        <f t="array" aca="1" ref="F7717" ca="1">IF(G7717&lt;&gt;"",INDIRECT("'"&amp;G7717&amp;"'!"&amp;H7717),"")</f>
        <v>0</v>
      </c>
      <c r="G7717" s="1533" t="s">
        <v>6775</v>
      </c>
      <c r="H7717" s="2" t="s">
        <v>6618</v>
      </c>
      <c r="S7717" s="8"/>
    </row>
    <row r="7718" spans="1:19" ht="14">
      <c r="A7718">
        <v>7713</v>
      </c>
      <c r="B7718" s="8">
        <f>'EstExp 12-20'!J330</f>
        <v>0</v>
      </c>
      <c r="C7718" s="600">
        <f t="shared" si="219"/>
        <v>7713</v>
      </c>
      <c r="D7718" s="3" t="s">
        <v>786</v>
      </c>
      <c r="E7718" s="2" t="b">
        <f t="shared" ca="1" si="218"/>
        <v>1</v>
      </c>
      <c r="F7718" s="2" cm="1">
        <f t="array" aca="1" ref="F7718" ca="1">IF(G7718&lt;&gt;"",INDIRECT("'"&amp;G7718&amp;"'!"&amp;H7718),"")</f>
        <v>0</v>
      </c>
      <c r="G7718" s="1533" t="s">
        <v>6775</v>
      </c>
      <c r="H7718" s="2" t="s">
        <v>6619</v>
      </c>
      <c r="S7718" s="8"/>
    </row>
    <row r="7719" spans="1:19" ht="14">
      <c r="A7719">
        <v>7714</v>
      </c>
      <c r="B7719" s="8">
        <f>'EstExp 12-20'!J344</f>
        <v>0</v>
      </c>
      <c r="C7719" s="600">
        <f t="shared" si="219"/>
        <v>7714</v>
      </c>
      <c r="D7719" s="3" t="s">
        <v>786</v>
      </c>
      <c r="E7719" s="2" t="b">
        <f t="shared" ca="1" si="218"/>
        <v>1</v>
      </c>
      <c r="F7719" s="2" cm="1">
        <f t="array" aca="1" ref="F7719" ca="1">IF(G7719&lt;&gt;"",INDIRECT("'"&amp;G7719&amp;"'!"&amp;H7719),"")</f>
        <v>0</v>
      </c>
      <c r="G7719" s="1533" t="s">
        <v>6775</v>
      </c>
      <c r="H7719" s="2" t="s">
        <v>6620</v>
      </c>
      <c r="S7719" s="8"/>
    </row>
    <row r="7720" spans="1:19" ht="14">
      <c r="A7720">
        <v>7715</v>
      </c>
      <c r="B7720" s="8">
        <f>'EstExp 12-20'!J347</f>
        <v>0</v>
      </c>
      <c r="C7720" s="600">
        <f t="shared" si="219"/>
        <v>7715</v>
      </c>
      <c r="D7720" s="3" t="s">
        <v>786</v>
      </c>
      <c r="E7720" s="2" t="b">
        <f t="shared" ca="1" si="218"/>
        <v>1</v>
      </c>
      <c r="F7720" s="2" cm="1">
        <f t="array" aca="1" ref="F7720" ca="1">IF(G7720&lt;&gt;"",INDIRECT("'"&amp;G7720&amp;"'!"&amp;H7720),"")</f>
        <v>0</v>
      </c>
      <c r="G7720" s="1533" t="s">
        <v>6775</v>
      </c>
      <c r="H7720" s="2" t="s">
        <v>6621</v>
      </c>
      <c r="S7720" s="8"/>
    </row>
    <row r="7721" spans="1:19" ht="14">
      <c r="A7721">
        <v>7716</v>
      </c>
      <c r="B7721" s="8">
        <f>'EstExp 12-20'!J348</f>
        <v>0</v>
      </c>
      <c r="C7721" s="600">
        <f t="shared" si="219"/>
        <v>7716</v>
      </c>
      <c r="D7721" s="3" t="s">
        <v>786</v>
      </c>
      <c r="E7721" s="2" t="b">
        <f t="shared" ca="1" si="218"/>
        <v>1</v>
      </c>
      <c r="F7721" s="2" cm="1">
        <f t="array" aca="1" ref="F7721" ca="1">IF(G7721&lt;&gt;"",INDIRECT("'"&amp;G7721&amp;"'!"&amp;H7721),"")</f>
        <v>0</v>
      </c>
      <c r="G7721" s="1533" t="s">
        <v>6775</v>
      </c>
      <c r="H7721" s="2" t="s">
        <v>6622</v>
      </c>
      <c r="S7721" s="8"/>
    </row>
    <row r="7722" spans="1:19" ht="14">
      <c r="A7722">
        <v>7717</v>
      </c>
      <c r="B7722" s="8">
        <f>'EstExp 12-20'!J349</f>
        <v>0</v>
      </c>
      <c r="C7722" s="600">
        <f t="shared" si="219"/>
        <v>7717</v>
      </c>
      <c r="D7722" s="3" t="s">
        <v>786</v>
      </c>
      <c r="E7722" s="2" t="b">
        <f t="shared" ca="1" si="218"/>
        <v>1</v>
      </c>
      <c r="F7722" s="2" cm="1">
        <f t="array" aca="1" ref="F7722" ca="1">IF(G7722&lt;&gt;"",INDIRECT("'"&amp;G7722&amp;"'!"&amp;H7722),"")</f>
        <v>0</v>
      </c>
      <c r="G7722" s="1533" t="s">
        <v>6775</v>
      </c>
      <c r="H7722" s="2" t="s">
        <v>6623</v>
      </c>
      <c r="S7722" s="8"/>
    </row>
    <row r="7723" spans="1:19" ht="14">
      <c r="A7723">
        <v>7718</v>
      </c>
      <c r="B7723" s="8">
        <f>'EstExp 12-20'!J350</f>
        <v>0</v>
      </c>
      <c r="C7723" s="600">
        <f t="shared" si="219"/>
        <v>7718</v>
      </c>
      <c r="D7723" s="3" t="s">
        <v>786</v>
      </c>
      <c r="E7723" s="2" t="b">
        <f t="shared" ca="1" si="218"/>
        <v>1</v>
      </c>
      <c r="F7723" s="2" cm="1">
        <f t="array" aca="1" ref="F7723" ca="1">IF(G7723&lt;&gt;"",INDIRECT("'"&amp;G7723&amp;"'!"&amp;H7723),"")</f>
        <v>0</v>
      </c>
      <c r="G7723" s="1533" t="s">
        <v>6775</v>
      </c>
      <c r="H7723" s="2" t="s">
        <v>6624</v>
      </c>
      <c r="S7723" s="8"/>
    </row>
    <row r="7724" spans="1:19" ht="14">
      <c r="A7724">
        <v>7719</v>
      </c>
      <c r="B7724" s="8">
        <f>'EstExp 12-20'!J351</f>
        <v>0</v>
      </c>
      <c r="C7724" s="600">
        <f t="shared" si="219"/>
        <v>7719</v>
      </c>
      <c r="D7724" s="3" t="s">
        <v>786</v>
      </c>
      <c r="E7724" s="2" t="b">
        <f t="shared" ca="1" si="218"/>
        <v>1</v>
      </c>
      <c r="F7724" s="2" cm="1">
        <f t="array" aca="1" ref="F7724" ca="1">IF(G7724&lt;&gt;"",INDIRECT("'"&amp;G7724&amp;"'!"&amp;H7724),"")</f>
        <v>0</v>
      </c>
      <c r="G7724" s="1533" t="s">
        <v>6775</v>
      </c>
      <c r="H7724" s="2" t="s">
        <v>6625</v>
      </c>
      <c r="S7724" s="8"/>
    </row>
    <row r="7725" spans="1:19" ht="14">
      <c r="A7725">
        <v>7720</v>
      </c>
      <c r="B7725" s="8">
        <f>'EstExp 12-20'!J352</f>
        <v>0</v>
      </c>
      <c r="C7725" s="600">
        <f t="shared" si="219"/>
        <v>7720</v>
      </c>
      <c r="D7725" s="3" t="s">
        <v>786</v>
      </c>
      <c r="E7725" s="2" t="b">
        <f t="shared" ca="1" si="218"/>
        <v>1</v>
      </c>
      <c r="F7725" s="2" cm="1">
        <f t="array" aca="1" ref="F7725" ca="1">IF(G7725&lt;&gt;"",INDIRECT("'"&amp;G7725&amp;"'!"&amp;H7725),"")</f>
        <v>0</v>
      </c>
      <c r="G7725" s="1533" t="s">
        <v>6775</v>
      </c>
      <c r="H7725" s="2" t="s">
        <v>6626</v>
      </c>
      <c r="S7725" s="8"/>
    </row>
    <row r="7726" spans="1:19" ht="14">
      <c r="A7726">
        <v>7721</v>
      </c>
      <c r="B7726" s="8">
        <f>'EstExp 12-20'!J353</f>
        <v>0</v>
      </c>
      <c r="C7726" s="600">
        <f t="shared" si="219"/>
        <v>7721</v>
      </c>
      <c r="D7726" s="3" t="s">
        <v>786</v>
      </c>
      <c r="E7726" s="2" t="b">
        <f t="shared" ca="1" si="218"/>
        <v>1</v>
      </c>
      <c r="F7726" s="2" cm="1">
        <f t="array" aca="1" ref="F7726" ca="1">IF(G7726&lt;&gt;"",INDIRECT("'"&amp;G7726&amp;"'!"&amp;H7726),"")</f>
        <v>0</v>
      </c>
      <c r="G7726" s="1533" t="s">
        <v>6775</v>
      </c>
      <c r="H7726" s="2" t="s">
        <v>6627</v>
      </c>
      <c r="S7726" s="8"/>
    </row>
    <row r="7727" spans="1:19" ht="14">
      <c r="A7727">
        <v>7722</v>
      </c>
      <c r="B7727" s="8">
        <f>'EstExp 12-20'!J355</f>
        <v>0</v>
      </c>
      <c r="C7727" s="600">
        <f t="shared" si="219"/>
        <v>7722</v>
      </c>
      <c r="D7727" s="3" t="s">
        <v>786</v>
      </c>
      <c r="E7727" s="2" t="b">
        <f t="shared" ca="1" si="218"/>
        <v>1</v>
      </c>
      <c r="F7727" s="2" cm="1">
        <f t="array" aca="1" ref="F7727" ca="1">IF(G7727&lt;&gt;"",INDIRECT("'"&amp;G7727&amp;"'!"&amp;H7727),"")</f>
        <v>0</v>
      </c>
      <c r="G7727" s="1533" t="s">
        <v>6775</v>
      </c>
      <c r="H7727" s="2" t="s">
        <v>6628</v>
      </c>
      <c r="S7727" s="8"/>
    </row>
    <row r="7728" spans="1:19" ht="14">
      <c r="A7728">
        <v>7723</v>
      </c>
      <c r="B7728" s="8">
        <f>'EstExp 12-20'!J356</f>
        <v>0</v>
      </c>
      <c r="C7728" s="600">
        <f t="shared" si="219"/>
        <v>7723</v>
      </c>
      <c r="D7728" s="3" t="s">
        <v>786</v>
      </c>
      <c r="E7728" s="2" t="b">
        <f t="shared" ca="1" si="218"/>
        <v>1</v>
      </c>
      <c r="F7728" s="2" cm="1">
        <f t="array" aca="1" ref="F7728" ca="1">IF(G7728&lt;&gt;"",INDIRECT("'"&amp;G7728&amp;"'!"&amp;H7728),"")</f>
        <v>0</v>
      </c>
      <c r="G7728" s="1533" t="s">
        <v>6775</v>
      </c>
      <c r="H7728" s="2" t="s">
        <v>6629</v>
      </c>
      <c r="S7728" s="8"/>
    </row>
    <row r="7729" spans="1:19" ht="14">
      <c r="A7729">
        <v>7724</v>
      </c>
      <c r="B7729" s="8">
        <f>'EstExp 12-20'!J357</f>
        <v>0</v>
      </c>
      <c r="C7729" s="600">
        <f t="shared" si="219"/>
        <v>7724</v>
      </c>
      <c r="D7729" s="3" t="s">
        <v>786</v>
      </c>
      <c r="E7729" s="2" t="b">
        <f t="shared" ca="1" si="218"/>
        <v>1</v>
      </c>
      <c r="F7729" s="2" cm="1">
        <f t="array" aca="1" ref="F7729" ca="1">IF(G7729&lt;&gt;"",INDIRECT("'"&amp;G7729&amp;"'!"&amp;H7729),"")</f>
        <v>0</v>
      </c>
      <c r="G7729" s="1533" t="s">
        <v>6775</v>
      </c>
      <c r="H7729" s="2" t="s">
        <v>6630</v>
      </c>
      <c r="S7729" s="8"/>
    </row>
    <row r="7730" spans="1:19" ht="14">
      <c r="A7730">
        <v>7725</v>
      </c>
      <c r="B7730" s="8">
        <f>'EstExp 12-20'!J358</f>
        <v>0</v>
      </c>
      <c r="C7730" s="600">
        <f t="shared" si="219"/>
        <v>7725</v>
      </c>
      <c r="D7730" s="3" t="s">
        <v>786</v>
      </c>
      <c r="E7730" s="2" t="b">
        <f t="shared" ca="1" si="218"/>
        <v>1</v>
      </c>
      <c r="F7730" s="2" cm="1">
        <f t="array" aca="1" ref="F7730" ca="1">IF(G7730&lt;&gt;"",INDIRECT("'"&amp;G7730&amp;"'!"&amp;H7730),"")</f>
        <v>0</v>
      </c>
      <c r="G7730" s="1533" t="s">
        <v>6775</v>
      </c>
      <c r="H7730" s="2" t="s">
        <v>6631</v>
      </c>
      <c r="S7730" s="8"/>
    </row>
    <row r="7731" spans="1:19" ht="14">
      <c r="A7731">
        <v>7726</v>
      </c>
      <c r="B7731" s="8">
        <f>'EstExp 12-20'!J360</f>
        <v>0</v>
      </c>
      <c r="C7731" s="600">
        <f t="shared" si="219"/>
        <v>7726</v>
      </c>
      <c r="D7731" s="3" t="s">
        <v>786</v>
      </c>
      <c r="E7731" s="2" t="b">
        <f t="shared" ca="1" si="218"/>
        <v>1</v>
      </c>
      <c r="F7731" s="2" cm="1">
        <f t="array" aca="1" ref="F7731" ca="1">IF(G7731&lt;&gt;"",INDIRECT("'"&amp;G7731&amp;"'!"&amp;H7731),"")</f>
        <v>0</v>
      </c>
      <c r="G7731" s="1533" t="s">
        <v>6775</v>
      </c>
      <c r="H7731" s="2" t="s">
        <v>6632</v>
      </c>
      <c r="S7731" s="8"/>
    </row>
    <row r="7732" spans="1:19" ht="14">
      <c r="A7732">
        <v>7727</v>
      </c>
      <c r="B7732" s="8">
        <f>'EstExp 12-20'!J361</f>
        <v>0</v>
      </c>
      <c r="C7732" s="600">
        <f t="shared" si="219"/>
        <v>7727</v>
      </c>
      <c r="D7732" s="3" t="s">
        <v>786</v>
      </c>
      <c r="E7732" s="2" t="b">
        <f t="shared" ca="1" si="218"/>
        <v>1</v>
      </c>
      <c r="F7732" s="2" cm="1">
        <f t="array" aca="1" ref="F7732" ca="1">IF(G7732&lt;&gt;"",INDIRECT("'"&amp;G7732&amp;"'!"&amp;H7732),"")</f>
        <v>0</v>
      </c>
      <c r="G7732" s="1533" t="s">
        <v>6775</v>
      </c>
      <c r="H7732" s="2" t="s">
        <v>6633</v>
      </c>
      <c r="S7732" s="8"/>
    </row>
    <row r="7733" spans="1:19" ht="14">
      <c r="A7733">
        <v>7728</v>
      </c>
      <c r="B7733" s="8">
        <f>'EstExp 12-20'!J362</f>
        <v>0</v>
      </c>
      <c r="C7733" s="600">
        <f t="shared" si="219"/>
        <v>7728</v>
      </c>
      <c r="D7733" s="3" t="s">
        <v>786</v>
      </c>
      <c r="E7733" s="2" t="b">
        <f t="shared" ca="1" si="218"/>
        <v>1</v>
      </c>
      <c r="F7733" s="2" cm="1">
        <f t="array" aca="1" ref="F7733" ca="1">IF(G7733&lt;&gt;"",INDIRECT("'"&amp;G7733&amp;"'!"&amp;H7733),"")</f>
        <v>0</v>
      </c>
      <c r="G7733" s="1533" t="s">
        <v>6775</v>
      </c>
      <c r="H7733" s="2" t="s">
        <v>6634</v>
      </c>
      <c r="S7733" s="8"/>
    </row>
    <row r="7734" spans="1:19" ht="14">
      <c r="A7734">
        <v>7729</v>
      </c>
      <c r="B7734" s="8">
        <f>'EstExp 12-20'!J367</f>
        <v>0</v>
      </c>
      <c r="C7734" s="600">
        <f t="shared" si="219"/>
        <v>7729</v>
      </c>
      <c r="D7734" s="3" t="s">
        <v>786</v>
      </c>
      <c r="E7734" s="2" t="b">
        <f t="shared" ca="1" si="218"/>
        <v>1</v>
      </c>
      <c r="F7734" s="2" cm="1">
        <f t="array" aca="1" ref="F7734" ca="1">IF(G7734&lt;&gt;"",INDIRECT("'"&amp;G7734&amp;"'!"&amp;H7734),"")</f>
        <v>0</v>
      </c>
      <c r="G7734" s="1533" t="s">
        <v>6775</v>
      </c>
      <c r="H7734" s="2" t="s">
        <v>6635</v>
      </c>
      <c r="S7734" s="8"/>
    </row>
    <row r="7735" spans="1:19" ht="14">
      <c r="A7735">
        <v>7730</v>
      </c>
      <c r="B7735" s="8">
        <f>'EstExp 12-20'!J368</f>
        <v>0</v>
      </c>
      <c r="C7735" s="600">
        <f t="shared" si="219"/>
        <v>7730</v>
      </c>
      <c r="D7735" s="3" t="s">
        <v>786</v>
      </c>
      <c r="E7735" s="2" t="b">
        <f t="shared" ca="1" si="218"/>
        <v>1</v>
      </c>
      <c r="F7735" s="2" cm="1">
        <f t="array" aca="1" ref="F7735" ca="1">IF(G7735&lt;&gt;"",INDIRECT("'"&amp;G7735&amp;"'!"&amp;H7735),"")</f>
        <v>0</v>
      </c>
      <c r="G7735" s="1533" t="s">
        <v>6775</v>
      </c>
      <c r="H7735" s="2" t="s">
        <v>6636</v>
      </c>
      <c r="S7735" s="8"/>
    </row>
    <row r="7736" spans="1:19" ht="14">
      <c r="A7736">
        <v>7731</v>
      </c>
      <c r="B7736" s="8">
        <f>'EstExp 12-20'!J369</f>
        <v>0</v>
      </c>
      <c r="C7736" s="600">
        <f t="shared" si="219"/>
        <v>7731</v>
      </c>
      <c r="D7736" s="3" t="s">
        <v>786</v>
      </c>
      <c r="E7736" s="2" t="b">
        <f t="shared" ca="1" si="218"/>
        <v>1</v>
      </c>
      <c r="F7736" s="2" cm="1">
        <f t="array" aca="1" ref="F7736" ca="1">IF(G7736&lt;&gt;"",INDIRECT("'"&amp;G7736&amp;"'!"&amp;H7736),"")</f>
        <v>0</v>
      </c>
      <c r="G7736" s="1533" t="s">
        <v>6775</v>
      </c>
      <c r="H7736" s="2" t="s">
        <v>6637</v>
      </c>
      <c r="S7736" s="8"/>
    </row>
    <row r="7737" spans="1:19" ht="14">
      <c r="A7737">
        <v>7732</v>
      </c>
      <c r="B7737" s="8">
        <f>'EstExp 12-20'!J371</f>
        <v>0</v>
      </c>
      <c r="C7737" s="600">
        <f t="shared" si="219"/>
        <v>7732</v>
      </c>
      <c r="D7737" s="3" t="s">
        <v>786</v>
      </c>
      <c r="E7737" s="2" t="b">
        <f t="shared" ca="1" si="218"/>
        <v>1</v>
      </c>
      <c r="F7737" s="2" cm="1">
        <f t="array" aca="1" ref="F7737" ca="1">IF(G7737&lt;&gt;"",INDIRECT("'"&amp;G7737&amp;"'!"&amp;H7737),"")</f>
        <v>0</v>
      </c>
      <c r="G7737" s="1533" t="s">
        <v>6775</v>
      </c>
      <c r="H7737" s="2" t="s">
        <v>6638</v>
      </c>
      <c r="S7737" s="8"/>
    </row>
    <row r="7738" spans="1:19" ht="14">
      <c r="A7738">
        <v>7733</v>
      </c>
      <c r="B7738" s="8">
        <f>'EstExp 12-20'!J372</f>
        <v>0</v>
      </c>
      <c r="C7738" s="600">
        <f t="shared" si="219"/>
        <v>7733</v>
      </c>
      <c r="D7738" s="3" t="s">
        <v>786</v>
      </c>
      <c r="E7738" s="2" t="b">
        <f t="shared" ca="1" si="218"/>
        <v>1</v>
      </c>
      <c r="F7738" s="2" cm="1">
        <f t="array" aca="1" ref="F7738" ca="1">IF(G7738&lt;&gt;"",INDIRECT("'"&amp;G7738&amp;"'!"&amp;H7738),"")</f>
        <v>0</v>
      </c>
      <c r="G7738" s="1533" t="s">
        <v>6775</v>
      </c>
      <c r="H7738" s="2" t="s">
        <v>6639</v>
      </c>
      <c r="S7738" s="8"/>
    </row>
    <row r="7739" spans="1:19" ht="14">
      <c r="A7739">
        <v>7734</v>
      </c>
      <c r="B7739" s="8">
        <f>'EstExp 12-20'!J374</f>
        <v>0</v>
      </c>
      <c r="C7739" s="600">
        <f t="shared" si="219"/>
        <v>7734</v>
      </c>
      <c r="D7739" s="3" t="s">
        <v>786</v>
      </c>
      <c r="E7739" s="2" t="b">
        <f t="shared" ca="1" si="218"/>
        <v>1</v>
      </c>
      <c r="F7739" s="2" cm="1">
        <f t="array" aca="1" ref="F7739" ca="1">IF(G7739&lt;&gt;"",INDIRECT("'"&amp;G7739&amp;"'!"&amp;H7739),"")</f>
        <v>0</v>
      </c>
      <c r="G7739" s="1533" t="s">
        <v>6775</v>
      </c>
      <c r="H7739" s="2" t="s">
        <v>6640</v>
      </c>
      <c r="S7739" s="8"/>
    </row>
    <row r="7740" spans="1:19" ht="14">
      <c r="A7740">
        <v>7735</v>
      </c>
      <c r="B7740" s="8">
        <f>'EstExp 12-20'!J375</f>
        <v>0</v>
      </c>
      <c r="C7740" s="600">
        <f t="shared" si="219"/>
        <v>7735</v>
      </c>
      <c r="D7740" s="3" t="s">
        <v>786</v>
      </c>
      <c r="E7740" s="2" t="b">
        <f t="shared" ca="1" si="218"/>
        <v>1</v>
      </c>
      <c r="F7740" s="2" cm="1">
        <f t="array" aca="1" ref="F7740" ca="1">IF(G7740&lt;&gt;"",INDIRECT("'"&amp;G7740&amp;"'!"&amp;H7740),"")</f>
        <v>0</v>
      </c>
      <c r="G7740" s="1533" t="s">
        <v>6775</v>
      </c>
      <c r="H7740" s="2" t="s">
        <v>6641</v>
      </c>
      <c r="S7740" s="8"/>
    </row>
    <row r="7741" spans="1:19" ht="14">
      <c r="A7741">
        <v>7736</v>
      </c>
      <c r="B7741" s="8">
        <f>'EstExp 12-20'!J376</f>
        <v>0</v>
      </c>
      <c r="C7741" s="600">
        <f t="shared" si="219"/>
        <v>7736</v>
      </c>
      <c r="D7741" s="3" t="s">
        <v>786</v>
      </c>
      <c r="E7741" s="2" t="b">
        <f t="shared" ca="1" si="218"/>
        <v>1</v>
      </c>
      <c r="F7741" s="2" cm="1">
        <f t="array" aca="1" ref="F7741" ca="1">IF(G7741&lt;&gt;"",INDIRECT("'"&amp;G7741&amp;"'!"&amp;H7741),"")</f>
        <v>0</v>
      </c>
      <c r="G7741" s="1533" t="s">
        <v>6775</v>
      </c>
      <c r="H7741" s="2" t="s">
        <v>6642</v>
      </c>
      <c r="S7741" s="8"/>
    </row>
    <row r="7742" spans="1:19" ht="14">
      <c r="A7742">
        <v>7737</v>
      </c>
      <c r="B7742" s="8">
        <f>'EstExp 12-20'!J377</f>
        <v>0</v>
      </c>
      <c r="C7742" s="600">
        <f t="shared" si="219"/>
        <v>7737</v>
      </c>
      <c r="D7742" s="3" t="s">
        <v>786</v>
      </c>
      <c r="E7742" s="2" t="b">
        <f t="shared" ca="1" si="218"/>
        <v>1</v>
      </c>
      <c r="F7742" s="2" cm="1">
        <f t="array" aca="1" ref="F7742" ca="1">IF(G7742&lt;&gt;"",INDIRECT("'"&amp;G7742&amp;"'!"&amp;H7742),"")</f>
        <v>0</v>
      </c>
      <c r="G7742" s="1533" t="s">
        <v>6775</v>
      </c>
      <c r="H7742" s="2" t="s">
        <v>6643</v>
      </c>
      <c r="S7742" s="8"/>
    </row>
    <row r="7743" spans="1:19" ht="14">
      <c r="A7743">
        <v>7738</v>
      </c>
      <c r="B7743" s="8">
        <f>'EstExp 12-20'!J378</f>
        <v>0</v>
      </c>
      <c r="C7743" s="600">
        <f t="shared" si="219"/>
        <v>7738</v>
      </c>
      <c r="D7743" s="3" t="s">
        <v>786</v>
      </c>
      <c r="E7743" s="2" t="b">
        <f t="shared" ca="1" si="218"/>
        <v>1</v>
      </c>
      <c r="F7743" s="2" cm="1">
        <f t="array" aca="1" ref="F7743" ca="1">IF(G7743&lt;&gt;"",INDIRECT("'"&amp;G7743&amp;"'!"&amp;H7743),"")</f>
        <v>0</v>
      </c>
      <c r="G7743" s="1533" t="s">
        <v>6775</v>
      </c>
      <c r="H7743" s="2" t="s">
        <v>6644</v>
      </c>
      <c r="S7743" s="8"/>
    </row>
    <row r="7744" spans="1:19" ht="14">
      <c r="A7744">
        <v>7739</v>
      </c>
      <c r="B7744" s="8">
        <f>'EstExp 12-20'!J380</f>
        <v>0</v>
      </c>
      <c r="C7744" s="600">
        <f t="shared" si="219"/>
        <v>7739</v>
      </c>
      <c r="D7744" s="3" t="s">
        <v>786</v>
      </c>
      <c r="E7744" s="2" t="b">
        <f t="shared" ca="1" si="218"/>
        <v>1</v>
      </c>
      <c r="F7744" s="2" cm="1">
        <f t="array" aca="1" ref="F7744" ca="1">IF(G7744&lt;&gt;"",INDIRECT("'"&amp;G7744&amp;"'!"&amp;H7744),"")</f>
        <v>0</v>
      </c>
      <c r="G7744" s="1533" t="s">
        <v>6775</v>
      </c>
      <c r="H7744" s="2" t="s">
        <v>6645</v>
      </c>
      <c r="S7744" s="8"/>
    </row>
    <row r="7745" spans="1:19" ht="14">
      <c r="A7745">
        <v>7740</v>
      </c>
      <c r="B7745" s="8">
        <f>'EstExp 12-20'!J381</f>
        <v>0</v>
      </c>
      <c r="C7745" s="600">
        <f t="shared" si="219"/>
        <v>7740</v>
      </c>
      <c r="D7745" s="3" t="s">
        <v>786</v>
      </c>
      <c r="E7745" s="2" t="b">
        <f t="shared" ca="1" si="218"/>
        <v>1</v>
      </c>
      <c r="F7745" s="2" cm="1">
        <f t="array" aca="1" ref="F7745" ca="1">IF(G7745&lt;&gt;"",INDIRECT("'"&amp;G7745&amp;"'!"&amp;H7745),"")</f>
        <v>0</v>
      </c>
      <c r="G7745" s="1533" t="s">
        <v>6775</v>
      </c>
      <c r="H7745" s="2" t="s">
        <v>6646</v>
      </c>
      <c r="S7745" s="8"/>
    </row>
    <row r="7746" spans="1:19" ht="14">
      <c r="A7746">
        <v>7741</v>
      </c>
      <c r="B7746" s="8">
        <f>'EstExp 12-20'!J382</f>
        <v>0</v>
      </c>
      <c r="C7746" s="600">
        <f t="shared" si="219"/>
        <v>7741</v>
      </c>
      <c r="D7746" s="3" t="s">
        <v>786</v>
      </c>
      <c r="E7746" s="2" t="b">
        <f t="shared" ref="E7746:E7809" ca="1" si="220">F7746=B7746</f>
        <v>1</v>
      </c>
      <c r="F7746" s="2" cm="1">
        <f t="array" aca="1" ref="F7746" ca="1">IF(G7746&lt;&gt;"",INDIRECT("'"&amp;G7746&amp;"'!"&amp;H7746),"")</f>
        <v>0</v>
      </c>
      <c r="G7746" s="1533" t="s">
        <v>6775</v>
      </c>
      <c r="H7746" s="2" t="s">
        <v>6647</v>
      </c>
      <c r="S7746" s="8"/>
    </row>
    <row r="7747" spans="1:19" ht="14">
      <c r="A7747">
        <v>7742</v>
      </c>
      <c r="B7747" s="8">
        <f>'EstExp 12-20'!J383</f>
        <v>0</v>
      </c>
      <c r="C7747" s="600">
        <f t="shared" si="219"/>
        <v>7742</v>
      </c>
      <c r="D7747" s="3" t="s">
        <v>786</v>
      </c>
      <c r="E7747" s="2" t="b">
        <f t="shared" ca="1" si="220"/>
        <v>1</v>
      </c>
      <c r="F7747" s="2" cm="1">
        <f t="array" aca="1" ref="F7747" ca="1">IF(G7747&lt;&gt;"",INDIRECT("'"&amp;G7747&amp;"'!"&amp;H7747),"")</f>
        <v>0</v>
      </c>
      <c r="G7747" s="1533" t="s">
        <v>6775</v>
      </c>
      <c r="H7747" s="2" t="s">
        <v>6648</v>
      </c>
      <c r="S7747" s="8"/>
    </row>
    <row r="7748" spans="1:19" ht="14">
      <c r="A7748">
        <v>7743</v>
      </c>
      <c r="B7748" s="8">
        <f>'EstExp 12-20'!J384</f>
        <v>0</v>
      </c>
      <c r="C7748" s="600">
        <f t="shared" ref="C7748:C7811" si="221">A7748-B7748</f>
        <v>7743</v>
      </c>
      <c r="D7748" s="3" t="s">
        <v>786</v>
      </c>
      <c r="E7748" s="2" t="b">
        <f t="shared" ca="1" si="220"/>
        <v>1</v>
      </c>
      <c r="F7748" s="2" cm="1">
        <f t="array" aca="1" ref="F7748" ca="1">IF(G7748&lt;&gt;"",INDIRECT("'"&amp;G7748&amp;"'!"&amp;H7748),"")</f>
        <v>0</v>
      </c>
      <c r="G7748" s="1533" t="s">
        <v>6775</v>
      </c>
      <c r="H7748" s="2" t="s">
        <v>6649</v>
      </c>
      <c r="S7748" s="8"/>
    </row>
    <row r="7749" spans="1:19" ht="14">
      <c r="A7749">
        <v>7744</v>
      </c>
      <c r="B7749" s="8">
        <f>'EstExp 12-20'!J385</f>
        <v>0</v>
      </c>
      <c r="C7749" s="600">
        <f t="shared" si="221"/>
        <v>7744</v>
      </c>
      <c r="D7749" s="3" t="s">
        <v>786</v>
      </c>
      <c r="E7749" s="2" t="b">
        <f t="shared" ca="1" si="220"/>
        <v>1</v>
      </c>
      <c r="F7749" s="2" cm="1">
        <f t="array" aca="1" ref="F7749" ca="1">IF(G7749&lt;&gt;"",INDIRECT("'"&amp;G7749&amp;"'!"&amp;H7749),"")</f>
        <v>0</v>
      </c>
      <c r="G7749" s="1533" t="s">
        <v>6775</v>
      </c>
      <c r="H7749" s="2" t="s">
        <v>6650</v>
      </c>
      <c r="S7749" s="8"/>
    </row>
    <row r="7750" spans="1:19" ht="14">
      <c r="A7750">
        <v>7745</v>
      </c>
      <c r="B7750" s="8">
        <f>'EstExp 12-20'!J386</f>
        <v>0</v>
      </c>
      <c r="C7750" s="600">
        <f t="shared" si="221"/>
        <v>7745</v>
      </c>
      <c r="D7750" s="3" t="s">
        <v>786</v>
      </c>
      <c r="E7750" s="2" t="b">
        <f t="shared" ca="1" si="220"/>
        <v>1</v>
      </c>
      <c r="F7750" s="2" cm="1">
        <f t="array" aca="1" ref="F7750" ca="1">IF(G7750&lt;&gt;"",INDIRECT("'"&amp;G7750&amp;"'!"&amp;H7750),"")</f>
        <v>0</v>
      </c>
      <c r="G7750" s="1533" t="s">
        <v>6775</v>
      </c>
      <c r="H7750" s="2" t="s">
        <v>6651</v>
      </c>
      <c r="S7750" s="8"/>
    </row>
    <row r="7751" spans="1:19" ht="14">
      <c r="A7751">
        <v>7746</v>
      </c>
      <c r="B7751" s="8">
        <f>'EstExp 12-20'!J387</f>
        <v>0</v>
      </c>
      <c r="C7751" s="600">
        <f t="shared" si="221"/>
        <v>7746</v>
      </c>
      <c r="D7751" s="3" t="s">
        <v>786</v>
      </c>
      <c r="E7751" s="2" t="b">
        <f t="shared" ca="1" si="220"/>
        <v>1</v>
      </c>
      <c r="F7751" s="2" cm="1">
        <f t="array" aca="1" ref="F7751" ca="1">IF(G7751&lt;&gt;"",INDIRECT("'"&amp;G7751&amp;"'!"&amp;H7751),"")</f>
        <v>0</v>
      </c>
      <c r="G7751" s="1533" t="s">
        <v>6775</v>
      </c>
      <c r="H7751" s="2" t="s">
        <v>6652</v>
      </c>
      <c r="S7751" s="8"/>
    </row>
    <row r="7752" spans="1:19" ht="14">
      <c r="A7752">
        <v>7747</v>
      </c>
      <c r="B7752" s="8">
        <f>'EstExp 12-20'!J388</f>
        <v>0</v>
      </c>
      <c r="C7752" s="600">
        <f t="shared" si="221"/>
        <v>7747</v>
      </c>
      <c r="D7752" s="3" t="s">
        <v>786</v>
      </c>
      <c r="E7752" s="2" t="b">
        <f t="shared" ca="1" si="220"/>
        <v>1</v>
      </c>
      <c r="F7752" s="2" cm="1">
        <f t="array" aca="1" ref="F7752" ca="1">IF(G7752&lt;&gt;"",INDIRECT("'"&amp;G7752&amp;"'!"&amp;H7752),"")</f>
        <v>0</v>
      </c>
      <c r="G7752" s="1533" t="s">
        <v>6775</v>
      </c>
      <c r="H7752" s="2" t="s">
        <v>6653</v>
      </c>
      <c r="S7752" s="8"/>
    </row>
    <row r="7753" spans="1:19" ht="14">
      <c r="A7753">
        <v>7748</v>
      </c>
      <c r="B7753" s="8">
        <f>'EstExp 12-20'!K316</f>
        <v>0</v>
      </c>
      <c r="C7753" s="600">
        <f t="shared" si="221"/>
        <v>7748</v>
      </c>
      <c r="D7753" s="3" t="s">
        <v>786</v>
      </c>
      <c r="E7753" s="2" t="b">
        <f t="shared" ca="1" si="220"/>
        <v>1</v>
      </c>
      <c r="F7753" s="2" cm="1">
        <f t="array" aca="1" ref="F7753" ca="1">IF(G7753&lt;&gt;"",INDIRECT("'"&amp;G7753&amp;"'!"&amp;H7753),"")</f>
        <v>0</v>
      </c>
      <c r="G7753" s="1533" t="s">
        <v>6775</v>
      </c>
      <c r="H7753" s="2" t="s">
        <v>6654</v>
      </c>
      <c r="S7753" s="8"/>
    </row>
    <row r="7754" spans="1:19" ht="14">
      <c r="A7754">
        <v>7749</v>
      </c>
      <c r="B7754" s="8">
        <f>'EstExp 12-20'!K317</f>
        <v>0</v>
      </c>
      <c r="C7754" s="600">
        <f t="shared" si="221"/>
        <v>7749</v>
      </c>
      <c r="D7754" s="3" t="s">
        <v>786</v>
      </c>
      <c r="E7754" s="2" t="b">
        <f t="shared" ca="1" si="220"/>
        <v>1</v>
      </c>
      <c r="F7754" s="2" cm="1">
        <f t="array" aca="1" ref="F7754" ca="1">IF(G7754&lt;&gt;"",INDIRECT("'"&amp;G7754&amp;"'!"&amp;H7754),"")</f>
        <v>0</v>
      </c>
      <c r="G7754" s="1533" t="s">
        <v>6775</v>
      </c>
      <c r="H7754" s="2" t="s">
        <v>6655</v>
      </c>
      <c r="S7754" s="8"/>
    </row>
    <row r="7755" spans="1:19" ht="14">
      <c r="A7755">
        <v>7750</v>
      </c>
      <c r="B7755" s="8">
        <f>'EstExp 12-20'!K318</f>
        <v>0</v>
      </c>
      <c r="C7755" s="600">
        <f t="shared" si="221"/>
        <v>7750</v>
      </c>
      <c r="D7755" s="3" t="s">
        <v>786</v>
      </c>
      <c r="E7755" s="2" t="b">
        <f t="shared" ca="1" si="220"/>
        <v>1</v>
      </c>
      <c r="F7755" s="2" cm="1">
        <f t="array" aca="1" ref="F7755" ca="1">IF(G7755&lt;&gt;"",INDIRECT("'"&amp;G7755&amp;"'!"&amp;H7755),"")</f>
        <v>0</v>
      </c>
      <c r="G7755" s="1533" t="s">
        <v>6775</v>
      </c>
      <c r="H7755" s="2" t="s">
        <v>6656</v>
      </c>
      <c r="S7755" s="8"/>
    </row>
    <row r="7756" spans="1:19" ht="14">
      <c r="A7756">
        <v>7751</v>
      </c>
      <c r="B7756" s="8">
        <f>'EstExp 12-20'!K319</f>
        <v>0</v>
      </c>
      <c r="C7756" s="600">
        <f t="shared" si="221"/>
        <v>7751</v>
      </c>
      <c r="D7756" s="3" t="s">
        <v>786</v>
      </c>
      <c r="E7756" s="2" t="b">
        <f t="shared" ca="1" si="220"/>
        <v>1</v>
      </c>
      <c r="F7756" s="2" cm="1">
        <f t="array" aca="1" ref="F7756" ca="1">IF(G7756&lt;&gt;"",INDIRECT("'"&amp;G7756&amp;"'!"&amp;H7756),"")</f>
        <v>0</v>
      </c>
      <c r="G7756" s="1533" t="s">
        <v>6775</v>
      </c>
      <c r="H7756" s="2" t="s">
        <v>6657</v>
      </c>
      <c r="S7756" s="8"/>
    </row>
    <row r="7757" spans="1:19" ht="14">
      <c r="A7757">
        <v>7752</v>
      </c>
      <c r="B7757" s="8">
        <f>'EstExp 12-20'!K320</f>
        <v>0</v>
      </c>
      <c r="C7757" s="600">
        <f t="shared" si="221"/>
        <v>7752</v>
      </c>
      <c r="D7757" s="3" t="s">
        <v>786</v>
      </c>
      <c r="E7757" s="2" t="b">
        <f t="shared" ca="1" si="220"/>
        <v>1</v>
      </c>
      <c r="F7757" s="2" cm="1">
        <f t="array" aca="1" ref="F7757" ca="1">IF(G7757&lt;&gt;"",INDIRECT("'"&amp;G7757&amp;"'!"&amp;H7757),"")</f>
        <v>0</v>
      </c>
      <c r="G7757" s="1533" t="s">
        <v>6775</v>
      </c>
      <c r="H7757" s="2" t="s">
        <v>6658</v>
      </c>
      <c r="S7757" s="8"/>
    </row>
    <row r="7758" spans="1:19" ht="14">
      <c r="A7758">
        <v>7753</v>
      </c>
      <c r="B7758" s="8">
        <f>'EstExp 12-20'!K321</f>
        <v>0</v>
      </c>
      <c r="C7758" s="600">
        <f t="shared" si="221"/>
        <v>7753</v>
      </c>
      <c r="D7758" s="3" t="s">
        <v>786</v>
      </c>
      <c r="E7758" s="2" t="b">
        <f t="shared" ca="1" si="220"/>
        <v>1</v>
      </c>
      <c r="F7758" s="2" cm="1">
        <f t="array" aca="1" ref="F7758" ca="1">IF(G7758&lt;&gt;"",INDIRECT("'"&amp;G7758&amp;"'!"&amp;H7758),"")</f>
        <v>0</v>
      </c>
      <c r="G7758" s="1533" t="s">
        <v>6775</v>
      </c>
      <c r="H7758" s="2" t="s">
        <v>6659</v>
      </c>
      <c r="S7758" s="8"/>
    </row>
    <row r="7759" spans="1:19" ht="14">
      <c r="A7759">
        <v>7754</v>
      </c>
      <c r="B7759" s="8">
        <f>'EstExp 12-20'!K322</f>
        <v>0</v>
      </c>
      <c r="C7759" s="600">
        <f t="shared" si="221"/>
        <v>7754</v>
      </c>
      <c r="D7759" s="3" t="s">
        <v>786</v>
      </c>
      <c r="E7759" s="2" t="b">
        <f t="shared" ca="1" si="220"/>
        <v>1</v>
      </c>
      <c r="F7759" s="2" cm="1">
        <f t="array" aca="1" ref="F7759" ca="1">IF(G7759&lt;&gt;"",INDIRECT("'"&amp;G7759&amp;"'!"&amp;H7759),"")</f>
        <v>0</v>
      </c>
      <c r="G7759" s="1533" t="s">
        <v>6775</v>
      </c>
      <c r="H7759" s="2" t="s">
        <v>6660</v>
      </c>
      <c r="S7759" s="8"/>
    </row>
    <row r="7760" spans="1:19" ht="14">
      <c r="A7760">
        <v>7755</v>
      </c>
      <c r="B7760" s="8">
        <f>'EstExp 12-20'!K323</f>
        <v>0</v>
      </c>
      <c r="C7760" s="600">
        <f t="shared" si="221"/>
        <v>7755</v>
      </c>
      <c r="D7760" s="3" t="s">
        <v>786</v>
      </c>
      <c r="E7760" s="2" t="b">
        <f t="shared" ca="1" si="220"/>
        <v>1</v>
      </c>
      <c r="F7760" s="2" cm="1">
        <f t="array" aca="1" ref="F7760" ca="1">IF(G7760&lt;&gt;"",INDIRECT("'"&amp;G7760&amp;"'!"&amp;H7760),"")</f>
        <v>0</v>
      </c>
      <c r="G7760" s="1533" t="s">
        <v>6775</v>
      </c>
      <c r="H7760" s="2" t="s">
        <v>6661</v>
      </c>
      <c r="S7760" s="8"/>
    </row>
    <row r="7761" spans="1:19" ht="14">
      <c r="A7761">
        <v>7756</v>
      </c>
      <c r="B7761" s="8">
        <f>'EstExp 12-20'!K324</f>
        <v>0</v>
      </c>
      <c r="C7761" s="600">
        <f t="shared" si="221"/>
        <v>7756</v>
      </c>
      <c r="D7761" s="3" t="s">
        <v>786</v>
      </c>
      <c r="E7761" s="2" t="b">
        <f t="shared" ca="1" si="220"/>
        <v>1</v>
      </c>
      <c r="F7761" s="2" cm="1">
        <f t="array" aca="1" ref="F7761" ca="1">IF(G7761&lt;&gt;"",INDIRECT("'"&amp;G7761&amp;"'!"&amp;H7761),"")</f>
        <v>0</v>
      </c>
      <c r="G7761" s="1533" t="s">
        <v>6775</v>
      </c>
      <c r="H7761" s="2" t="s">
        <v>6662</v>
      </c>
      <c r="S7761" s="8"/>
    </row>
    <row r="7762" spans="1:19" ht="14">
      <c r="A7762">
        <v>7757</v>
      </c>
      <c r="B7762" s="8">
        <f>'EstExp 12-20'!K325</f>
        <v>0</v>
      </c>
      <c r="C7762" s="600">
        <f t="shared" si="221"/>
        <v>7757</v>
      </c>
      <c r="D7762" s="3" t="s">
        <v>786</v>
      </c>
      <c r="E7762" s="2" t="b">
        <f t="shared" ca="1" si="220"/>
        <v>1</v>
      </c>
      <c r="F7762" s="2" cm="1">
        <f t="array" aca="1" ref="F7762" ca="1">IF(G7762&lt;&gt;"",INDIRECT("'"&amp;G7762&amp;"'!"&amp;H7762),"")</f>
        <v>0</v>
      </c>
      <c r="G7762" s="1533" t="s">
        <v>6775</v>
      </c>
      <c r="H7762" s="2" t="s">
        <v>6663</v>
      </c>
      <c r="S7762" s="8"/>
    </row>
    <row r="7763" spans="1:19" ht="14">
      <c r="A7763">
        <v>7758</v>
      </c>
      <c r="B7763" s="8">
        <f>'EstExp 12-20'!K326</f>
        <v>0</v>
      </c>
      <c r="C7763" s="600">
        <f t="shared" si="221"/>
        <v>7758</v>
      </c>
      <c r="D7763" s="3" t="s">
        <v>786</v>
      </c>
      <c r="E7763" s="2" t="b">
        <f t="shared" ca="1" si="220"/>
        <v>1</v>
      </c>
      <c r="F7763" s="2" cm="1">
        <f t="array" aca="1" ref="F7763" ca="1">IF(G7763&lt;&gt;"",INDIRECT("'"&amp;G7763&amp;"'!"&amp;H7763),"")</f>
        <v>0</v>
      </c>
      <c r="G7763" s="1533" t="s">
        <v>6775</v>
      </c>
      <c r="H7763" s="2" t="s">
        <v>6664</v>
      </c>
      <c r="S7763" s="8"/>
    </row>
    <row r="7764" spans="1:19" ht="14">
      <c r="A7764">
        <v>7759</v>
      </c>
      <c r="B7764" s="8">
        <f>'EstExp 12-20'!K327</f>
        <v>0</v>
      </c>
      <c r="C7764" s="600">
        <f t="shared" si="221"/>
        <v>7759</v>
      </c>
      <c r="D7764" s="3" t="s">
        <v>786</v>
      </c>
      <c r="E7764" s="2" t="b">
        <f t="shared" ca="1" si="220"/>
        <v>1</v>
      </c>
      <c r="F7764" s="2" cm="1">
        <f t="array" aca="1" ref="F7764" ca="1">IF(G7764&lt;&gt;"",INDIRECT("'"&amp;G7764&amp;"'!"&amp;H7764),"")</f>
        <v>0</v>
      </c>
      <c r="G7764" s="1533" t="s">
        <v>6775</v>
      </c>
      <c r="H7764" s="2" t="s">
        <v>6665</v>
      </c>
      <c r="S7764" s="8"/>
    </row>
    <row r="7765" spans="1:19" ht="14">
      <c r="A7765">
        <v>7760</v>
      </c>
      <c r="B7765" s="8">
        <f>'EstExp 12-20'!K328</f>
        <v>0</v>
      </c>
      <c r="C7765" s="600">
        <f t="shared" si="221"/>
        <v>7760</v>
      </c>
      <c r="D7765" s="3" t="s">
        <v>786</v>
      </c>
      <c r="E7765" s="2" t="b">
        <f t="shared" ca="1" si="220"/>
        <v>1</v>
      </c>
      <c r="F7765" s="2" cm="1">
        <f t="array" aca="1" ref="F7765" ca="1">IF(G7765&lt;&gt;"",INDIRECT("'"&amp;G7765&amp;"'!"&amp;H7765),"")</f>
        <v>0</v>
      </c>
      <c r="G7765" s="1533" t="s">
        <v>6775</v>
      </c>
      <c r="H7765" s="2" t="s">
        <v>6666</v>
      </c>
      <c r="S7765" s="8"/>
    </row>
    <row r="7766" spans="1:19" ht="14">
      <c r="A7766">
        <v>7761</v>
      </c>
      <c r="B7766" s="8">
        <f>'EstExp 12-20'!K329</f>
        <v>0</v>
      </c>
      <c r="C7766" s="600">
        <f t="shared" si="221"/>
        <v>7761</v>
      </c>
      <c r="D7766" s="3" t="s">
        <v>786</v>
      </c>
      <c r="E7766" s="2" t="b">
        <f t="shared" ca="1" si="220"/>
        <v>1</v>
      </c>
      <c r="F7766" s="2" cm="1">
        <f t="array" aca="1" ref="F7766" ca="1">IF(G7766&lt;&gt;"",INDIRECT("'"&amp;G7766&amp;"'!"&amp;H7766),"")</f>
        <v>0</v>
      </c>
      <c r="G7766" s="1533" t="s">
        <v>6775</v>
      </c>
      <c r="H7766" s="2" t="s">
        <v>6667</v>
      </c>
      <c r="S7766" s="8"/>
    </row>
    <row r="7767" spans="1:19" ht="14">
      <c r="A7767">
        <v>7762</v>
      </c>
      <c r="B7767" s="8">
        <f>'EstExp 12-20'!K330</f>
        <v>0</v>
      </c>
      <c r="C7767" s="600">
        <f t="shared" si="221"/>
        <v>7762</v>
      </c>
      <c r="D7767" s="3" t="s">
        <v>786</v>
      </c>
      <c r="E7767" s="2" t="b">
        <f t="shared" ca="1" si="220"/>
        <v>1</v>
      </c>
      <c r="F7767" s="2" cm="1">
        <f t="array" aca="1" ref="F7767" ca="1">IF(G7767&lt;&gt;"",INDIRECT("'"&amp;G7767&amp;"'!"&amp;H7767),"")</f>
        <v>0</v>
      </c>
      <c r="G7767" s="1533" t="s">
        <v>6775</v>
      </c>
      <c r="H7767" s="2" t="s">
        <v>6668</v>
      </c>
      <c r="S7767" s="8"/>
    </row>
    <row r="7768" spans="1:19" ht="14">
      <c r="A7768">
        <v>7763</v>
      </c>
      <c r="B7768" s="8">
        <f>'EstExp 12-20'!K331</f>
        <v>0</v>
      </c>
      <c r="C7768" s="600">
        <f t="shared" si="221"/>
        <v>7763</v>
      </c>
      <c r="D7768" s="3" t="s">
        <v>786</v>
      </c>
      <c r="E7768" s="2" t="b">
        <f t="shared" ca="1" si="220"/>
        <v>1</v>
      </c>
      <c r="F7768" s="2" cm="1">
        <f t="array" aca="1" ref="F7768" ca="1">IF(G7768&lt;&gt;"",INDIRECT("'"&amp;G7768&amp;"'!"&amp;H7768),"")</f>
        <v>0</v>
      </c>
      <c r="G7768" s="1533" t="s">
        <v>6775</v>
      </c>
      <c r="H7768" s="2" t="s">
        <v>6669</v>
      </c>
      <c r="S7768" s="8"/>
    </row>
    <row r="7769" spans="1:19" ht="14">
      <c r="A7769">
        <v>7764</v>
      </c>
      <c r="B7769" s="8">
        <f>'EstExp 12-20'!K332</f>
        <v>0</v>
      </c>
      <c r="C7769" s="600">
        <f t="shared" si="221"/>
        <v>7764</v>
      </c>
      <c r="D7769" s="3" t="s">
        <v>786</v>
      </c>
      <c r="E7769" s="2" t="b">
        <f t="shared" ca="1" si="220"/>
        <v>1</v>
      </c>
      <c r="F7769" s="2" cm="1">
        <f t="array" aca="1" ref="F7769" ca="1">IF(G7769&lt;&gt;"",INDIRECT("'"&amp;G7769&amp;"'!"&amp;H7769),"")</f>
        <v>0</v>
      </c>
      <c r="G7769" s="1533" t="s">
        <v>6775</v>
      </c>
      <c r="H7769" s="2" t="s">
        <v>6670</v>
      </c>
      <c r="S7769" s="8"/>
    </row>
    <row r="7770" spans="1:19" ht="14">
      <c r="A7770">
        <v>7765</v>
      </c>
      <c r="B7770" s="8">
        <f>'EstExp 12-20'!K333</f>
        <v>0</v>
      </c>
      <c r="C7770" s="600">
        <f t="shared" si="221"/>
        <v>7765</v>
      </c>
      <c r="D7770" s="3" t="s">
        <v>786</v>
      </c>
      <c r="E7770" s="2" t="b">
        <f t="shared" ca="1" si="220"/>
        <v>1</v>
      </c>
      <c r="F7770" s="2" cm="1">
        <f t="array" aca="1" ref="F7770" ca="1">IF(G7770&lt;&gt;"",INDIRECT("'"&amp;G7770&amp;"'!"&amp;H7770),"")</f>
        <v>0</v>
      </c>
      <c r="G7770" s="1533" t="s">
        <v>6775</v>
      </c>
      <c r="H7770" s="2" t="s">
        <v>6671</v>
      </c>
      <c r="S7770" s="8"/>
    </row>
    <row r="7771" spans="1:19" ht="14">
      <c r="A7771">
        <v>7766</v>
      </c>
      <c r="B7771" s="8">
        <f>'EstExp 12-20'!K334</f>
        <v>0</v>
      </c>
      <c r="C7771" s="600">
        <f t="shared" si="221"/>
        <v>7766</v>
      </c>
      <c r="D7771" s="3" t="s">
        <v>786</v>
      </c>
      <c r="E7771" s="2" t="b">
        <f t="shared" ca="1" si="220"/>
        <v>1</v>
      </c>
      <c r="F7771" s="2" cm="1">
        <f t="array" aca="1" ref="F7771" ca="1">IF(G7771&lt;&gt;"",INDIRECT("'"&amp;G7771&amp;"'!"&amp;H7771),"")</f>
        <v>0</v>
      </c>
      <c r="G7771" s="1533" t="s">
        <v>6775</v>
      </c>
      <c r="H7771" s="2" t="s">
        <v>6672</v>
      </c>
      <c r="S7771" s="8"/>
    </row>
    <row r="7772" spans="1:19" ht="14">
      <c r="A7772">
        <v>7767</v>
      </c>
      <c r="B7772" s="8">
        <f>'EstExp 12-20'!K335</f>
        <v>0</v>
      </c>
      <c r="C7772" s="600">
        <f t="shared" si="221"/>
        <v>7767</v>
      </c>
      <c r="D7772" s="3" t="s">
        <v>786</v>
      </c>
      <c r="E7772" s="2" t="b">
        <f t="shared" ca="1" si="220"/>
        <v>1</v>
      </c>
      <c r="F7772" s="2" cm="1">
        <f t="array" aca="1" ref="F7772" ca="1">IF(G7772&lt;&gt;"",INDIRECT("'"&amp;G7772&amp;"'!"&amp;H7772),"")</f>
        <v>0</v>
      </c>
      <c r="G7772" s="1533" t="s">
        <v>6775</v>
      </c>
      <c r="H7772" s="2" t="s">
        <v>6673</v>
      </c>
      <c r="S7772" s="8"/>
    </row>
    <row r="7773" spans="1:19" ht="14">
      <c r="A7773">
        <v>7768</v>
      </c>
      <c r="B7773" s="8">
        <f>'EstExp 12-20'!K336</f>
        <v>0</v>
      </c>
      <c r="C7773" s="600">
        <f t="shared" si="221"/>
        <v>7768</v>
      </c>
      <c r="D7773" s="3" t="s">
        <v>786</v>
      </c>
      <c r="E7773" s="2" t="b">
        <f t="shared" ca="1" si="220"/>
        <v>1</v>
      </c>
      <c r="F7773" s="2" cm="1">
        <f t="array" aca="1" ref="F7773" ca="1">IF(G7773&lt;&gt;"",INDIRECT("'"&amp;G7773&amp;"'!"&amp;H7773),"")</f>
        <v>0</v>
      </c>
      <c r="G7773" s="1533" t="s">
        <v>6775</v>
      </c>
      <c r="H7773" s="2" t="s">
        <v>6674</v>
      </c>
      <c r="S7773" s="8"/>
    </row>
    <row r="7774" spans="1:19" ht="14">
      <c r="A7774">
        <v>7769</v>
      </c>
      <c r="B7774" s="8">
        <f>'EstExp 12-20'!K337</f>
        <v>0</v>
      </c>
      <c r="C7774" s="600">
        <f t="shared" si="221"/>
        <v>7769</v>
      </c>
      <c r="D7774" s="3" t="s">
        <v>786</v>
      </c>
      <c r="E7774" s="2" t="b">
        <f t="shared" ca="1" si="220"/>
        <v>1</v>
      </c>
      <c r="F7774" s="2" cm="1">
        <f t="array" aca="1" ref="F7774" ca="1">IF(G7774&lt;&gt;"",INDIRECT("'"&amp;G7774&amp;"'!"&amp;H7774),"")</f>
        <v>0</v>
      </c>
      <c r="G7774" s="1533" t="s">
        <v>6775</v>
      </c>
      <c r="H7774" s="2" t="s">
        <v>6675</v>
      </c>
      <c r="S7774" s="8"/>
    </row>
    <row r="7775" spans="1:19" ht="14">
      <c r="A7775">
        <v>7770</v>
      </c>
      <c r="B7775" s="8">
        <f>'EstExp 12-20'!K338</f>
        <v>0</v>
      </c>
      <c r="C7775" s="600">
        <f t="shared" si="221"/>
        <v>7770</v>
      </c>
      <c r="D7775" s="3" t="s">
        <v>786</v>
      </c>
      <c r="E7775" s="2" t="b">
        <f t="shared" ca="1" si="220"/>
        <v>1</v>
      </c>
      <c r="F7775" s="2" cm="1">
        <f t="array" aca="1" ref="F7775" ca="1">IF(G7775&lt;&gt;"",INDIRECT("'"&amp;G7775&amp;"'!"&amp;H7775),"")</f>
        <v>0</v>
      </c>
      <c r="G7775" s="1533" t="s">
        <v>6775</v>
      </c>
      <c r="H7775" s="2" t="s">
        <v>6676</v>
      </c>
      <c r="S7775" s="8"/>
    </row>
    <row r="7776" spans="1:19" ht="14">
      <c r="A7776">
        <v>7771</v>
      </c>
      <c r="B7776" s="8">
        <f>'EstExp 12-20'!K339</f>
        <v>0</v>
      </c>
      <c r="C7776" s="600">
        <f t="shared" si="221"/>
        <v>7771</v>
      </c>
      <c r="D7776" s="3" t="s">
        <v>786</v>
      </c>
      <c r="E7776" s="2" t="b">
        <f t="shared" ca="1" si="220"/>
        <v>1</v>
      </c>
      <c r="F7776" s="2" cm="1">
        <f t="array" aca="1" ref="F7776" ca="1">IF(G7776&lt;&gt;"",INDIRECT("'"&amp;G7776&amp;"'!"&amp;H7776),"")</f>
        <v>0</v>
      </c>
      <c r="G7776" s="1533" t="s">
        <v>6775</v>
      </c>
      <c r="H7776" s="2" t="s">
        <v>6677</v>
      </c>
      <c r="S7776" s="8"/>
    </row>
    <row r="7777" spans="1:19" ht="14">
      <c r="A7777">
        <v>7772</v>
      </c>
      <c r="B7777" s="8">
        <f>'EstExp 12-20'!K340</f>
        <v>0</v>
      </c>
      <c r="C7777" s="600">
        <f t="shared" si="221"/>
        <v>7772</v>
      </c>
      <c r="D7777" s="3" t="s">
        <v>786</v>
      </c>
      <c r="E7777" s="2" t="b">
        <f t="shared" ca="1" si="220"/>
        <v>1</v>
      </c>
      <c r="F7777" s="2" cm="1">
        <f t="array" aca="1" ref="F7777" ca="1">IF(G7777&lt;&gt;"",INDIRECT("'"&amp;G7777&amp;"'!"&amp;H7777),"")</f>
        <v>0</v>
      </c>
      <c r="G7777" s="1533" t="s">
        <v>6775</v>
      </c>
      <c r="H7777" s="2" t="s">
        <v>6678</v>
      </c>
      <c r="S7777" s="8"/>
    </row>
    <row r="7778" spans="1:19" ht="14">
      <c r="A7778">
        <v>7773</v>
      </c>
      <c r="B7778" s="8">
        <f>'EstExp 12-20'!K341</f>
        <v>0</v>
      </c>
      <c r="C7778" s="600">
        <f t="shared" si="221"/>
        <v>7773</v>
      </c>
      <c r="D7778" s="3" t="s">
        <v>786</v>
      </c>
      <c r="E7778" s="2" t="b">
        <f t="shared" ca="1" si="220"/>
        <v>1</v>
      </c>
      <c r="F7778" s="2" cm="1">
        <f t="array" aca="1" ref="F7778" ca="1">IF(G7778&lt;&gt;"",INDIRECT("'"&amp;G7778&amp;"'!"&amp;H7778),"")</f>
        <v>0</v>
      </c>
      <c r="G7778" s="1533" t="s">
        <v>6775</v>
      </c>
      <c r="H7778" s="2" t="s">
        <v>6679</v>
      </c>
      <c r="S7778" s="8"/>
    </row>
    <row r="7779" spans="1:19" ht="14">
      <c r="A7779">
        <v>7774</v>
      </c>
      <c r="B7779" s="8">
        <f>'EstExp 12-20'!K342</f>
        <v>0</v>
      </c>
      <c r="C7779" s="600">
        <f t="shared" si="221"/>
        <v>7774</v>
      </c>
      <c r="D7779" s="3" t="s">
        <v>786</v>
      </c>
      <c r="E7779" s="2" t="b">
        <f t="shared" ca="1" si="220"/>
        <v>1</v>
      </c>
      <c r="F7779" s="2" cm="1">
        <f t="array" aca="1" ref="F7779" ca="1">IF(G7779&lt;&gt;"",INDIRECT("'"&amp;G7779&amp;"'!"&amp;H7779),"")</f>
        <v>0</v>
      </c>
      <c r="G7779" s="1533" t="s">
        <v>6775</v>
      </c>
      <c r="H7779" s="2" t="s">
        <v>6680</v>
      </c>
      <c r="S7779" s="8"/>
    </row>
    <row r="7780" spans="1:19" ht="14">
      <c r="A7780">
        <v>7775</v>
      </c>
      <c r="B7780" s="8">
        <f>'EstExp 12-20'!K343</f>
        <v>0</v>
      </c>
      <c r="C7780" s="600">
        <f t="shared" si="221"/>
        <v>7775</v>
      </c>
      <c r="D7780" s="3" t="s">
        <v>786</v>
      </c>
      <c r="E7780" s="2" t="b">
        <f t="shared" ca="1" si="220"/>
        <v>1</v>
      </c>
      <c r="F7780" s="2" cm="1">
        <f t="array" aca="1" ref="F7780" ca="1">IF(G7780&lt;&gt;"",INDIRECT("'"&amp;G7780&amp;"'!"&amp;H7780),"")</f>
        <v>0</v>
      </c>
      <c r="G7780" s="1533" t="s">
        <v>6775</v>
      </c>
      <c r="H7780" s="2" t="s">
        <v>6681</v>
      </c>
      <c r="S7780" s="8"/>
    </row>
    <row r="7781" spans="1:19" ht="14">
      <c r="A7781">
        <v>7776</v>
      </c>
      <c r="B7781" s="8">
        <f>'EstExp 12-20'!K344</f>
        <v>0</v>
      </c>
      <c r="C7781" s="600">
        <f t="shared" si="221"/>
        <v>7776</v>
      </c>
      <c r="D7781" s="3" t="s">
        <v>786</v>
      </c>
      <c r="E7781" s="2" t="b">
        <f t="shared" ca="1" si="220"/>
        <v>1</v>
      </c>
      <c r="F7781" s="2" cm="1">
        <f t="array" aca="1" ref="F7781" ca="1">IF(G7781&lt;&gt;"",INDIRECT("'"&amp;G7781&amp;"'!"&amp;H7781),"")</f>
        <v>0</v>
      </c>
      <c r="G7781" s="1533" t="s">
        <v>6775</v>
      </c>
      <c r="H7781" s="2" t="s">
        <v>6682</v>
      </c>
      <c r="S7781" s="8"/>
    </row>
    <row r="7782" spans="1:19" ht="14">
      <c r="A7782">
        <v>7777</v>
      </c>
      <c r="B7782" s="8">
        <f>'EstExp 12-20'!K347</f>
        <v>0</v>
      </c>
      <c r="C7782" s="600">
        <f t="shared" si="221"/>
        <v>7777</v>
      </c>
      <c r="D7782" s="3" t="s">
        <v>786</v>
      </c>
      <c r="E7782" s="2" t="b">
        <f t="shared" ca="1" si="220"/>
        <v>1</v>
      </c>
      <c r="F7782" s="2" cm="1">
        <f t="array" aca="1" ref="F7782" ca="1">IF(G7782&lt;&gt;"",INDIRECT("'"&amp;G7782&amp;"'!"&amp;H7782),"")</f>
        <v>0</v>
      </c>
      <c r="G7782" s="1533" t="s">
        <v>6775</v>
      </c>
      <c r="H7782" s="2" t="s">
        <v>6683</v>
      </c>
      <c r="S7782" s="8"/>
    </row>
    <row r="7783" spans="1:19" ht="14">
      <c r="A7783">
        <v>7778</v>
      </c>
      <c r="B7783" s="8">
        <f>'EstExp 12-20'!K348</f>
        <v>0</v>
      </c>
      <c r="C7783" s="600">
        <f t="shared" si="221"/>
        <v>7778</v>
      </c>
      <c r="D7783" s="3" t="s">
        <v>786</v>
      </c>
      <c r="E7783" s="2" t="b">
        <f t="shared" ca="1" si="220"/>
        <v>1</v>
      </c>
      <c r="F7783" s="2" cm="1">
        <f t="array" aca="1" ref="F7783" ca="1">IF(G7783&lt;&gt;"",INDIRECT("'"&amp;G7783&amp;"'!"&amp;H7783),"")</f>
        <v>0</v>
      </c>
      <c r="G7783" s="1533" t="s">
        <v>6775</v>
      </c>
      <c r="H7783" s="2" t="s">
        <v>6684</v>
      </c>
      <c r="S7783" s="8"/>
    </row>
    <row r="7784" spans="1:19" ht="14">
      <c r="A7784">
        <v>7779</v>
      </c>
      <c r="B7784" s="8">
        <f>'EstExp 12-20'!K349</f>
        <v>0</v>
      </c>
      <c r="C7784" s="600">
        <f t="shared" si="221"/>
        <v>7779</v>
      </c>
      <c r="D7784" s="3" t="s">
        <v>786</v>
      </c>
      <c r="E7784" s="2" t="b">
        <f t="shared" ca="1" si="220"/>
        <v>1</v>
      </c>
      <c r="F7784" s="2" cm="1">
        <f t="array" aca="1" ref="F7784" ca="1">IF(G7784&lt;&gt;"",INDIRECT("'"&amp;G7784&amp;"'!"&amp;H7784),"")</f>
        <v>0</v>
      </c>
      <c r="G7784" s="1533" t="s">
        <v>6775</v>
      </c>
      <c r="H7784" s="2" t="s">
        <v>6685</v>
      </c>
      <c r="S7784" s="8"/>
    </row>
    <row r="7785" spans="1:19" ht="14">
      <c r="A7785">
        <v>7780</v>
      </c>
      <c r="B7785" s="8">
        <f>'EstExp 12-20'!K350</f>
        <v>0</v>
      </c>
      <c r="C7785" s="600">
        <f t="shared" si="221"/>
        <v>7780</v>
      </c>
      <c r="D7785" s="3" t="s">
        <v>786</v>
      </c>
      <c r="E7785" s="2" t="b">
        <f t="shared" ca="1" si="220"/>
        <v>1</v>
      </c>
      <c r="F7785" s="2" cm="1">
        <f t="array" aca="1" ref="F7785" ca="1">IF(G7785&lt;&gt;"",INDIRECT("'"&amp;G7785&amp;"'!"&amp;H7785),"")</f>
        <v>0</v>
      </c>
      <c r="G7785" s="1533" t="s">
        <v>6775</v>
      </c>
      <c r="H7785" s="2" t="s">
        <v>6686</v>
      </c>
      <c r="S7785" s="8"/>
    </row>
    <row r="7786" spans="1:19" ht="14">
      <c r="A7786">
        <v>7781</v>
      </c>
      <c r="B7786" s="8">
        <f>'EstExp 12-20'!K351</f>
        <v>0</v>
      </c>
      <c r="C7786" s="600">
        <f t="shared" si="221"/>
        <v>7781</v>
      </c>
      <c r="D7786" s="3" t="s">
        <v>786</v>
      </c>
      <c r="E7786" s="2" t="b">
        <f t="shared" ca="1" si="220"/>
        <v>1</v>
      </c>
      <c r="F7786" s="2" cm="1">
        <f t="array" aca="1" ref="F7786" ca="1">IF(G7786&lt;&gt;"",INDIRECT("'"&amp;G7786&amp;"'!"&amp;H7786),"")</f>
        <v>0</v>
      </c>
      <c r="G7786" s="1533" t="s">
        <v>6775</v>
      </c>
      <c r="H7786" s="2" t="s">
        <v>6687</v>
      </c>
      <c r="S7786" s="8"/>
    </row>
    <row r="7787" spans="1:19" ht="14">
      <c r="A7787">
        <v>7782</v>
      </c>
      <c r="B7787" s="8">
        <f>'EstExp 12-20'!K352</f>
        <v>0</v>
      </c>
      <c r="C7787" s="600">
        <f t="shared" si="221"/>
        <v>7782</v>
      </c>
      <c r="D7787" s="3" t="s">
        <v>786</v>
      </c>
      <c r="E7787" s="2" t="b">
        <f t="shared" ca="1" si="220"/>
        <v>1</v>
      </c>
      <c r="F7787" s="2" cm="1">
        <f t="array" aca="1" ref="F7787" ca="1">IF(G7787&lt;&gt;"",INDIRECT("'"&amp;G7787&amp;"'!"&amp;H7787),"")</f>
        <v>0</v>
      </c>
      <c r="G7787" s="1533" t="s">
        <v>6775</v>
      </c>
      <c r="H7787" s="2" t="s">
        <v>6688</v>
      </c>
      <c r="S7787" s="8"/>
    </row>
    <row r="7788" spans="1:19" ht="14">
      <c r="A7788">
        <v>7783</v>
      </c>
      <c r="B7788" s="8">
        <f>'EstExp 12-20'!K353</f>
        <v>0</v>
      </c>
      <c r="C7788" s="600">
        <f t="shared" si="221"/>
        <v>7783</v>
      </c>
      <c r="D7788" s="3" t="s">
        <v>786</v>
      </c>
      <c r="E7788" s="2" t="b">
        <f t="shared" ca="1" si="220"/>
        <v>1</v>
      </c>
      <c r="F7788" s="2" cm="1">
        <f t="array" aca="1" ref="F7788" ca="1">IF(G7788&lt;&gt;"",INDIRECT("'"&amp;G7788&amp;"'!"&amp;H7788),"")</f>
        <v>0</v>
      </c>
      <c r="G7788" s="1533" t="s">
        <v>6775</v>
      </c>
      <c r="H7788" s="2" t="s">
        <v>6689</v>
      </c>
      <c r="S7788" s="8"/>
    </row>
    <row r="7789" spans="1:19" ht="14">
      <c r="A7789">
        <v>7784</v>
      </c>
      <c r="B7789" s="8">
        <f>'EstExp 12-20'!K355</f>
        <v>0</v>
      </c>
      <c r="C7789" s="600">
        <f t="shared" si="221"/>
        <v>7784</v>
      </c>
      <c r="D7789" s="3" t="s">
        <v>786</v>
      </c>
      <c r="E7789" s="2" t="b">
        <f t="shared" ca="1" si="220"/>
        <v>1</v>
      </c>
      <c r="F7789" s="2" cm="1">
        <f t="array" aca="1" ref="F7789" ca="1">IF(G7789&lt;&gt;"",INDIRECT("'"&amp;G7789&amp;"'!"&amp;H7789),"")</f>
        <v>0</v>
      </c>
      <c r="G7789" s="1533" t="s">
        <v>6775</v>
      </c>
      <c r="H7789" s="2" t="s">
        <v>6690</v>
      </c>
      <c r="S7789" s="8"/>
    </row>
    <row r="7790" spans="1:19" ht="14">
      <c r="A7790">
        <v>7785</v>
      </c>
      <c r="B7790" s="8">
        <f>'EstExp 12-20'!K356</f>
        <v>0</v>
      </c>
      <c r="C7790" s="600">
        <f t="shared" si="221"/>
        <v>7785</v>
      </c>
      <c r="D7790" s="3" t="s">
        <v>786</v>
      </c>
      <c r="E7790" s="2" t="b">
        <f t="shared" ca="1" si="220"/>
        <v>1</v>
      </c>
      <c r="F7790" s="2" cm="1">
        <f t="array" aca="1" ref="F7790" ca="1">IF(G7790&lt;&gt;"",INDIRECT("'"&amp;G7790&amp;"'!"&amp;H7790),"")</f>
        <v>0</v>
      </c>
      <c r="G7790" s="1533" t="s">
        <v>6775</v>
      </c>
      <c r="H7790" s="2" t="s">
        <v>6691</v>
      </c>
      <c r="S7790" s="8"/>
    </row>
    <row r="7791" spans="1:19" ht="14">
      <c r="A7791">
        <v>7786</v>
      </c>
      <c r="B7791" s="8">
        <f>'EstExp 12-20'!K357</f>
        <v>0</v>
      </c>
      <c r="C7791" s="600">
        <f t="shared" si="221"/>
        <v>7786</v>
      </c>
      <c r="D7791" s="3" t="s">
        <v>786</v>
      </c>
      <c r="E7791" s="2" t="b">
        <f t="shared" ca="1" si="220"/>
        <v>1</v>
      </c>
      <c r="F7791" s="2" cm="1">
        <f t="array" aca="1" ref="F7791" ca="1">IF(G7791&lt;&gt;"",INDIRECT("'"&amp;G7791&amp;"'!"&amp;H7791),"")</f>
        <v>0</v>
      </c>
      <c r="G7791" s="1533" t="s">
        <v>6775</v>
      </c>
      <c r="H7791" s="2" t="s">
        <v>6692</v>
      </c>
      <c r="S7791" s="8"/>
    </row>
    <row r="7792" spans="1:19" ht="14">
      <c r="A7792">
        <v>7787</v>
      </c>
      <c r="B7792" s="8">
        <f>'EstExp 12-20'!K358</f>
        <v>0</v>
      </c>
      <c r="C7792" s="600">
        <f t="shared" si="221"/>
        <v>7787</v>
      </c>
      <c r="D7792" s="3" t="s">
        <v>786</v>
      </c>
      <c r="E7792" s="2" t="b">
        <f t="shared" ca="1" si="220"/>
        <v>1</v>
      </c>
      <c r="F7792" s="2" cm="1">
        <f t="array" aca="1" ref="F7792" ca="1">IF(G7792&lt;&gt;"",INDIRECT("'"&amp;G7792&amp;"'!"&amp;H7792),"")</f>
        <v>0</v>
      </c>
      <c r="G7792" s="1533" t="s">
        <v>6775</v>
      </c>
      <c r="H7792" s="2" t="s">
        <v>6693</v>
      </c>
      <c r="S7792" s="8"/>
    </row>
    <row r="7793" spans="1:19" ht="14">
      <c r="A7793">
        <v>7788</v>
      </c>
      <c r="B7793" s="8">
        <f>'EstExp 12-20'!K360</f>
        <v>0</v>
      </c>
      <c r="C7793" s="600">
        <f t="shared" si="221"/>
        <v>7788</v>
      </c>
      <c r="D7793" s="3" t="s">
        <v>786</v>
      </c>
      <c r="E7793" s="2" t="b">
        <f t="shared" ca="1" si="220"/>
        <v>1</v>
      </c>
      <c r="F7793" s="2" cm="1">
        <f t="array" aca="1" ref="F7793" ca="1">IF(G7793&lt;&gt;"",INDIRECT("'"&amp;G7793&amp;"'!"&amp;H7793),"")</f>
        <v>0</v>
      </c>
      <c r="G7793" s="1533" t="s">
        <v>6775</v>
      </c>
      <c r="H7793" s="2" t="s">
        <v>6694</v>
      </c>
      <c r="S7793" s="8"/>
    </row>
    <row r="7794" spans="1:19" ht="14">
      <c r="A7794">
        <v>7789</v>
      </c>
      <c r="B7794" s="8">
        <f>'EstExp 12-20'!K361</f>
        <v>0</v>
      </c>
      <c r="C7794" s="600">
        <f t="shared" si="221"/>
        <v>7789</v>
      </c>
      <c r="D7794" s="3" t="s">
        <v>786</v>
      </c>
      <c r="E7794" s="2" t="b">
        <f t="shared" ca="1" si="220"/>
        <v>1</v>
      </c>
      <c r="F7794" s="2" cm="1">
        <f t="array" aca="1" ref="F7794" ca="1">IF(G7794&lt;&gt;"",INDIRECT("'"&amp;G7794&amp;"'!"&amp;H7794),"")</f>
        <v>0</v>
      </c>
      <c r="G7794" s="1533" t="s">
        <v>6775</v>
      </c>
      <c r="H7794" s="2" t="s">
        <v>6695</v>
      </c>
      <c r="S7794" s="8"/>
    </row>
    <row r="7795" spans="1:19" ht="14">
      <c r="A7795">
        <v>7790</v>
      </c>
      <c r="B7795" s="8">
        <f>'EstExp 12-20'!K362</f>
        <v>0</v>
      </c>
      <c r="C7795" s="600">
        <f t="shared" si="221"/>
        <v>7790</v>
      </c>
      <c r="D7795" s="3" t="s">
        <v>786</v>
      </c>
      <c r="E7795" s="2" t="b">
        <f t="shared" ca="1" si="220"/>
        <v>1</v>
      </c>
      <c r="F7795" s="2" cm="1">
        <f t="array" aca="1" ref="F7795" ca="1">IF(G7795&lt;&gt;"",INDIRECT("'"&amp;G7795&amp;"'!"&amp;H7795),"")</f>
        <v>0</v>
      </c>
      <c r="G7795" s="1533" t="s">
        <v>6775</v>
      </c>
      <c r="H7795" s="2" t="s">
        <v>6696</v>
      </c>
      <c r="S7795" s="8"/>
    </row>
    <row r="7796" spans="1:19" ht="14">
      <c r="A7796">
        <v>7791</v>
      </c>
      <c r="B7796" s="8">
        <f>'EstExp 12-20'!K367</f>
        <v>0</v>
      </c>
      <c r="C7796" s="600">
        <f t="shared" si="221"/>
        <v>7791</v>
      </c>
      <c r="D7796" s="3" t="s">
        <v>786</v>
      </c>
      <c r="E7796" s="2" t="b">
        <f t="shared" ca="1" si="220"/>
        <v>1</v>
      </c>
      <c r="F7796" s="2" cm="1">
        <f t="array" aca="1" ref="F7796" ca="1">IF(G7796&lt;&gt;"",INDIRECT("'"&amp;G7796&amp;"'!"&amp;H7796),"")</f>
        <v>0</v>
      </c>
      <c r="G7796" s="1533" t="s">
        <v>6775</v>
      </c>
      <c r="H7796" s="2" t="s">
        <v>6697</v>
      </c>
      <c r="S7796" s="8"/>
    </row>
    <row r="7797" spans="1:19" ht="14">
      <c r="A7797">
        <v>7792</v>
      </c>
      <c r="B7797" s="8">
        <f>'EstExp 12-20'!K368</f>
        <v>0</v>
      </c>
      <c r="C7797" s="600">
        <f t="shared" si="221"/>
        <v>7792</v>
      </c>
      <c r="D7797" s="3" t="s">
        <v>786</v>
      </c>
      <c r="E7797" s="2" t="b">
        <f t="shared" ca="1" si="220"/>
        <v>1</v>
      </c>
      <c r="F7797" s="2" cm="1">
        <f t="array" aca="1" ref="F7797" ca="1">IF(G7797&lt;&gt;"",INDIRECT("'"&amp;G7797&amp;"'!"&amp;H7797),"")</f>
        <v>0</v>
      </c>
      <c r="G7797" s="1533" t="s">
        <v>6775</v>
      </c>
      <c r="H7797" s="2" t="s">
        <v>6698</v>
      </c>
      <c r="S7797" s="8"/>
    </row>
    <row r="7798" spans="1:19" ht="14">
      <c r="A7798">
        <v>7793</v>
      </c>
      <c r="B7798" s="8">
        <f>'EstExp 12-20'!K369</f>
        <v>0</v>
      </c>
      <c r="C7798" s="600">
        <f t="shared" si="221"/>
        <v>7793</v>
      </c>
      <c r="D7798" s="3" t="s">
        <v>786</v>
      </c>
      <c r="E7798" s="2" t="b">
        <f t="shared" ca="1" si="220"/>
        <v>1</v>
      </c>
      <c r="F7798" s="2" cm="1">
        <f t="array" aca="1" ref="F7798" ca="1">IF(G7798&lt;&gt;"",INDIRECT("'"&amp;G7798&amp;"'!"&amp;H7798),"")</f>
        <v>0</v>
      </c>
      <c r="G7798" s="1533" t="s">
        <v>6775</v>
      </c>
      <c r="H7798" s="2" t="s">
        <v>6699</v>
      </c>
      <c r="S7798" s="8"/>
    </row>
    <row r="7799" spans="1:19" ht="14">
      <c r="A7799">
        <v>7794</v>
      </c>
      <c r="B7799" s="8">
        <f>'EstExp 12-20'!K371</f>
        <v>0</v>
      </c>
      <c r="C7799" s="600">
        <f t="shared" si="221"/>
        <v>7794</v>
      </c>
      <c r="D7799" s="3" t="s">
        <v>786</v>
      </c>
      <c r="E7799" s="2" t="b">
        <f t="shared" ca="1" si="220"/>
        <v>1</v>
      </c>
      <c r="F7799" s="2" cm="1">
        <f t="array" aca="1" ref="F7799" ca="1">IF(G7799&lt;&gt;"",INDIRECT("'"&amp;G7799&amp;"'!"&amp;H7799),"")</f>
        <v>0</v>
      </c>
      <c r="G7799" s="1533" t="s">
        <v>6775</v>
      </c>
      <c r="H7799" s="2" t="s">
        <v>6700</v>
      </c>
      <c r="S7799" s="8"/>
    </row>
    <row r="7800" spans="1:19" ht="14">
      <c r="A7800">
        <v>7795</v>
      </c>
      <c r="B7800" s="8">
        <f>'EstExp 12-20'!K372</f>
        <v>0</v>
      </c>
      <c r="C7800" s="600">
        <f t="shared" si="221"/>
        <v>7795</v>
      </c>
      <c r="D7800" s="3" t="s">
        <v>786</v>
      </c>
      <c r="E7800" s="2" t="b">
        <f t="shared" ca="1" si="220"/>
        <v>1</v>
      </c>
      <c r="F7800" s="2" cm="1">
        <f t="array" aca="1" ref="F7800" ca="1">IF(G7800&lt;&gt;"",INDIRECT("'"&amp;G7800&amp;"'!"&amp;H7800),"")</f>
        <v>0</v>
      </c>
      <c r="G7800" s="1533" t="s">
        <v>6775</v>
      </c>
      <c r="H7800" s="2" t="s">
        <v>6701</v>
      </c>
      <c r="S7800" s="8"/>
    </row>
    <row r="7801" spans="1:19" ht="14">
      <c r="A7801">
        <v>7796</v>
      </c>
      <c r="B7801" s="8">
        <f>'EstExp 12-20'!K374</f>
        <v>0</v>
      </c>
      <c r="C7801" s="600">
        <f t="shared" si="221"/>
        <v>7796</v>
      </c>
      <c r="D7801" s="3" t="s">
        <v>786</v>
      </c>
      <c r="E7801" s="2" t="b">
        <f t="shared" ca="1" si="220"/>
        <v>1</v>
      </c>
      <c r="F7801" s="2" cm="1">
        <f t="array" aca="1" ref="F7801" ca="1">IF(G7801&lt;&gt;"",INDIRECT("'"&amp;G7801&amp;"'!"&amp;H7801),"")</f>
        <v>0</v>
      </c>
      <c r="G7801" s="1533" t="s">
        <v>6775</v>
      </c>
      <c r="H7801" s="2" t="s">
        <v>6702</v>
      </c>
      <c r="S7801" s="8"/>
    </row>
    <row r="7802" spans="1:19" ht="14">
      <c r="A7802">
        <v>7797</v>
      </c>
      <c r="B7802" s="8">
        <f>'EstExp 12-20'!K375</f>
        <v>0</v>
      </c>
      <c r="C7802" s="600">
        <f t="shared" si="221"/>
        <v>7797</v>
      </c>
      <c r="D7802" s="3" t="s">
        <v>786</v>
      </c>
      <c r="E7802" s="2" t="b">
        <f t="shared" ca="1" si="220"/>
        <v>1</v>
      </c>
      <c r="F7802" s="2" cm="1">
        <f t="array" aca="1" ref="F7802" ca="1">IF(G7802&lt;&gt;"",INDIRECT("'"&amp;G7802&amp;"'!"&amp;H7802),"")</f>
        <v>0</v>
      </c>
      <c r="G7802" s="1533" t="s">
        <v>6775</v>
      </c>
      <c r="H7802" s="2" t="s">
        <v>6703</v>
      </c>
      <c r="S7802" s="8"/>
    </row>
    <row r="7803" spans="1:19" ht="14">
      <c r="A7803">
        <v>7798</v>
      </c>
      <c r="B7803" s="8">
        <f>'EstExp 12-20'!K376</f>
        <v>0</v>
      </c>
      <c r="C7803" s="600">
        <f t="shared" si="221"/>
        <v>7798</v>
      </c>
      <c r="D7803" s="3" t="s">
        <v>786</v>
      </c>
      <c r="E7803" s="2" t="b">
        <f t="shared" ca="1" si="220"/>
        <v>1</v>
      </c>
      <c r="F7803" s="2" cm="1">
        <f t="array" aca="1" ref="F7803" ca="1">IF(G7803&lt;&gt;"",INDIRECT("'"&amp;G7803&amp;"'!"&amp;H7803),"")</f>
        <v>0</v>
      </c>
      <c r="G7803" s="1533" t="s">
        <v>6775</v>
      </c>
      <c r="H7803" s="2" t="s">
        <v>6704</v>
      </c>
      <c r="S7803" s="8"/>
    </row>
    <row r="7804" spans="1:19" ht="14">
      <c r="A7804">
        <v>7799</v>
      </c>
      <c r="B7804" s="8">
        <f>'EstExp 12-20'!K377</f>
        <v>0</v>
      </c>
      <c r="C7804" s="600">
        <f t="shared" si="221"/>
        <v>7799</v>
      </c>
      <c r="D7804" s="3" t="s">
        <v>786</v>
      </c>
      <c r="E7804" s="2" t="b">
        <f t="shared" ca="1" si="220"/>
        <v>1</v>
      </c>
      <c r="F7804" s="2" cm="1">
        <f t="array" aca="1" ref="F7804" ca="1">IF(G7804&lt;&gt;"",INDIRECT("'"&amp;G7804&amp;"'!"&amp;H7804),"")</f>
        <v>0</v>
      </c>
      <c r="G7804" s="1533" t="s">
        <v>6775</v>
      </c>
      <c r="H7804" s="2" t="s">
        <v>6705</v>
      </c>
      <c r="S7804" s="8"/>
    </row>
    <row r="7805" spans="1:19" ht="14">
      <c r="A7805">
        <v>7800</v>
      </c>
      <c r="B7805" s="8">
        <f>'EstExp 12-20'!K378</f>
        <v>0</v>
      </c>
      <c r="C7805" s="600">
        <f t="shared" si="221"/>
        <v>7800</v>
      </c>
      <c r="D7805" s="3" t="s">
        <v>786</v>
      </c>
      <c r="E7805" s="2" t="b">
        <f t="shared" ca="1" si="220"/>
        <v>1</v>
      </c>
      <c r="F7805" s="2" cm="1">
        <f t="array" aca="1" ref="F7805" ca="1">IF(G7805&lt;&gt;"",INDIRECT("'"&amp;G7805&amp;"'!"&amp;H7805),"")</f>
        <v>0</v>
      </c>
      <c r="G7805" s="1533" t="s">
        <v>6775</v>
      </c>
      <c r="H7805" s="2" t="s">
        <v>6706</v>
      </c>
      <c r="S7805" s="8"/>
    </row>
    <row r="7806" spans="1:19" ht="14">
      <c r="A7806">
        <v>7801</v>
      </c>
      <c r="B7806" s="8">
        <f>'EstExp 12-20'!K380</f>
        <v>0</v>
      </c>
      <c r="C7806" s="600">
        <f t="shared" si="221"/>
        <v>7801</v>
      </c>
      <c r="D7806" s="3" t="s">
        <v>786</v>
      </c>
      <c r="E7806" s="2" t="b">
        <f t="shared" ca="1" si="220"/>
        <v>1</v>
      </c>
      <c r="F7806" s="2" cm="1">
        <f t="array" aca="1" ref="F7806" ca="1">IF(G7806&lt;&gt;"",INDIRECT("'"&amp;G7806&amp;"'!"&amp;H7806),"")</f>
        <v>0</v>
      </c>
      <c r="G7806" s="1533" t="s">
        <v>6775</v>
      </c>
      <c r="H7806" s="2" t="s">
        <v>6707</v>
      </c>
      <c r="S7806" s="8"/>
    </row>
    <row r="7807" spans="1:19" ht="14">
      <c r="A7807">
        <v>7802</v>
      </c>
      <c r="B7807" s="8">
        <f>'EstExp 12-20'!K381</f>
        <v>0</v>
      </c>
      <c r="C7807" s="600">
        <f t="shared" si="221"/>
        <v>7802</v>
      </c>
      <c r="D7807" s="3" t="s">
        <v>786</v>
      </c>
      <c r="E7807" s="2" t="b">
        <f t="shared" ca="1" si="220"/>
        <v>1</v>
      </c>
      <c r="F7807" s="2" cm="1">
        <f t="array" aca="1" ref="F7807" ca="1">IF(G7807&lt;&gt;"",INDIRECT("'"&amp;G7807&amp;"'!"&amp;H7807),"")</f>
        <v>0</v>
      </c>
      <c r="G7807" s="1533" t="s">
        <v>6775</v>
      </c>
      <c r="H7807" s="2" t="s">
        <v>6708</v>
      </c>
      <c r="S7807" s="8"/>
    </row>
    <row r="7808" spans="1:19" ht="14">
      <c r="A7808">
        <v>7803</v>
      </c>
      <c r="B7808" s="8">
        <f>'EstExp 12-20'!K382</f>
        <v>0</v>
      </c>
      <c r="C7808" s="600">
        <f t="shared" si="221"/>
        <v>7803</v>
      </c>
      <c r="D7808" s="3" t="s">
        <v>786</v>
      </c>
      <c r="E7808" s="2" t="b">
        <f t="shared" ca="1" si="220"/>
        <v>1</v>
      </c>
      <c r="F7808" s="2" cm="1">
        <f t="array" aca="1" ref="F7808" ca="1">IF(G7808&lt;&gt;"",INDIRECT("'"&amp;G7808&amp;"'!"&amp;H7808),"")</f>
        <v>0</v>
      </c>
      <c r="G7808" s="1533" t="s">
        <v>6775</v>
      </c>
      <c r="H7808" s="2" t="s">
        <v>6709</v>
      </c>
      <c r="S7808" s="8"/>
    </row>
    <row r="7809" spans="1:19" ht="14">
      <c r="A7809">
        <v>7804</v>
      </c>
      <c r="B7809" s="8">
        <f>'EstExp 12-20'!K383</f>
        <v>0</v>
      </c>
      <c r="C7809" s="600">
        <f t="shared" si="221"/>
        <v>7804</v>
      </c>
      <c r="D7809" s="3" t="s">
        <v>786</v>
      </c>
      <c r="E7809" s="2" t="b">
        <f t="shared" ca="1" si="220"/>
        <v>1</v>
      </c>
      <c r="F7809" s="2" cm="1">
        <f t="array" aca="1" ref="F7809" ca="1">IF(G7809&lt;&gt;"",INDIRECT("'"&amp;G7809&amp;"'!"&amp;H7809),"")</f>
        <v>0</v>
      </c>
      <c r="G7809" s="1533" t="s">
        <v>6775</v>
      </c>
      <c r="H7809" s="2" t="s">
        <v>6710</v>
      </c>
      <c r="S7809" s="8"/>
    </row>
    <row r="7810" spans="1:19" ht="14">
      <c r="A7810">
        <v>7805</v>
      </c>
      <c r="B7810" s="8">
        <f>'EstExp 12-20'!K384</f>
        <v>0</v>
      </c>
      <c r="C7810" s="600">
        <f t="shared" si="221"/>
        <v>7805</v>
      </c>
      <c r="D7810" s="3" t="s">
        <v>786</v>
      </c>
      <c r="E7810" s="2" t="b">
        <f t="shared" ref="E7810:E7873" ca="1" si="222">F7810=B7810</f>
        <v>1</v>
      </c>
      <c r="F7810" s="2" cm="1">
        <f t="array" aca="1" ref="F7810" ca="1">IF(G7810&lt;&gt;"",INDIRECT("'"&amp;G7810&amp;"'!"&amp;H7810),"")</f>
        <v>0</v>
      </c>
      <c r="G7810" s="1533" t="s">
        <v>6775</v>
      </c>
      <c r="H7810" s="2" t="s">
        <v>6711</v>
      </c>
      <c r="S7810" s="8"/>
    </row>
    <row r="7811" spans="1:19" ht="14">
      <c r="A7811">
        <v>7806</v>
      </c>
      <c r="B7811" s="8">
        <f>'EstExp 12-20'!K385</f>
        <v>0</v>
      </c>
      <c r="C7811" s="600">
        <f t="shared" si="221"/>
        <v>7806</v>
      </c>
      <c r="D7811" s="3" t="s">
        <v>786</v>
      </c>
      <c r="E7811" s="2" t="b">
        <f t="shared" ca="1" si="222"/>
        <v>1</v>
      </c>
      <c r="F7811" s="2" cm="1">
        <f t="array" aca="1" ref="F7811" ca="1">IF(G7811&lt;&gt;"",INDIRECT("'"&amp;G7811&amp;"'!"&amp;H7811),"")</f>
        <v>0</v>
      </c>
      <c r="G7811" s="1533" t="s">
        <v>6775</v>
      </c>
      <c r="H7811" s="2" t="s">
        <v>6712</v>
      </c>
      <c r="S7811" s="8"/>
    </row>
    <row r="7812" spans="1:19" ht="14">
      <c r="A7812">
        <v>7807</v>
      </c>
      <c r="B7812" s="8">
        <f>'EstExp 12-20'!K386</f>
        <v>0</v>
      </c>
      <c r="C7812" s="600">
        <f t="shared" ref="C7812:C7874" si="223">A7812-B7812</f>
        <v>7807</v>
      </c>
      <c r="D7812" s="3" t="s">
        <v>786</v>
      </c>
      <c r="E7812" s="2" t="b">
        <f t="shared" ca="1" si="222"/>
        <v>1</v>
      </c>
      <c r="F7812" s="2" cm="1">
        <f t="array" aca="1" ref="F7812" ca="1">IF(G7812&lt;&gt;"",INDIRECT("'"&amp;G7812&amp;"'!"&amp;H7812),"")</f>
        <v>0</v>
      </c>
      <c r="G7812" s="1533" t="s">
        <v>6775</v>
      </c>
      <c r="H7812" s="2" t="s">
        <v>6713</v>
      </c>
      <c r="S7812" s="8"/>
    </row>
    <row r="7813" spans="1:19" ht="14">
      <c r="A7813">
        <v>7808</v>
      </c>
      <c r="B7813" s="8">
        <f>'EstExp 12-20'!K387</f>
        <v>0</v>
      </c>
      <c r="C7813" s="600">
        <f t="shared" si="223"/>
        <v>7808</v>
      </c>
      <c r="D7813" s="3" t="s">
        <v>786</v>
      </c>
      <c r="E7813" s="2" t="b">
        <f t="shared" ca="1" si="222"/>
        <v>1</v>
      </c>
      <c r="F7813" s="2" cm="1">
        <f t="array" aca="1" ref="F7813" ca="1">IF(G7813&lt;&gt;"",INDIRECT("'"&amp;G7813&amp;"'!"&amp;H7813),"")</f>
        <v>0</v>
      </c>
      <c r="G7813" s="1533" t="s">
        <v>6775</v>
      </c>
      <c r="H7813" s="2" t="s">
        <v>6714</v>
      </c>
      <c r="S7813" s="8"/>
    </row>
    <row r="7814" spans="1:19" ht="14">
      <c r="A7814">
        <v>7809</v>
      </c>
      <c r="B7814" s="8">
        <f>'EstExp 12-20'!K388</f>
        <v>0</v>
      </c>
      <c r="C7814" s="600">
        <f t="shared" si="223"/>
        <v>7809</v>
      </c>
      <c r="D7814" s="3" t="s">
        <v>786</v>
      </c>
      <c r="E7814" s="2" t="b">
        <f t="shared" ca="1" si="222"/>
        <v>1</v>
      </c>
      <c r="F7814" s="2" cm="1">
        <f t="array" aca="1" ref="F7814" ca="1">IF(G7814&lt;&gt;"",INDIRECT("'"&amp;G7814&amp;"'!"&amp;H7814),"")</f>
        <v>0</v>
      </c>
      <c r="G7814" s="1533" t="s">
        <v>6775</v>
      </c>
      <c r="H7814" s="2" t="s">
        <v>6715</v>
      </c>
      <c r="S7814" s="8"/>
    </row>
    <row r="7815" spans="1:19" ht="14">
      <c r="A7815">
        <v>7810</v>
      </c>
      <c r="B7815" s="8">
        <f>'EstExp 12-20'!K393</f>
        <v>0</v>
      </c>
      <c r="C7815" s="600">
        <f t="shared" si="223"/>
        <v>7810</v>
      </c>
      <c r="D7815" s="3" t="s">
        <v>786</v>
      </c>
      <c r="E7815" s="2" t="b">
        <f t="shared" ca="1" si="222"/>
        <v>1</v>
      </c>
      <c r="F7815" s="2" cm="1">
        <f t="array" aca="1" ref="F7815" ca="1">IF(G7815&lt;&gt;"",INDIRECT("'"&amp;G7815&amp;"'!"&amp;H7815),"")</f>
        <v>0</v>
      </c>
      <c r="G7815" s="1533" t="s">
        <v>6775</v>
      </c>
      <c r="H7815" s="2" t="s">
        <v>6716</v>
      </c>
      <c r="S7815" s="8"/>
    </row>
    <row r="7816" spans="1:19" ht="14">
      <c r="A7816">
        <v>7811</v>
      </c>
      <c r="B7816" s="8">
        <f>'EstExp 12-20'!K394</f>
        <v>0</v>
      </c>
      <c r="C7816" s="600">
        <f t="shared" si="223"/>
        <v>7811</v>
      </c>
      <c r="D7816" s="3" t="s">
        <v>786</v>
      </c>
      <c r="E7816" s="2" t="b">
        <f t="shared" ca="1" si="222"/>
        <v>1</v>
      </c>
      <c r="F7816" s="2" cm="1">
        <f t="array" aca="1" ref="F7816" ca="1">IF(G7816&lt;&gt;"",INDIRECT("'"&amp;G7816&amp;"'!"&amp;H7816),"")</f>
        <v>0</v>
      </c>
      <c r="G7816" s="1533" t="s">
        <v>6775</v>
      </c>
      <c r="H7816" s="2" t="s">
        <v>6717</v>
      </c>
      <c r="S7816" s="8"/>
    </row>
    <row r="7817" spans="1:19" ht="14">
      <c r="A7817">
        <v>7812</v>
      </c>
      <c r="B7817" s="8">
        <f>'EstExp 12-20'!K395</f>
        <v>0</v>
      </c>
      <c r="C7817" s="600">
        <f t="shared" si="223"/>
        <v>7812</v>
      </c>
      <c r="D7817" s="3" t="s">
        <v>786</v>
      </c>
      <c r="E7817" s="2" t="b">
        <f t="shared" ca="1" si="222"/>
        <v>1</v>
      </c>
      <c r="F7817" s="2" cm="1">
        <f t="array" aca="1" ref="F7817" ca="1">IF(G7817&lt;&gt;"",INDIRECT("'"&amp;G7817&amp;"'!"&amp;H7817),"")</f>
        <v>0</v>
      </c>
      <c r="G7817" s="1533" t="s">
        <v>6775</v>
      </c>
      <c r="H7817" s="2" t="s">
        <v>6718</v>
      </c>
      <c r="S7817" s="8"/>
    </row>
    <row r="7818" spans="1:19" ht="14">
      <c r="A7818">
        <v>7813</v>
      </c>
      <c r="B7818" s="8">
        <f>'EstExp 12-20'!K396</f>
        <v>0</v>
      </c>
      <c r="C7818" s="600">
        <f t="shared" si="223"/>
        <v>7813</v>
      </c>
      <c r="D7818" s="3" t="s">
        <v>786</v>
      </c>
      <c r="E7818" s="2" t="b">
        <f t="shared" ca="1" si="222"/>
        <v>1</v>
      </c>
      <c r="F7818" s="2" cm="1">
        <f t="array" aca="1" ref="F7818" ca="1">IF(G7818&lt;&gt;"",INDIRECT("'"&amp;G7818&amp;"'!"&amp;H7818),"")</f>
        <v>0</v>
      </c>
      <c r="G7818" s="1533" t="s">
        <v>6775</v>
      </c>
      <c r="H7818" s="2" t="s">
        <v>6719</v>
      </c>
      <c r="S7818" s="8"/>
    </row>
    <row r="7819" spans="1:19" ht="14">
      <c r="A7819" s="1">
        <v>7814</v>
      </c>
      <c r="B7819" s="8"/>
      <c r="C7819" s="600"/>
      <c r="D7819" s="3" t="s">
        <v>795</v>
      </c>
      <c r="E7819" s="2" t="b">
        <f t="shared" ca="1" si="222"/>
        <v>1</v>
      </c>
      <c r="F7819" s="2" t="str" cm="1">
        <f t="array" aca="1" ref="F7819" ca="1">IF(G7819&lt;&gt;"",INDIRECT("'"&amp;G7819&amp;"'!"&amp;H7819),"")</f>
        <v/>
      </c>
      <c r="G7819" s="1533"/>
      <c r="S7819" s="8"/>
    </row>
    <row r="7820" spans="1:19" ht="14">
      <c r="A7820">
        <v>7815</v>
      </c>
      <c r="B7820" s="8">
        <f>'EstExp 12-20'!K398</f>
        <v>0</v>
      </c>
      <c r="C7820" s="600">
        <f t="shared" si="223"/>
        <v>7815</v>
      </c>
      <c r="D7820" s="3" t="s">
        <v>786</v>
      </c>
      <c r="E7820" s="2" t="b">
        <f t="shared" ca="1" si="222"/>
        <v>1</v>
      </c>
      <c r="F7820" s="2" cm="1">
        <f t="array" aca="1" ref="F7820" ca="1">IF(G7820&lt;&gt;"",INDIRECT("'"&amp;G7820&amp;"'!"&amp;H7820),"")</f>
        <v>0</v>
      </c>
      <c r="G7820" s="1533" t="s">
        <v>6775</v>
      </c>
      <c r="H7820" s="2" t="s">
        <v>6720</v>
      </c>
      <c r="S7820" s="8"/>
    </row>
    <row r="7821" spans="1:19" ht="14">
      <c r="A7821">
        <v>7816</v>
      </c>
      <c r="B7821" s="8">
        <f>'EstExp 12-20'!K399</f>
        <v>0</v>
      </c>
      <c r="C7821" s="600">
        <f t="shared" si="223"/>
        <v>7816</v>
      </c>
      <c r="D7821" s="3" t="s">
        <v>786</v>
      </c>
      <c r="E7821" s="2" t="b">
        <f t="shared" ca="1" si="222"/>
        <v>1</v>
      </c>
      <c r="F7821" s="2" cm="1">
        <f t="array" aca="1" ref="F7821" ca="1">IF(G7821&lt;&gt;"",INDIRECT("'"&amp;G7821&amp;"'!"&amp;H7821),"")</f>
        <v>0</v>
      </c>
      <c r="G7821" s="1533" t="s">
        <v>6775</v>
      </c>
      <c r="H7821" s="2" t="s">
        <v>6721</v>
      </c>
      <c r="S7821" s="8"/>
    </row>
    <row r="7822" spans="1:19" ht="14">
      <c r="A7822">
        <v>7817</v>
      </c>
      <c r="B7822" s="8">
        <f>'EstExp 12-20'!K400</f>
        <v>0</v>
      </c>
      <c r="C7822" s="600">
        <f t="shared" si="223"/>
        <v>7817</v>
      </c>
      <c r="D7822" s="3" t="s">
        <v>786</v>
      </c>
      <c r="E7822" s="2" t="b">
        <f t="shared" ca="1" si="222"/>
        <v>1</v>
      </c>
      <c r="F7822" s="2" cm="1">
        <f t="array" aca="1" ref="F7822" ca="1">IF(G7822&lt;&gt;"",INDIRECT("'"&amp;G7822&amp;"'!"&amp;H7822),"")</f>
        <v>0</v>
      </c>
      <c r="G7822" s="1533" t="s">
        <v>6775</v>
      </c>
      <c r="H7822" s="2" t="s">
        <v>6722</v>
      </c>
      <c r="S7822" s="8"/>
    </row>
    <row r="7823" spans="1:19" ht="14">
      <c r="A7823">
        <v>7818</v>
      </c>
      <c r="B7823" s="8">
        <f>'EstExp 12-20'!K401</f>
        <v>0</v>
      </c>
      <c r="C7823" s="600">
        <f t="shared" si="223"/>
        <v>7818</v>
      </c>
      <c r="D7823" s="3" t="s">
        <v>786</v>
      </c>
      <c r="E7823" s="2" t="b">
        <f t="shared" ca="1" si="222"/>
        <v>1</v>
      </c>
      <c r="F7823" s="2" cm="1">
        <f t="array" aca="1" ref="F7823" ca="1">IF(G7823&lt;&gt;"",INDIRECT("'"&amp;G7823&amp;"'!"&amp;H7823),"")</f>
        <v>0</v>
      </c>
      <c r="G7823" s="1533" t="s">
        <v>6775</v>
      </c>
      <c r="H7823" s="2" t="s">
        <v>6723</v>
      </c>
      <c r="S7823" s="8"/>
    </row>
    <row r="7824" spans="1:19" ht="14">
      <c r="A7824">
        <v>7819</v>
      </c>
      <c r="B7824" s="8">
        <f>'EstExp 12-20'!K402</f>
        <v>0</v>
      </c>
      <c r="C7824" s="600">
        <f t="shared" si="223"/>
        <v>7819</v>
      </c>
      <c r="D7824" s="3" t="s">
        <v>786</v>
      </c>
      <c r="E7824" s="2" t="b">
        <f t="shared" ca="1" si="222"/>
        <v>1</v>
      </c>
      <c r="F7824" s="2" cm="1">
        <f t="array" aca="1" ref="F7824" ca="1">IF(G7824&lt;&gt;"",INDIRECT("'"&amp;G7824&amp;"'!"&amp;H7824),"")</f>
        <v>0</v>
      </c>
      <c r="G7824" s="1533" t="s">
        <v>6775</v>
      </c>
      <c r="H7824" s="2" t="s">
        <v>6724</v>
      </c>
      <c r="S7824" s="8"/>
    </row>
    <row r="7825" spans="1:19" ht="14">
      <c r="A7825">
        <v>7820</v>
      </c>
      <c r="B7825" s="8">
        <f>'EstExp 12-20'!K403</f>
        <v>0</v>
      </c>
      <c r="C7825" s="600">
        <f t="shared" si="223"/>
        <v>7820</v>
      </c>
      <c r="D7825" s="3" t="s">
        <v>786</v>
      </c>
      <c r="E7825" s="2" t="b">
        <f t="shared" ca="1" si="222"/>
        <v>1</v>
      </c>
      <c r="F7825" s="2" cm="1">
        <f t="array" aca="1" ref="F7825" ca="1">IF(G7825&lt;&gt;"",INDIRECT("'"&amp;G7825&amp;"'!"&amp;H7825),"")</f>
        <v>0</v>
      </c>
      <c r="G7825" s="1533" t="s">
        <v>6775</v>
      </c>
      <c r="H7825" s="2" t="s">
        <v>6725</v>
      </c>
      <c r="S7825" s="8"/>
    </row>
    <row r="7826" spans="1:19" ht="14">
      <c r="A7826">
        <v>7821</v>
      </c>
      <c r="B7826" s="8">
        <f>'EstExp 12-20'!K404</f>
        <v>0</v>
      </c>
      <c r="C7826" s="600">
        <f t="shared" si="223"/>
        <v>7821</v>
      </c>
      <c r="D7826" s="3" t="s">
        <v>786</v>
      </c>
      <c r="E7826" s="2" t="b">
        <f t="shared" ca="1" si="222"/>
        <v>1</v>
      </c>
      <c r="F7826" s="2" cm="1">
        <f t="array" aca="1" ref="F7826" ca="1">IF(G7826&lt;&gt;"",INDIRECT("'"&amp;G7826&amp;"'!"&amp;H7826),"")</f>
        <v>0</v>
      </c>
      <c r="G7826" s="1533" t="s">
        <v>6775</v>
      </c>
      <c r="H7826" s="2" t="s">
        <v>6726</v>
      </c>
      <c r="S7826" s="8"/>
    </row>
    <row r="7827" spans="1:19" ht="14">
      <c r="A7827">
        <v>7822</v>
      </c>
      <c r="B7827" s="8">
        <f>'EstExp 12-20'!K405</f>
        <v>0</v>
      </c>
      <c r="C7827" s="600">
        <f t="shared" si="223"/>
        <v>7822</v>
      </c>
      <c r="D7827" s="3" t="s">
        <v>786</v>
      </c>
      <c r="E7827" s="2" t="b">
        <f t="shared" ca="1" si="222"/>
        <v>1</v>
      </c>
      <c r="F7827" s="2" cm="1">
        <f t="array" aca="1" ref="F7827" ca="1">IF(G7827&lt;&gt;"",INDIRECT("'"&amp;G7827&amp;"'!"&amp;H7827),"")</f>
        <v>0</v>
      </c>
      <c r="G7827" s="1533" t="s">
        <v>6775</v>
      </c>
      <c r="H7827" s="2" t="s">
        <v>6727</v>
      </c>
      <c r="S7827" s="8"/>
    </row>
    <row r="7828" spans="1:19" ht="14">
      <c r="A7828">
        <v>7823</v>
      </c>
      <c r="B7828" s="8">
        <f>'EstExp 12-20'!K406</f>
        <v>0</v>
      </c>
      <c r="C7828" s="600">
        <f t="shared" si="223"/>
        <v>7823</v>
      </c>
      <c r="D7828" s="3" t="s">
        <v>786</v>
      </c>
      <c r="E7828" s="2" t="b">
        <f t="shared" ca="1" si="222"/>
        <v>1</v>
      </c>
      <c r="F7828" s="2" cm="1">
        <f t="array" aca="1" ref="F7828" ca="1">IF(G7828&lt;&gt;"",INDIRECT("'"&amp;G7828&amp;"'!"&amp;H7828),"")</f>
        <v>0</v>
      </c>
      <c r="G7828" s="1533" t="s">
        <v>6775</v>
      </c>
      <c r="H7828" s="2" t="s">
        <v>6728</v>
      </c>
      <c r="S7828" s="8"/>
    </row>
    <row r="7829" spans="1:19" ht="14">
      <c r="A7829">
        <v>7824</v>
      </c>
      <c r="B7829" s="8">
        <f>'EstExp 12-20'!K407</f>
        <v>0</v>
      </c>
      <c r="C7829" s="600">
        <f t="shared" si="223"/>
        <v>7824</v>
      </c>
      <c r="D7829" s="3" t="s">
        <v>786</v>
      </c>
      <c r="E7829" s="2" t="b">
        <f t="shared" ca="1" si="222"/>
        <v>1</v>
      </c>
      <c r="F7829" s="2" cm="1">
        <f t="array" aca="1" ref="F7829" ca="1">IF(G7829&lt;&gt;"",INDIRECT("'"&amp;G7829&amp;"'!"&amp;H7829),"")</f>
        <v>0</v>
      </c>
      <c r="G7829" s="1533" t="s">
        <v>6775</v>
      </c>
      <c r="H7829" s="2" t="s">
        <v>6729</v>
      </c>
      <c r="S7829" s="8"/>
    </row>
    <row r="7830" spans="1:19" ht="14">
      <c r="A7830">
        <v>7825</v>
      </c>
      <c r="B7830" s="8">
        <f>'EstExp 12-20'!K408</f>
        <v>0</v>
      </c>
      <c r="C7830" s="600">
        <f t="shared" si="223"/>
        <v>7825</v>
      </c>
      <c r="D7830" s="3" t="s">
        <v>786</v>
      </c>
      <c r="E7830" s="2" t="b">
        <f t="shared" ca="1" si="222"/>
        <v>1</v>
      </c>
      <c r="F7830" s="2" cm="1">
        <f t="array" aca="1" ref="F7830" ca="1">IF(G7830&lt;&gt;"",INDIRECT("'"&amp;G7830&amp;"'!"&amp;H7830),"")</f>
        <v>0</v>
      </c>
      <c r="G7830" s="1533" t="s">
        <v>6775</v>
      </c>
      <c r="H7830" s="2" t="s">
        <v>6730</v>
      </c>
      <c r="S7830" s="8"/>
    </row>
    <row r="7831" spans="1:19" ht="14">
      <c r="A7831">
        <v>7826</v>
      </c>
      <c r="B7831" s="8">
        <f>'EstExp 12-20'!K409</f>
        <v>0</v>
      </c>
      <c r="C7831" s="600">
        <f t="shared" si="223"/>
        <v>7826</v>
      </c>
      <c r="D7831" s="3" t="s">
        <v>786</v>
      </c>
      <c r="E7831" s="2" t="b">
        <f t="shared" ca="1" si="222"/>
        <v>1</v>
      </c>
      <c r="F7831" s="2" cm="1">
        <f t="array" aca="1" ref="F7831" ca="1">IF(G7831&lt;&gt;"",INDIRECT("'"&amp;G7831&amp;"'!"&amp;H7831),"")</f>
        <v>0</v>
      </c>
      <c r="G7831" s="1533" t="s">
        <v>6775</v>
      </c>
      <c r="H7831" s="2" t="s">
        <v>6731</v>
      </c>
      <c r="S7831" s="8"/>
    </row>
    <row r="7832" spans="1:19" ht="14">
      <c r="A7832">
        <v>7827</v>
      </c>
      <c r="B7832" s="8">
        <f>'EstExp 12-20'!K410</f>
        <v>0</v>
      </c>
      <c r="C7832" s="600">
        <f t="shared" si="223"/>
        <v>7827</v>
      </c>
      <c r="D7832" s="3" t="s">
        <v>786</v>
      </c>
      <c r="E7832" s="2" t="b">
        <f t="shared" ca="1" si="222"/>
        <v>1</v>
      </c>
      <c r="F7832" s="2" cm="1">
        <f t="array" aca="1" ref="F7832" ca="1">IF(G7832&lt;&gt;"",INDIRECT("'"&amp;G7832&amp;"'!"&amp;H7832),"")</f>
        <v>0</v>
      </c>
      <c r="G7832" s="1533" t="s">
        <v>6775</v>
      </c>
      <c r="H7832" s="2" t="s">
        <v>6732</v>
      </c>
      <c r="S7832" s="8"/>
    </row>
    <row r="7833" spans="1:19" ht="14">
      <c r="A7833">
        <v>7828</v>
      </c>
      <c r="B7833" s="8">
        <f>'EstExp 12-20'!K411</f>
        <v>0</v>
      </c>
      <c r="C7833" s="600">
        <f t="shared" si="223"/>
        <v>7828</v>
      </c>
      <c r="D7833" s="3" t="s">
        <v>786</v>
      </c>
      <c r="E7833" s="2" t="b">
        <f t="shared" ca="1" si="222"/>
        <v>1</v>
      </c>
      <c r="F7833" s="2" cm="1">
        <f t="array" aca="1" ref="F7833" ca="1">IF(G7833&lt;&gt;"",INDIRECT("'"&amp;G7833&amp;"'!"&amp;H7833),"")</f>
        <v>0</v>
      </c>
      <c r="G7833" s="1533" t="s">
        <v>6775</v>
      </c>
      <c r="H7833" s="2" t="s">
        <v>6733</v>
      </c>
      <c r="S7833" s="8"/>
    </row>
    <row r="7834" spans="1:19" ht="14">
      <c r="A7834">
        <v>7829</v>
      </c>
      <c r="B7834" s="8">
        <f>'EstExp 12-20'!K412</f>
        <v>0</v>
      </c>
      <c r="C7834" s="600">
        <f t="shared" si="223"/>
        <v>7829</v>
      </c>
      <c r="D7834" s="3" t="s">
        <v>786</v>
      </c>
      <c r="E7834" s="2" t="b">
        <f t="shared" ca="1" si="222"/>
        <v>1</v>
      </c>
      <c r="F7834" s="2" cm="1">
        <f t="array" aca="1" ref="F7834" ca="1">IF(G7834&lt;&gt;"",INDIRECT("'"&amp;G7834&amp;"'!"&amp;H7834),"")</f>
        <v>0</v>
      </c>
      <c r="G7834" s="1533" t="s">
        <v>6775</v>
      </c>
      <c r="H7834" s="2" t="s">
        <v>6734</v>
      </c>
      <c r="S7834" s="8"/>
    </row>
    <row r="7835" spans="1:19" ht="14">
      <c r="A7835">
        <v>7830</v>
      </c>
      <c r="B7835" s="8">
        <f>'EstExp 12-20'!K413</f>
        <v>0</v>
      </c>
      <c r="C7835" s="600">
        <f t="shared" si="223"/>
        <v>7830</v>
      </c>
      <c r="D7835" s="3" t="s">
        <v>786</v>
      </c>
      <c r="E7835" s="2" t="b">
        <f t="shared" ca="1" si="222"/>
        <v>1</v>
      </c>
      <c r="F7835" s="2" cm="1">
        <f t="array" aca="1" ref="F7835" ca="1">IF(G7835&lt;&gt;"",INDIRECT("'"&amp;G7835&amp;"'!"&amp;H7835),"")</f>
        <v>0</v>
      </c>
      <c r="G7835" s="1533" t="s">
        <v>6775</v>
      </c>
      <c r="H7835" s="2" t="s">
        <v>6735</v>
      </c>
      <c r="S7835" s="8"/>
    </row>
    <row r="7836" spans="1:19" ht="14">
      <c r="A7836">
        <v>7831</v>
      </c>
      <c r="B7836" s="8">
        <f>'EstExp 12-20'!K414</f>
        <v>0</v>
      </c>
      <c r="C7836" s="600">
        <f t="shared" si="223"/>
        <v>7831</v>
      </c>
      <c r="D7836" s="3" t="s">
        <v>786</v>
      </c>
      <c r="E7836" s="2" t="b">
        <f t="shared" ca="1" si="222"/>
        <v>1</v>
      </c>
      <c r="F7836" s="2" cm="1">
        <f t="array" aca="1" ref="F7836" ca="1">IF(G7836&lt;&gt;"",INDIRECT("'"&amp;G7836&amp;"'!"&amp;H7836),"")</f>
        <v>0</v>
      </c>
      <c r="G7836" s="1533" t="s">
        <v>6775</v>
      </c>
      <c r="H7836" s="2" t="s">
        <v>6736</v>
      </c>
      <c r="S7836" s="8"/>
    </row>
    <row r="7837" spans="1:19" ht="14">
      <c r="A7837">
        <v>7832</v>
      </c>
      <c r="B7837" s="8">
        <f>'EstExp 12-20'!G355</f>
        <v>0</v>
      </c>
      <c r="C7837" s="600">
        <f t="shared" si="223"/>
        <v>7832</v>
      </c>
      <c r="D7837" s="3" t="s">
        <v>786</v>
      </c>
      <c r="E7837" s="2" t="b">
        <f t="shared" ca="1" si="222"/>
        <v>1</v>
      </c>
      <c r="F7837" s="2" cm="1">
        <f t="array" aca="1" ref="F7837" ca="1">IF(G7837&lt;&gt;"",INDIRECT("'"&amp;G7837&amp;"'!"&amp;H7837),"")</f>
        <v>0</v>
      </c>
      <c r="G7837" s="1533" t="s">
        <v>6775</v>
      </c>
      <c r="H7837" s="2" t="s">
        <v>6737</v>
      </c>
      <c r="S7837" s="8"/>
    </row>
    <row r="7838" spans="1:19" ht="14">
      <c r="A7838">
        <v>7833</v>
      </c>
      <c r="B7838" s="8">
        <f>'EstExp 12-20'!E391</f>
        <v>0</v>
      </c>
      <c r="C7838" s="600">
        <f t="shared" si="223"/>
        <v>7833</v>
      </c>
      <c r="D7838" s="3" t="s">
        <v>787</v>
      </c>
      <c r="E7838" s="2" t="b">
        <f t="shared" ca="1" si="222"/>
        <v>1</v>
      </c>
      <c r="F7838" s="2" cm="1">
        <f t="array" aca="1" ref="F7838" ca="1">IF(G7838&lt;&gt;"",INDIRECT("'"&amp;G7838&amp;"'!"&amp;H7838),"")</f>
        <v>0</v>
      </c>
      <c r="G7838" s="1533" t="s">
        <v>6775</v>
      </c>
      <c r="H7838" s="2" t="s">
        <v>6738</v>
      </c>
      <c r="S7838" s="8"/>
    </row>
    <row r="7839" spans="1:19" ht="14">
      <c r="A7839">
        <v>7834</v>
      </c>
      <c r="B7839" s="8">
        <f>'EstExp 12-20'!E392</f>
        <v>0</v>
      </c>
      <c r="C7839" s="600">
        <f t="shared" si="223"/>
        <v>7834</v>
      </c>
      <c r="D7839" s="3" t="s">
        <v>787</v>
      </c>
      <c r="E7839" s="2" t="b">
        <f t="shared" ca="1" si="222"/>
        <v>1</v>
      </c>
      <c r="F7839" s="2" cm="1">
        <f t="array" aca="1" ref="F7839" ca="1">IF(G7839&lt;&gt;"",INDIRECT("'"&amp;G7839&amp;"'!"&amp;H7839),"")</f>
        <v>0</v>
      </c>
      <c r="G7839" s="1533" t="s">
        <v>6775</v>
      </c>
      <c r="H7839" s="2" t="s">
        <v>6739</v>
      </c>
      <c r="S7839" s="8"/>
    </row>
    <row r="7840" spans="1:19" ht="14">
      <c r="A7840">
        <v>7835</v>
      </c>
      <c r="B7840" s="8">
        <f>'EstExp 12-20'!J365</f>
        <v>0</v>
      </c>
      <c r="C7840" s="600">
        <f t="shared" si="223"/>
        <v>7835</v>
      </c>
      <c r="D7840" s="3" t="s">
        <v>787</v>
      </c>
      <c r="E7840" s="2" t="b">
        <f t="shared" ca="1" si="222"/>
        <v>1</v>
      </c>
      <c r="F7840" s="2" cm="1">
        <f t="array" aca="1" ref="F7840" ca="1">IF(G7840&lt;&gt;"",INDIRECT("'"&amp;G7840&amp;"'!"&amp;H7840),"")</f>
        <v>0</v>
      </c>
      <c r="G7840" s="1533" t="s">
        <v>6775</v>
      </c>
      <c r="H7840" s="2" t="s">
        <v>6740</v>
      </c>
      <c r="S7840" s="8"/>
    </row>
    <row r="7841" spans="1:19" ht="14">
      <c r="A7841">
        <v>7836</v>
      </c>
      <c r="B7841" s="8">
        <f>'EstExp 12-20'!J428</f>
        <v>0</v>
      </c>
      <c r="C7841" s="600">
        <f t="shared" si="223"/>
        <v>7836</v>
      </c>
      <c r="D7841" s="3" t="s">
        <v>787</v>
      </c>
      <c r="E7841" s="2" t="b">
        <f t="shared" ca="1" si="222"/>
        <v>1</v>
      </c>
      <c r="F7841" s="2" cm="1">
        <f t="array" aca="1" ref="F7841" ca="1">IF(G7841&lt;&gt;"",INDIRECT("'"&amp;G7841&amp;"'!"&amp;H7841),"")</f>
        <v>0</v>
      </c>
      <c r="G7841" s="1533" t="s">
        <v>6775</v>
      </c>
      <c r="H7841" s="2" t="s">
        <v>6741</v>
      </c>
      <c r="S7841" s="8"/>
    </row>
    <row r="7842" spans="1:19" ht="14">
      <c r="A7842">
        <v>7837</v>
      </c>
      <c r="B7842" s="8">
        <f>'EstExp 12-20'!J35</f>
        <v>0</v>
      </c>
      <c r="C7842" s="600">
        <f t="shared" si="223"/>
        <v>7837</v>
      </c>
      <c r="D7842" s="3" t="s">
        <v>786</v>
      </c>
      <c r="E7842" s="2" t="b">
        <f t="shared" ca="1" si="222"/>
        <v>1</v>
      </c>
      <c r="F7842" s="2" cm="1">
        <f t="array" aca="1" ref="F7842" ca="1">IF(G7842&lt;&gt;"",INDIRECT("'"&amp;G7842&amp;"'!"&amp;H7842),"")</f>
        <v>0</v>
      </c>
      <c r="G7842" s="1533" t="s">
        <v>6775</v>
      </c>
      <c r="H7842" s="2" t="s">
        <v>5552</v>
      </c>
      <c r="S7842" s="8"/>
    </row>
    <row r="7843" spans="1:19" ht="14">
      <c r="A7843">
        <v>7838</v>
      </c>
      <c r="B7843" s="8">
        <f>'EstRev 6-11'!C273</f>
        <v>66741640</v>
      </c>
      <c r="C7843" s="600">
        <f t="shared" si="223"/>
        <v>-66733802</v>
      </c>
      <c r="D7843" s="3" t="s">
        <v>797</v>
      </c>
      <c r="E7843" s="2" t="b">
        <f t="shared" ca="1" si="222"/>
        <v>1</v>
      </c>
      <c r="F7843" s="2" cm="1">
        <f t="array" aca="1" ref="F7843" ca="1">IF(G7843&lt;&gt;"",INDIRECT("'"&amp;G7843&amp;"'!"&amp;H7843),"")</f>
        <v>66741640</v>
      </c>
      <c r="G7843" s="1533" t="s">
        <v>6776</v>
      </c>
      <c r="H7843" s="2" t="s">
        <v>6742</v>
      </c>
      <c r="S7843" s="8"/>
    </row>
    <row r="7844" spans="1:19" ht="14">
      <c r="A7844">
        <v>7839</v>
      </c>
      <c r="B7844" s="8">
        <f>'BudgetSum 2-4'!J105</f>
        <v>0</v>
      </c>
      <c r="C7844" s="600">
        <f t="shared" si="223"/>
        <v>7839</v>
      </c>
      <c r="D7844" s="3" t="s">
        <v>798</v>
      </c>
      <c r="E7844" s="2" t="b">
        <f t="shared" ca="1" si="222"/>
        <v>1</v>
      </c>
      <c r="F7844" s="2" cm="1">
        <f t="array" aca="1" ref="F7844" ca="1">IF(G7844&lt;&gt;"",INDIRECT("'"&amp;G7844&amp;"'!"&amp;H7844),"")</f>
        <v>0</v>
      </c>
      <c r="G7844" s="1533" t="s">
        <v>6773</v>
      </c>
      <c r="H7844" s="2" t="s">
        <v>6743</v>
      </c>
      <c r="S7844" s="8"/>
    </row>
    <row r="7845" spans="1:19" ht="14">
      <c r="A7845">
        <v>7840</v>
      </c>
      <c r="B7845" s="8">
        <f>'BudgetSum 2-4'!J106</f>
        <v>0</v>
      </c>
      <c r="C7845" s="600">
        <f t="shared" si="223"/>
        <v>7840</v>
      </c>
      <c r="D7845" s="3" t="s">
        <v>798</v>
      </c>
      <c r="E7845" s="2" t="b">
        <f t="shared" ca="1" si="222"/>
        <v>1</v>
      </c>
      <c r="F7845" s="2" cm="1">
        <f t="array" aca="1" ref="F7845" ca="1">IF(G7845&lt;&gt;"",INDIRECT("'"&amp;G7845&amp;"'!"&amp;H7845),"")</f>
        <v>0</v>
      </c>
      <c r="G7845" s="1533" t="s">
        <v>6773</v>
      </c>
      <c r="H7845" s="2" t="s">
        <v>6744</v>
      </c>
      <c r="S7845" s="8"/>
    </row>
    <row r="7846" spans="1:19" ht="14">
      <c r="A7846">
        <v>7841</v>
      </c>
      <c r="B7846" s="8">
        <f>'EstRev 6-11'!C105</f>
        <v>0</v>
      </c>
      <c r="C7846" s="600">
        <f t="shared" si="223"/>
        <v>7841</v>
      </c>
      <c r="D7846" s="3" t="s">
        <v>1941</v>
      </c>
      <c r="E7846" s="2" t="b">
        <f t="shared" ca="1" si="222"/>
        <v>1</v>
      </c>
      <c r="F7846" s="2" cm="1">
        <f t="array" aca="1" ref="F7846" ca="1">IF(G7846&lt;&gt;"",INDIRECT("'"&amp;G7846&amp;"'!"&amp;H7846),"")</f>
        <v>0</v>
      </c>
      <c r="G7846" s="1533" t="s">
        <v>6776</v>
      </c>
      <c r="H7846" s="2" t="s">
        <v>6132</v>
      </c>
      <c r="S7846" s="8"/>
    </row>
    <row r="7847" spans="1:19" ht="14">
      <c r="A7847">
        <v>7842</v>
      </c>
      <c r="B7847" s="8">
        <f>'EstExp 12-20'!C373</f>
        <v>0</v>
      </c>
      <c r="C7847" s="600">
        <f t="shared" si="223"/>
        <v>7842</v>
      </c>
      <c r="D7847" s="3" t="s">
        <v>1968</v>
      </c>
      <c r="E7847" s="2" t="b">
        <f t="shared" ca="1" si="222"/>
        <v>1</v>
      </c>
      <c r="F7847" s="2" cm="1">
        <f t="array" aca="1" ref="F7847" ca="1">IF(G7847&lt;&gt;"",INDIRECT("'"&amp;G7847&amp;"'!"&amp;H7847),"")</f>
        <v>0</v>
      </c>
      <c r="G7847" s="1533" t="s">
        <v>6775</v>
      </c>
      <c r="H7847" s="2" t="s">
        <v>6745</v>
      </c>
      <c r="S7847" s="8"/>
    </row>
    <row r="7848" spans="1:19" ht="14">
      <c r="A7848">
        <v>7843</v>
      </c>
      <c r="B7848" s="8">
        <f>'EstExp 12-20'!D373</f>
        <v>0</v>
      </c>
      <c r="C7848" s="600">
        <f t="shared" si="223"/>
        <v>7843</v>
      </c>
      <c r="D7848" s="3" t="s">
        <v>1968</v>
      </c>
      <c r="E7848" s="2" t="b">
        <f t="shared" ca="1" si="222"/>
        <v>1</v>
      </c>
      <c r="F7848" s="2" cm="1">
        <f t="array" aca="1" ref="F7848" ca="1">IF(G7848&lt;&gt;"",INDIRECT("'"&amp;G7848&amp;"'!"&amp;H7848),"")</f>
        <v>0</v>
      </c>
      <c r="G7848" s="1533" t="s">
        <v>6775</v>
      </c>
      <c r="H7848" s="2" t="s">
        <v>6746</v>
      </c>
      <c r="S7848" s="8"/>
    </row>
    <row r="7849" spans="1:19" ht="14">
      <c r="A7849">
        <v>7844</v>
      </c>
      <c r="B7849" s="8">
        <f>'EstExp 12-20'!E373</f>
        <v>0</v>
      </c>
      <c r="C7849" s="600">
        <f t="shared" si="223"/>
        <v>7844</v>
      </c>
      <c r="D7849" s="3" t="s">
        <v>1968</v>
      </c>
      <c r="E7849" s="2" t="b">
        <f t="shared" ca="1" si="222"/>
        <v>1</v>
      </c>
      <c r="F7849" s="2" cm="1">
        <f t="array" aca="1" ref="F7849" ca="1">IF(G7849&lt;&gt;"",INDIRECT("'"&amp;G7849&amp;"'!"&amp;H7849),"")</f>
        <v>0</v>
      </c>
      <c r="G7849" s="1533" t="s">
        <v>6775</v>
      </c>
      <c r="H7849" s="2" t="s">
        <v>6747</v>
      </c>
      <c r="S7849" s="8"/>
    </row>
    <row r="7850" spans="1:19" ht="14">
      <c r="A7850">
        <v>7845</v>
      </c>
      <c r="B7850" s="8">
        <f>'EstExp 12-20'!F373</f>
        <v>0</v>
      </c>
      <c r="C7850" s="600">
        <f t="shared" si="223"/>
        <v>7845</v>
      </c>
      <c r="D7850" s="3" t="s">
        <v>1968</v>
      </c>
      <c r="E7850" s="2" t="b">
        <f t="shared" ca="1" si="222"/>
        <v>1</v>
      </c>
      <c r="F7850" s="2" cm="1">
        <f t="array" aca="1" ref="F7850" ca="1">IF(G7850&lt;&gt;"",INDIRECT("'"&amp;G7850&amp;"'!"&amp;H7850),"")</f>
        <v>0</v>
      </c>
      <c r="G7850" s="1533" t="s">
        <v>6775</v>
      </c>
      <c r="H7850" s="2" t="s">
        <v>6748</v>
      </c>
      <c r="S7850" s="8"/>
    </row>
    <row r="7851" spans="1:19" ht="14">
      <c r="A7851">
        <v>7846</v>
      </c>
      <c r="B7851" s="8">
        <f>'EstExp 12-20'!G373</f>
        <v>0</v>
      </c>
      <c r="C7851" s="600">
        <f t="shared" si="223"/>
        <v>7846</v>
      </c>
      <c r="D7851" s="3" t="s">
        <v>1968</v>
      </c>
      <c r="E7851" s="2" t="b">
        <f t="shared" ca="1" si="222"/>
        <v>1</v>
      </c>
      <c r="F7851" s="2" cm="1">
        <f t="array" aca="1" ref="F7851" ca="1">IF(G7851&lt;&gt;"",INDIRECT("'"&amp;G7851&amp;"'!"&amp;H7851),"")</f>
        <v>0</v>
      </c>
      <c r="G7851" s="1533" t="s">
        <v>6775</v>
      </c>
      <c r="H7851" s="2" t="s">
        <v>6749</v>
      </c>
      <c r="S7851" s="8"/>
    </row>
    <row r="7852" spans="1:19" ht="14">
      <c r="A7852">
        <v>7847</v>
      </c>
      <c r="B7852" s="8">
        <f>'EstExp 12-20'!H373</f>
        <v>0</v>
      </c>
      <c r="C7852" s="600">
        <f t="shared" si="223"/>
        <v>7847</v>
      </c>
      <c r="D7852" s="3" t="s">
        <v>1968</v>
      </c>
      <c r="E7852" s="2" t="b">
        <f t="shared" ca="1" si="222"/>
        <v>1</v>
      </c>
      <c r="F7852" s="2" cm="1">
        <f t="array" aca="1" ref="F7852" ca="1">IF(G7852&lt;&gt;"",INDIRECT("'"&amp;G7852&amp;"'!"&amp;H7852),"")</f>
        <v>0</v>
      </c>
      <c r="G7852" s="1533" t="s">
        <v>6775</v>
      </c>
      <c r="H7852" s="2" t="s">
        <v>6750</v>
      </c>
      <c r="S7852" s="8"/>
    </row>
    <row r="7853" spans="1:19" ht="14">
      <c r="A7853">
        <v>7848</v>
      </c>
      <c r="B7853" s="8">
        <f>'EstExp 12-20'!I373</f>
        <v>0</v>
      </c>
      <c r="C7853" s="600">
        <f t="shared" si="223"/>
        <v>7848</v>
      </c>
      <c r="D7853" s="3" t="s">
        <v>1968</v>
      </c>
      <c r="E7853" s="2" t="b">
        <f t="shared" ca="1" si="222"/>
        <v>1</v>
      </c>
      <c r="F7853" s="2" cm="1">
        <f t="array" aca="1" ref="F7853" ca="1">IF(G7853&lt;&gt;"",INDIRECT("'"&amp;G7853&amp;"'!"&amp;H7853),"")</f>
        <v>0</v>
      </c>
      <c r="G7853" s="1533" t="s">
        <v>6775</v>
      </c>
      <c r="H7853" s="2" t="s">
        <v>6751</v>
      </c>
      <c r="S7853" s="8"/>
    </row>
    <row r="7854" spans="1:19" ht="14">
      <c r="A7854">
        <v>7849</v>
      </c>
      <c r="B7854" s="8">
        <f>'EstExp 12-20'!J373</f>
        <v>0</v>
      </c>
      <c r="C7854" s="600">
        <f t="shared" si="223"/>
        <v>7849</v>
      </c>
      <c r="D7854" s="3" t="s">
        <v>1968</v>
      </c>
      <c r="E7854" s="2" t="b">
        <f t="shared" ca="1" si="222"/>
        <v>1</v>
      </c>
      <c r="F7854" s="2" cm="1">
        <f t="array" aca="1" ref="F7854" ca="1">IF(G7854&lt;&gt;"",INDIRECT("'"&amp;G7854&amp;"'!"&amp;H7854),"")</f>
        <v>0</v>
      </c>
      <c r="G7854" s="1533" t="s">
        <v>6775</v>
      </c>
      <c r="H7854" s="2" t="s">
        <v>6752</v>
      </c>
      <c r="S7854" s="8"/>
    </row>
    <row r="7855" spans="1:19" ht="14">
      <c r="A7855">
        <v>7850</v>
      </c>
      <c r="B7855" s="8">
        <f>'EstExp 12-20'!K373</f>
        <v>0</v>
      </c>
      <c r="C7855" s="600">
        <f t="shared" si="223"/>
        <v>7850</v>
      </c>
      <c r="D7855" s="3" t="s">
        <v>1968</v>
      </c>
      <c r="E7855" s="2" t="b">
        <f t="shared" ca="1" si="222"/>
        <v>1</v>
      </c>
      <c r="F7855" s="2" cm="1">
        <f t="array" aca="1" ref="F7855" ca="1">IF(G7855&lt;&gt;"",INDIRECT("'"&amp;G7855&amp;"'!"&amp;H7855),"")</f>
        <v>0</v>
      </c>
      <c r="G7855" s="1533" t="s">
        <v>6775</v>
      </c>
      <c r="H7855" s="2" t="s">
        <v>6753</v>
      </c>
      <c r="S7855" s="8"/>
    </row>
    <row r="7856" spans="1:19" ht="14">
      <c r="A7856">
        <v>7851</v>
      </c>
      <c r="B7856" s="8">
        <f>'EstExp 12-20'!H419</f>
        <v>0</v>
      </c>
      <c r="C7856" s="600">
        <f t="shared" si="223"/>
        <v>7851</v>
      </c>
      <c r="D7856" s="3" t="s">
        <v>1968</v>
      </c>
      <c r="E7856" s="2" t="b">
        <f t="shared" ca="1" si="222"/>
        <v>1</v>
      </c>
      <c r="F7856" s="2" cm="1">
        <f t="array" aca="1" ref="F7856" ca="1">IF(G7856&lt;&gt;"",INDIRECT("'"&amp;G7856&amp;"'!"&amp;H7856),"")</f>
        <v>0</v>
      </c>
      <c r="G7856" s="1533" t="s">
        <v>6775</v>
      </c>
      <c r="H7856" s="2" t="s">
        <v>6754</v>
      </c>
      <c r="S7856" s="8"/>
    </row>
    <row r="7857" spans="1:19" ht="14">
      <c r="A7857">
        <v>7852</v>
      </c>
      <c r="B7857" s="8">
        <f>'EstExp 12-20'!K419</f>
        <v>0</v>
      </c>
      <c r="C7857" s="600">
        <f t="shared" si="223"/>
        <v>7852</v>
      </c>
      <c r="D7857" s="3" t="s">
        <v>1968</v>
      </c>
      <c r="E7857" s="2" t="b">
        <f t="shared" ca="1" si="222"/>
        <v>1</v>
      </c>
      <c r="F7857" s="2" cm="1">
        <f t="array" aca="1" ref="F7857" ca="1">IF(G7857&lt;&gt;"",INDIRECT("'"&amp;G7857&amp;"'!"&amp;H7857),"")</f>
        <v>0</v>
      </c>
      <c r="G7857" s="1533" t="s">
        <v>6775</v>
      </c>
      <c r="H7857" s="2" t="s">
        <v>6755</v>
      </c>
      <c r="S7857" s="8"/>
    </row>
    <row r="7858" spans="1:19" ht="14">
      <c r="A7858">
        <v>7853</v>
      </c>
      <c r="B7858" s="8">
        <f>'EstExp 12-20'!H421</f>
        <v>0</v>
      </c>
      <c r="C7858" s="600">
        <f t="shared" si="223"/>
        <v>7853</v>
      </c>
      <c r="D7858" s="3" t="s">
        <v>1968</v>
      </c>
      <c r="E7858" s="2" t="b">
        <f t="shared" ca="1" si="222"/>
        <v>1</v>
      </c>
      <c r="F7858" s="2" cm="1">
        <f t="array" aca="1" ref="F7858" ca="1">IF(G7858&lt;&gt;"",INDIRECT("'"&amp;G7858&amp;"'!"&amp;H7858),"")</f>
        <v>0</v>
      </c>
      <c r="G7858" s="1533" t="s">
        <v>6775</v>
      </c>
      <c r="H7858" s="2" t="s">
        <v>6756</v>
      </c>
      <c r="S7858" s="8"/>
    </row>
    <row r="7859" spans="1:19" ht="14">
      <c r="A7859">
        <v>7854</v>
      </c>
      <c r="B7859" s="8">
        <f>'EstExp 12-20'!K421</f>
        <v>0</v>
      </c>
      <c r="C7859" s="600">
        <f t="shared" si="223"/>
        <v>7854</v>
      </c>
      <c r="D7859" s="3" t="s">
        <v>1968</v>
      </c>
      <c r="E7859" s="2" t="b">
        <f t="shared" ca="1" si="222"/>
        <v>1</v>
      </c>
      <c r="F7859" s="2" cm="1">
        <f t="array" aca="1" ref="F7859" ca="1">IF(G7859&lt;&gt;"",INDIRECT("'"&amp;G7859&amp;"'!"&amp;H7859),"")</f>
        <v>0</v>
      </c>
      <c r="G7859" s="1533" t="s">
        <v>6775</v>
      </c>
      <c r="H7859" s="2" t="s">
        <v>6757</v>
      </c>
      <c r="S7859" s="8"/>
    </row>
    <row r="7860" spans="1:19" ht="14">
      <c r="A7860">
        <v>7855</v>
      </c>
      <c r="B7860" s="8">
        <f>'EstExp 12-20'!H423</f>
        <v>0</v>
      </c>
      <c r="C7860" s="600">
        <f t="shared" si="223"/>
        <v>7855</v>
      </c>
      <c r="D7860" s="3" t="s">
        <v>1968</v>
      </c>
      <c r="E7860" s="2" t="b">
        <f t="shared" ca="1" si="222"/>
        <v>1</v>
      </c>
      <c r="F7860" s="2" cm="1">
        <f t="array" aca="1" ref="F7860" ca="1">IF(G7860&lt;&gt;"",INDIRECT("'"&amp;G7860&amp;"'!"&amp;H7860),"")</f>
        <v>0</v>
      </c>
      <c r="G7860" s="1533" t="s">
        <v>6775</v>
      </c>
      <c r="H7860" s="2" t="s">
        <v>6758</v>
      </c>
      <c r="S7860" s="8"/>
    </row>
    <row r="7861" spans="1:19" ht="14">
      <c r="A7861">
        <v>7856</v>
      </c>
      <c r="B7861" s="8">
        <f>'EstExp 12-20'!K423</f>
        <v>0</v>
      </c>
      <c r="C7861" s="600">
        <f t="shared" si="223"/>
        <v>7856</v>
      </c>
      <c r="D7861" s="3" t="s">
        <v>1968</v>
      </c>
      <c r="E7861" s="2" t="b">
        <f t="shared" ca="1" si="222"/>
        <v>1</v>
      </c>
      <c r="F7861" s="2" cm="1">
        <f t="array" aca="1" ref="F7861" ca="1">IF(G7861&lt;&gt;"",INDIRECT("'"&amp;G7861&amp;"'!"&amp;H7861),"")</f>
        <v>0</v>
      </c>
      <c r="G7861" s="1533" t="s">
        <v>6775</v>
      </c>
      <c r="H7861" s="2" t="s">
        <v>6759</v>
      </c>
      <c r="S7861" s="8"/>
    </row>
    <row r="7862" spans="1:19" ht="14">
      <c r="A7862">
        <v>7857</v>
      </c>
      <c r="B7862" s="8">
        <f>'EstExp 12-20'!H424</f>
        <v>0</v>
      </c>
      <c r="C7862" s="600">
        <f t="shared" si="223"/>
        <v>7857</v>
      </c>
      <c r="D7862" s="3" t="s">
        <v>1968</v>
      </c>
      <c r="E7862" s="2" t="b">
        <f t="shared" ca="1" si="222"/>
        <v>1</v>
      </c>
      <c r="F7862" s="2" cm="1">
        <f t="array" aca="1" ref="F7862" ca="1">IF(G7862&lt;&gt;"",INDIRECT("'"&amp;G7862&amp;"'!"&amp;H7862),"")</f>
        <v>0</v>
      </c>
      <c r="G7862" s="1533" t="s">
        <v>6775</v>
      </c>
      <c r="H7862" s="2" t="s">
        <v>6760</v>
      </c>
      <c r="S7862" s="8"/>
    </row>
    <row r="7863" spans="1:19" ht="14">
      <c r="A7863">
        <v>7858</v>
      </c>
      <c r="B7863" s="8">
        <f>'EstExp 12-20'!K424</f>
        <v>0</v>
      </c>
      <c r="C7863" s="600">
        <f t="shared" si="223"/>
        <v>7858</v>
      </c>
      <c r="D7863" s="3" t="s">
        <v>1968</v>
      </c>
      <c r="E7863" s="2" t="b">
        <f t="shared" ca="1" si="222"/>
        <v>1</v>
      </c>
      <c r="F7863" s="2" cm="1">
        <f t="array" aca="1" ref="F7863" ca="1">IF(G7863&lt;&gt;"",INDIRECT("'"&amp;G7863&amp;"'!"&amp;H7863),"")</f>
        <v>0</v>
      </c>
      <c r="G7863" s="1533" t="s">
        <v>6775</v>
      </c>
      <c r="H7863" s="2" t="s">
        <v>6761</v>
      </c>
      <c r="S7863" s="8"/>
    </row>
    <row r="7864" spans="1:19" ht="14">
      <c r="A7864">
        <v>7859</v>
      </c>
      <c r="B7864" s="8">
        <f>'EstExp 12-20'!E425</f>
        <v>0</v>
      </c>
      <c r="C7864" s="600">
        <f t="shared" si="223"/>
        <v>7859</v>
      </c>
      <c r="D7864" s="3" t="s">
        <v>1968</v>
      </c>
      <c r="E7864" s="2" t="b">
        <f t="shared" ca="1" si="222"/>
        <v>1</v>
      </c>
      <c r="F7864" s="2" cm="1">
        <f t="array" aca="1" ref="F7864" ca="1">IF(G7864&lt;&gt;"",INDIRECT("'"&amp;G7864&amp;"'!"&amp;H7864),"")</f>
        <v>0</v>
      </c>
      <c r="G7864" s="1533" t="s">
        <v>6775</v>
      </c>
      <c r="H7864" s="2" t="s">
        <v>6762</v>
      </c>
      <c r="S7864" s="8"/>
    </row>
    <row r="7865" spans="1:19" ht="14">
      <c r="A7865">
        <v>7860</v>
      </c>
      <c r="B7865" s="8">
        <f>'EstExp 12-20'!H425</f>
        <v>0</v>
      </c>
      <c r="C7865" s="600">
        <f t="shared" si="223"/>
        <v>7860</v>
      </c>
      <c r="D7865" s="3" t="s">
        <v>1968</v>
      </c>
      <c r="E7865" s="2" t="b">
        <f t="shared" ca="1" si="222"/>
        <v>1</v>
      </c>
      <c r="F7865" s="2" cm="1">
        <f t="array" aca="1" ref="F7865" ca="1">IF(G7865&lt;&gt;"",INDIRECT("'"&amp;G7865&amp;"'!"&amp;H7865),"")</f>
        <v>0</v>
      </c>
      <c r="G7865" s="1533" t="s">
        <v>6775</v>
      </c>
      <c r="H7865" s="2" t="s">
        <v>6763</v>
      </c>
      <c r="S7865" s="8"/>
    </row>
    <row r="7866" spans="1:19" ht="14">
      <c r="A7866">
        <v>7861</v>
      </c>
      <c r="B7866" s="8">
        <f>'EstExp 12-20'!K425</f>
        <v>0</v>
      </c>
      <c r="C7866" s="600">
        <f t="shared" si="223"/>
        <v>7861</v>
      </c>
      <c r="D7866" s="3" t="s">
        <v>1968</v>
      </c>
      <c r="E7866" s="2" t="b">
        <f t="shared" ca="1" si="222"/>
        <v>1</v>
      </c>
      <c r="F7866" s="2" cm="1">
        <f t="array" aca="1" ref="F7866" ca="1">IF(G7866&lt;&gt;"",INDIRECT("'"&amp;G7866&amp;"'!"&amp;H7866),"")</f>
        <v>0</v>
      </c>
      <c r="G7866" s="1533" t="s">
        <v>6775</v>
      </c>
      <c r="H7866" s="2" t="s">
        <v>6764</v>
      </c>
      <c r="S7866" s="8"/>
    </row>
    <row r="7867" spans="1:19" ht="14">
      <c r="A7867">
        <v>7862</v>
      </c>
      <c r="B7867" s="8">
        <f>'EstExp 12-20'!E426</f>
        <v>0</v>
      </c>
      <c r="C7867" s="600">
        <f t="shared" si="223"/>
        <v>7862</v>
      </c>
      <c r="D7867" s="3" t="s">
        <v>1968</v>
      </c>
      <c r="E7867" s="2" t="b">
        <f t="shared" ca="1" si="222"/>
        <v>1</v>
      </c>
      <c r="F7867" s="2" cm="1">
        <f t="array" aca="1" ref="F7867" ca="1">IF(G7867&lt;&gt;"",INDIRECT("'"&amp;G7867&amp;"'!"&amp;H7867),"")</f>
        <v>0</v>
      </c>
      <c r="G7867" s="1533" t="s">
        <v>6775</v>
      </c>
      <c r="H7867" s="2" t="s">
        <v>6765</v>
      </c>
      <c r="S7867" s="8"/>
    </row>
    <row r="7868" spans="1:19" ht="14">
      <c r="A7868">
        <v>7863</v>
      </c>
      <c r="B7868" s="8">
        <f>'EstRev 6-11'!C209</f>
        <v>0</v>
      </c>
      <c r="C7868" s="600">
        <f t="shared" si="223"/>
        <v>7863</v>
      </c>
      <c r="D7868" s="3" t="s">
        <v>4220</v>
      </c>
      <c r="E7868" s="2" t="b">
        <f t="shared" ca="1" si="222"/>
        <v>1</v>
      </c>
      <c r="F7868" s="2" cm="1">
        <f t="array" aca="1" ref="F7868" ca="1">IF(G7868&lt;&gt;"",INDIRECT("'"&amp;G7868&amp;"'!"&amp;H7868),"")</f>
        <v>0</v>
      </c>
      <c r="G7868" s="1533" t="s">
        <v>6776</v>
      </c>
      <c r="H7868" s="2" t="s">
        <v>6766</v>
      </c>
      <c r="S7868" s="8"/>
    </row>
    <row r="7869" spans="1:19" ht="14">
      <c r="A7869">
        <v>7864</v>
      </c>
      <c r="B7869" s="8">
        <f>'EstRev 6-11'!D209</f>
        <v>0</v>
      </c>
      <c r="C7869" s="600">
        <f t="shared" si="223"/>
        <v>7864</v>
      </c>
      <c r="D7869" s="3" t="s">
        <v>4220</v>
      </c>
      <c r="E7869" s="2" t="b">
        <f t="shared" ca="1" si="222"/>
        <v>1</v>
      </c>
      <c r="F7869" s="2" cm="1">
        <f t="array" aca="1" ref="F7869" ca="1">IF(G7869&lt;&gt;"",INDIRECT("'"&amp;G7869&amp;"'!"&amp;H7869),"")</f>
        <v>0</v>
      </c>
      <c r="G7869" s="1533" t="s">
        <v>6776</v>
      </c>
      <c r="H7869" s="2" t="s">
        <v>6767</v>
      </c>
      <c r="S7869" s="8"/>
    </row>
    <row r="7870" spans="1:19" ht="14">
      <c r="A7870">
        <v>7865</v>
      </c>
      <c r="B7870" s="8">
        <f>'EstRev 6-11'!F209</f>
        <v>0</v>
      </c>
      <c r="C7870" s="600">
        <f t="shared" si="223"/>
        <v>7865</v>
      </c>
      <c r="D7870" s="3" t="s">
        <v>4220</v>
      </c>
      <c r="E7870" s="2" t="b">
        <f t="shared" ca="1" si="222"/>
        <v>1</v>
      </c>
      <c r="F7870" s="2" cm="1">
        <f t="array" aca="1" ref="F7870" ca="1">IF(G7870&lt;&gt;"",INDIRECT("'"&amp;G7870&amp;"'!"&amp;H7870),"")</f>
        <v>0</v>
      </c>
      <c r="G7870" s="1533" t="s">
        <v>6776</v>
      </c>
      <c r="H7870" s="2" t="s">
        <v>6768</v>
      </c>
      <c r="S7870" s="8"/>
    </row>
    <row r="7871" spans="1:19" ht="14">
      <c r="A7871">
        <v>7866</v>
      </c>
      <c r="B7871" s="8">
        <f>'EstRev 6-11'!G209</f>
        <v>0</v>
      </c>
      <c r="C7871" s="600">
        <f t="shared" si="223"/>
        <v>7866</v>
      </c>
      <c r="D7871" s="3" t="s">
        <v>4220</v>
      </c>
      <c r="E7871" s="2" t="b">
        <f t="shared" ca="1" si="222"/>
        <v>1</v>
      </c>
      <c r="F7871" s="2" cm="1">
        <f t="array" aca="1" ref="F7871" ca="1">IF(G7871&lt;&gt;"",INDIRECT("'"&amp;G7871&amp;"'!"&amp;H7871),"")</f>
        <v>0</v>
      </c>
      <c r="G7871" s="1533" t="s">
        <v>6776</v>
      </c>
      <c r="H7871" s="2" t="s">
        <v>6769</v>
      </c>
      <c r="S7871" s="8"/>
    </row>
    <row r="7872" spans="1:19" ht="14">
      <c r="A7872">
        <v>7867</v>
      </c>
      <c r="B7872" s="8">
        <f>'EstRev 6-11'!C263</f>
        <v>0</v>
      </c>
      <c r="C7872" s="600">
        <f t="shared" si="223"/>
        <v>7867</v>
      </c>
      <c r="D7872" s="3" t="s">
        <v>4221</v>
      </c>
      <c r="E7872" s="2" t="b">
        <f t="shared" ca="1" si="222"/>
        <v>1</v>
      </c>
      <c r="F7872" s="2" cm="1">
        <f t="array" aca="1" ref="F7872" ca="1">IF(G7872&lt;&gt;"",INDIRECT("'"&amp;G7872&amp;"'!"&amp;H7872),"")</f>
        <v>0</v>
      </c>
      <c r="G7872" s="1533" t="s">
        <v>6776</v>
      </c>
      <c r="H7872" s="2" t="s">
        <v>6770</v>
      </c>
      <c r="S7872" s="8"/>
    </row>
    <row r="7873" spans="1:19" ht="14">
      <c r="A7873">
        <v>7868</v>
      </c>
      <c r="B7873" s="8">
        <f>'EstRev 6-11'!D263</f>
        <v>0</v>
      </c>
      <c r="C7873" s="600">
        <f t="shared" si="223"/>
        <v>7868</v>
      </c>
      <c r="D7873" s="3" t="s">
        <v>4221</v>
      </c>
      <c r="E7873" s="2" t="b">
        <f t="shared" ca="1" si="222"/>
        <v>1</v>
      </c>
      <c r="F7873" s="2" cm="1">
        <f t="array" aca="1" ref="F7873" ca="1">IF(G7873&lt;&gt;"",INDIRECT("'"&amp;G7873&amp;"'!"&amp;H7873),"")</f>
        <v>0</v>
      </c>
      <c r="G7873" s="1533" t="s">
        <v>6776</v>
      </c>
      <c r="H7873" s="2" t="s">
        <v>4770</v>
      </c>
      <c r="S7873" s="8"/>
    </row>
    <row r="7874" spans="1:19" ht="14">
      <c r="A7874">
        <v>7869</v>
      </c>
      <c r="B7874" s="8">
        <f>'EstRev 6-11'!F263</f>
        <v>0</v>
      </c>
      <c r="C7874" s="600">
        <f t="shared" si="223"/>
        <v>7869</v>
      </c>
      <c r="D7874" s="3" t="s">
        <v>4221</v>
      </c>
      <c r="E7874" s="2" t="b">
        <f t="shared" ref="E7874:E7937" ca="1" si="224">F7874=B7874</f>
        <v>1</v>
      </c>
      <c r="F7874" s="2" cm="1">
        <f t="array" aca="1" ref="F7874" ca="1">IF(G7874&lt;&gt;"",INDIRECT("'"&amp;G7874&amp;"'!"&amp;H7874),"")</f>
        <v>0</v>
      </c>
      <c r="G7874" s="1533" t="s">
        <v>6776</v>
      </c>
      <c r="H7874" s="2" t="s">
        <v>6771</v>
      </c>
      <c r="S7874" s="8"/>
    </row>
    <row r="7875" spans="1:19" ht="14">
      <c r="A7875">
        <v>7870</v>
      </c>
      <c r="B7875" s="8">
        <f>'EstRev 6-11'!G263</f>
        <v>0</v>
      </c>
      <c r="C7875" s="600">
        <f>A7875-B7875</f>
        <v>7870</v>
      </c>
      <c r="D7875" s="3" t="s">
        <v>4221</v>
      </c>
      <c r="E7875" s="2" t="b">
        <f t="shared" ca="1" si="224"/>
        <v>1</v>
      </c>
      <c r="F7875" s="2" cm="1">
        <f t="array" aca="1" ref="F7875" ca="1">IF(G7875&lt;&gt;"",INDIRECT("'"&amp;G7875&amp;"'!"&amp;H7875),"")</f>
        <v>0</v>
      </c>
      <c r="G7875" s="1533" t="s">
        <v>6776</v>
      </c>
      <c r="H7875" s="2" t="s">
        <v>6772</v>
      </c>
      <c r="S7875" s="8"/>
    </row>
    <row r="7876" spans="1:19" ht="14">
      <c r="A7876">
        <v>7871</v>
      </c>
      <c r="B7876" s="8">
        <f>'EstExp 12-20'!E142</f>
        <v>0</v>
      </c>
      <c r="C7876" s="600">
        <f>A7876-B7876</f>
        <v>7871</v>
      </c>
      <c r="D7876" s="3" t="s">
        <v>7065</v>
      </c>
      <c r="E7876" s="2" t="b">
        <f ca="1">F7876=B7876</f>
        <v>1</v>
      </c>
      <c r="F7876" s="2" cm="1">
        <f t="array" aca="1" ref="F7876" ca="1">IF(G7876&lt;&gt;"",INDIRECT("'"&amp;G7876&amp;"'!"&amp;H7876),"")</f>
        <v>0</v>
      </c>
      <c r="G7876" s="1533" t="s">
        <v>6775</v>
      </c>
      <c r="H7876" s="2" t="s">
        <v>7064</v>
      </c>
    </row>
    <row r="7877" spans="1:19">
      <c r="A7877">
        <v>7872</v>
      </c>
      <c r="B7877" s="8"/>
      <c r="C7877" s="600"/>
      <c r="E7877" s="2" t="b">
        <f t="shared" ca="1" si="224"/>
        <v>1</v>
      </c>
      <c r="F7877" s="2" t="str" cm="1">
        <f t="array" aca="1" ref="F7877" ca="1">IF(G7877&lt;&gt;"",INDIRECT("'"&amp;G7877&amp;"'!"&amp;H7877),"")</f>
        <v/>
      </c>
    </row>
    <row r="7878" spans="1:19">
      <c r="A7878">
        <v>7873</v>
      </c>
      <c r="E7878" s="2" t="b">
        <f t="shared" ca="1" si="224"/>
        <v>1</v>
      </c>
      <c r="F7878" s="2" t="str" cm="1">
        <f t="array" aca="1" ref="F7878" ca="1">IF(G7878&lt;&gt;"",INDIRECT("'"&amp;G7878&amp;"'!"&amp;H7878),"")</f>
        <v/>
      </c>
    </row>
    <row r="7879" spans="1:19">
      <c r="A7879">
        <v>7874</v>
      </c>
      <c r="E7879" s="2" t="b">
        <f t="shared" ca="1" si="224"/>
        <v>1</v>
      </c>
      <c r="F7879" s="2" t="str" cm="1">
        <f t="array" aca="1" ref="F7879" ca="1">IF(G7879&lt;&gt;"",INDIRECT("'"&amp;G7879&amp;"'!"&amp;H7879),"")</f>
        <v/>
      </c>
    </row>
    <row r="7880" spans="1:19">
      <c r="A7880">
        <v>7875</v>
      </c>
      <c r="E7880" s="2" t="b">
        <f t="shared" ca="1" si="224"/>
        <v>1</v>
      </c>
      <c r="F7880" s="2" t="str" cm="1">
        <f t="array" aca="1" ref="F7880" ca="1">IF(G7880&lt;&gt;"",INDIRECT("'"&amp;G7880&amp;"'!"&amp;H7880),"")</f>
        <v/>
      </c>
    </row>
    <row r="7881" spans="1:19">
      <c r="A7881">
        <v>7876</v>
      </c>
      <c r="E7881" s="2" t="b">
        <f t="shared" ca="1" si="224"/>
        <v>1</v>
      </c>
      <c r="F7881" s="2" t="str" cm="1">
        <f t="array" aca="1" ref="F7881" ca="1">IF(G7881&lt;&gt;"",INDIRECT("'"&amp;G7881&amp;"'!"&amp;H7881),"")</f>
        <v/>
      </c>
    </row>
    <row r="7882" spans="1:19">
      <c r="A7882">
        <v>7877</v>
      </c>
      <c r="E7882" s="2" t="b">
        <f t="shared" ca="1" si="224"/>
        <v>1</v>
      </c>
      <c r="F7882" s="2" t="str" cm="1">
        <f t="array" aca="1" ref="F7882" ca="1">IF(G7882&lt;&gt;"",INDIRECT("'"&amp;G7882&amp;"'!"&amp;H7882),"")</f>
        <v/>
      </c>
    </row>
    <row r="7883" spans="1:19">
      <c r="A7883">
        <v>7878</v>
      </c>
      <c r="E7883" s="2" t="b">
        <f t="shared" ca="1" si="224"/>
        <v>1</v>
      </c>
      <c r="F7883" s="2" t="str" cm="1">
        <f t="array" aca="1" ref="F7883" ca="1">IF(G7883&lt;&gt;"",INDIRECT("'"&amp;G7883&amp;"'!"&amp;H7883),"")</f>
        <v/>
      </c>
    </row>
    <row r="7884" spans="1:19">
      <c r="A7884">
        <v>7879</v>
      </c>
      <c r="E7884" s="2" t="b">
        <f t="shared" ca="1" si="224"/>
        <v>1</v>
      </c>
      <c r="F7884" s="2" t="str" cm="1">
        <f t="array" aca="1" ref="F7884" ca="1">IF(G7884&lt;&gt;"",INDIRECT("'"&amp;G7884&amp;"'!"&amp;H7884),"")</f>
        <v/>
      </c>
    </row>
    <row r="7885" spans="1:19">
      <c r="A7885">
        <v>7880</v>
      </c>
      <c r="E7885" s="2" t="b">
        <f t="shared" ca="1" si="224"/>
        <v>1</v>
      </c>
      <c r="F7885" s="2" t="str" cm="1">
        <f t="array" aca="1" ref="F7885" ca="1">IF(G7885&lt;&gt;"",INDIRECT("'"&amp;G7885&amp;"'!"&amp;H7885),"")</f>
        <v/>
      </c>
    </row>
    <row r="7886" spans="1:19">
      <c r="A7886">
        <v>7881</v>
      </c>
      <c r="E7886" s="2" t="b">
        <f t="shared" ca="1" si="224"/>
        <v>1</v>
      </c>
      <c r="F7886" s="2" t="str" cm="1">
        <f t="array" aca="1" ref="F7886" ca="1">IF(G7886&lt;&gt;"",INDIRECT("'"&amp;G7886&amp;"'!"&amp;H7886),"")</f>
        <v/>
      </c>
    </row>
    <row r="7887" spans="1:19">
      <c r="A7887">
        <v>7882</v>
      </c>
      <c r="E7887" s="2" t="b">
        <f t="shared" ca="1" si="224"/>
        <v>1</v>
      </c>
      <c r="F7887" s="2" t="str" cm="1">
        <f t="array" aca="1" ref="F7887" ca="1">IF(G7887&lt;&gt;"",INDIRECT("'"&amp;G7887&amp;"'!"&amp;H7887),"")</f>
        <v/>
      </c>
    </row>
    <row r="7888" spans="1:19">
      <c r="A7888">
        <v>7883</v>
      </c>
      <c r="E7888" s="2" t="b">
        <f t="shared" ca="1" si="224"/>
        <v>1</v>
      </c>
      <c r="F7888" s="2" t="str" cm="1">
        <f t="array" aca="1" ref="F7888" ca="1">IF(G7888&lt;&gt;"",INDIRECT("'"&amp;G7888&amp;"'!"&amp;H7888),"")</f>
        <v/>
      </c>
    </row>
    <row r="7889" spans="1:6">
      <c r="A7889">
        <v>7884</v>
      </c>
      <c r="E7889" s="2" t="b">
        <f t="shared" ca="1" si="224"/>
        <v>1</v>
      </c>
      <c r="F7889" s="2" t="str" cm="1">
        <f t="array" aca="1" ref="F7889" ca="1">IF(G7889&lt;&gt;"",INDIRECT("'"&amp;G7889&amp;"'!"&amp;H7889),"")</f>
        <v/>
      </c>
    </row>
    <row r="7890" spans="1:6">
      <c r="A7890">
        <v>7885</v>
      </c>
      <c r="E7890" s="2" t="b">
        <f t="shared" ca="1" si="224"/>
        <v>1</v>
      </c>
      <c r="F7890" s="2" t="str" cm="1">
        <f t="array" aca="1" ref="F7890" ca="1">IF(G7890&lt;&gt;"",INDIRECT("'"&amp;G7890&amp;"'!"&amp;H7890),"")</f>
        <v/>
      </c>
    </row>
    <row r="7891" spans="1:6">
      <c r="A7891">
        <v>7886</v>
      </c>
      <c r="E7891" s="2" t="b">
        <f t="shared" ca="1" si="224"/>
        <v>1</v>
      </c>
      <c r="F7891" s="2" t="str" cm="1">
        <f t="array" aca="1" ref="F7891" ca="1">IF(G7891&lt;&gt;"",INDIRECT("'"&amp;G7891&amp;"'!"&amp;H7891),"")</f>
        <v/>
      </c>
    </row>
    <row r="7892" spans="1:6">
      <c r="A7892">
        <v>7887</v>
      </c>
      <c r="E7892" s="2" t="b">
        <f t="shared" ca="1" si="224"/>
        <v>1</v>
      </c>
      <c r="F7892" s="2" t="str" cm="1">
        <f t="array" aca="1" ref="F7892" ca="1">IF(G7892&lt;&gt;"",INDIRECT("'"&amp;G7892&amp;"'!"&amp;H7892),"")</f>
        <v/>
      </c>
    </row>
    <row r="7893" spans="1:6">
      <c r="A7893">
        <v>7888</v>
      </c>
      <c r="E7893" s="2" t="b">
        <f t="shared" ca="1" si="224"/>
        <v>1</v>
      </c>
      <c r="F7893" s="2" t="str" cm="1">
        <f t="array" aca="1" ref="F7893" ca="1">IF(G7893&lt;&gt;"",INDIRECT("'"&amp;G7893&amp;"'!"&amp;H7893),"")</f>
        <v/>
      </c>
    </row>
    <row r="7894" spans="1:6">
      <c r="A7894">
        <v>7889</v>
      </c>
      <c r="E7894" s="2" t="b">
        <f t="shared" ca="1" si="224"/>
        <v>1</v>
      </c>
      <c r="F7894" s="2" t="str" cm="1">
        <f t="array" aca="1" ref="F7894" ca="1">IF(G7894&lt;&gt;"",INDIRECT("'"&amp;G7894&amp;"'!"&amp;H7894),"")</f>
        <v/>
      </c>
    </row>
    <row r="7895" spans="1:6">
      <c r="A7895">
        <v>7890</v>
      </c>
      <c r="E7895" s="2" t="b">
        <f t="shared" ca="1" si="224"/>
        <v>1</v>
      </c>
      <c r="F7895" s="2" t="str" cm="1">
        <f t="array" aca="1" ref="F7895" ca="1">IF(G7895&lt;&gt;"",INDIRECT("'"&amp;G7895&amp;"'!"&amp;H7895),"")</f>
        <v/>
      </c>
    </row>
    <row r="7896" spans="1:6">
      <c r="A7896">
        <v>7891</v>
      </c>
      <c r="E7896" s="2" t="b">
        <f t="shared" ca="1" si="224"/>
        <v>1</v>
      </c>
      <c r="F7896" s="2" t="str" cm="1">
        <f t="array" aca="1" ref="F7896" ca="1">IF(G7896&lt;&gt;"",INDIRECT("'"&amp;G7896&amp;"'!"&amp;H7896),"")</f>
        <v/>
      </c>
    </row>
    <row r="7897" spans="1:6">
      <c r="A7897">
        <v>7892</v>
      </c>
      <c r="E7897" s="2" t="b">
        <f t="shared" ca="1" si="224"/>
        <v>1</v>
      </c>
      <c r="F7897" s="2" t="str" cm="1">
        <f t="array" aca="1" ref="F7897" ca="1">IF(G7897&lt;&gt;"",INDIRECT("'"&amp;G7897&amp;"'!"&amp;H7897),"")</f>
        <v/>
      </c>
    </row>
    <row r="7898" spans="1:6">
      <c r="A7898">
        <v>7893</v>
      </c>
      <c r="E7898" s="2" t="b">
        <f t="shared" ca="1" si="224"/>
        <v>1</v>
      </c>
      <c r="F7898" s="2" t="str" cm="1">
        <f t="array" aca="1" ref="F7898" ca="1">IF(G7898&lt;&gt;"",INDIRECT("'"&amp;G7898&amp;"'!"&amp;H7898),"")</f>
        <v/>
      </c>
    </row>
    <row r="7899" spans="1:6">
      <c r="A7899">
        <v>7894</v>
      </c>
      <c r="E7899" s="2" t="b">
        <f t="shared" ca="1" si="224"/>
        <v>1</v>
      </c>
      <c r="F7899" s="2" t="str" cm="1">
        <f t="array" aca="1" ref="F7899" ca="1">IF(G7899&lt;&gt;"",INDIRECT("'"&amp;G7899&amp;"'!"&amp;H7899),"")</f>
        <v/>
      </c>
    </row>
    <row r="7900" spans="1:6">
      <c r="A7900">
        <v>7895</v>
      </c>
      <c r="E7900" s="2" t="b">
        <f t="shared" ca="1" si="224"/>
        <v>1</v>
      </c>
      <c r="F7900" s="2" t="str" cm="1">
        <f t="array" aca="1" ref="F7900" ca="1">IF(G7900&lt;&gt;"",INDIRECT("'"&amp;G7900&amp;"'!"&amp;H7900),"")</f>
        <v/>
      </c>
    </row>
    <row r="7901" spans="1:6">
      <c r="A7901">
        <v>7896</v>
      </c>
      <c r="E7901" s="2" t="b">
        <f t="shared" ca="1" si="224"/>
        <v>1</v>
      </c>
      <c r="F7901" s="2" t="str" cm="1">
        <f t="array" aca="1" ref="F7901" ca="1">IF(G7901&lt;&gt;"",INDIRECT("'"&amp;G7901&amp;"'!"&amp;H7901),"")</f>
        <v/>
      </c>
    </row>
    <row r="7902" spans="1:6">
      <c r="A7902">
        <v>7897</v>
      </c>
      <c r="E7902" s="2" t="b">
        <f t="shared" ca="1" si="224"/>
        <v>1</v>
      </c>
      <c r="F7902" s="2" t="str" cm="1">
        <f t="array" aca="1" ref="F7902" ca="1">IF(G7902&lt;&gt;"",INDIRECT("'"&amp;G7902&amp;"'!"&amp;H7902),"")</f>
        <v/>
      </c>
    </row>
    <row r="7903" spans="1:6">
      <c r="A7903">
        <v>7898</v>
      </c>
      <c r="E7903" s="2" t="b">
        <f t="shared" ca="1" si="224"/>
        <v>1</v>
      </c>
      <c r="F7903" s="2" t="str" cm="1">
        <f t="array" aca="1" ref="F7903" ca="1">IF(G7903&lt;&gt;"",INDIRECT("'"&amp;G7903&amp;"'!"&amp;H7903),"")</f>
        <v/>
      </c>
    </row>
    <row r="7904" spans="1:6">
      <c r="A7904">
        <v>7899</v>
      </c>
      <c r="E7904" s="2" t="b">
        <f t="shared" ca="1" si="224"/>
        <v>1</v>
      </c>
      <c r="F7904" s="2" t="str" cm="1">
        <f t="array" aca="1" ref="F7904" ca="1">IF(G7904&lt;&gt;"",INDIRECT("'"&amp;G7904&amp;"'!"&amp;H7904),"")</f>
        <v/>
      </c>
    </row>
    <row r="7905" spans="1:6">
      <c r="A7905">
        <v>7900</v>
      </c>
      <c r="E7905" s="2" t="b">
        <f t="shared" ca="1" si="224"/>
        <v>1</v>
      </c>
      <c r="F7905" s="2" t="str" cm="1">
        <f t="array" aca="1" ref="F7905" ca="1">IF(G7905&lt;&gt;"",INDIRECT("'"&amp;G7905&amp;"'!"&amp;H7905),"")</f>
        <v/>
      </c>
    </row>
    <row r="7906" spans="1:6">
      <c r="A7906">
        <v>7901</v>
      </c>
      <c r="E7906" s="2" t="b">
        <f t="shared" ca="1" si="224"/>
        <v>1</v>
      </c>
      <c r="F7906" s="2" t="str" cm="1">
        <f t="array" aca="1" ref="F7906" ca="1">IF(G7906&lt;&gt;"",INDIRECT("'"&amp;G7906&amp;"'!"&amp;H7906),"")</f>
        <v/>
      </c>
    </row>
    <row r="7907" spans="1:6">
      <c r="A7907">
        <v>7902</v>
      </c>
      <c r="E7907" s="2" t="b">
        <f t="shared" ca="1" si="224"/>
        <v>1</v>
      </c>
      <c r="F7907" s="2" t="str" cm="1">
        <f t="array" aca="1" ref="F7907" ca="1">IF(G7907&lt;&gt;"",INDIRECT("'"&amp;G7907&amp;"'!"&amp;H7907),"")</f>
        <v/>
      </c>
    </row>
    <row r="7908" spans="1:6">
      <c r="A7908">
        <v>7903</v>
      </c>
      <c r="E7908" s="2" t="b">
        <f t="shared" ca="1" si="224"/>
        <v>1</v>
      </c>
      <c r="F7908" s="2" t="str" cm="1">
        <f t="array" aca="1" ref="F7908" ca="1">IF(G7908&lt;&gt;"",INDIRECT("'"&amp;G7908&amp;"'!"&amp;H7908),"")</f>
        <v/>
      </c>
    </row>
    <row r="7909" spans="1:6">
      <c r="A7909">
        <v>7904</v>
      </c>
      <c r="E7909" s="2" t="b">
        <f t="shared" ca="1" si="224"/>
        <v>1</v>
      </c>
      <c r="F7909" s="2" t="str" cm="1">
        <f t="array" aca="1" ref="F7909" ca="1">IF(G7909&lt;&gt;"",INDIRECT("'"&amp;G7909&amp;"'!"&amp;H7909),"")</f>
        <v/>
      </c>
    </row>
    <row r="7910" spans="1:6">
      <c r="A7910">
        <v>7905</v>
      </c>
      <c r="E7910" s="2" t="b">
        <f t="shared" ca="1" si="224"/>
        <v>1</v>
      </c>
      <c r="F7910" s="2" t="str" cm="1">
        <f t="array" aca="1" ref="F7910" ca="1">IF(G7910&lt;&gt;"",INDIRECT("'"&amp;G7910&amp;"'!"&amp;H7910),"")</f>
        <v/>
      </c>
    </row>
    <row r="7911" spans="1:6">
      <c r="A7911">
        <v>7906</v>
      </c>
      <c r="E7911" s="2" t="b">
        <f t="shared" ca="1" si="224"/>
        <v>1</v>
      </c>
      <c r="F7911" s="2" t="str" cm="1">
        <f t="array" aca="1" ref="F7911" ca="1">IF(G7911&lt;&gt;"",INDIRECT("'"&amp;G7911&amp;"'!"&amp;H7911),"")</f>
        <v/>
      </c>
    </row>
    <row r="7912" spans="1:6">
      <c r="A7912">
        <v>7907</v>
      </c>
      <c r="E7912" s="2" t="b">
        <f t="shared" ca="1" si="224"/>
        <v>1</v>
      </c>
      <c r="F7912" s="2" t="str" cm="1">
        <f t="array" aca="1" ref="F7912" ca="1">IF(G7912&lt;&gt;"",INDIRECT("'"&amp;G7912&amp;"'!"&amp;H7912),"")</f>
        <v/>
      </c>
    </row>
    <row r="7913" spans="1:6">
      <c r="A7913">
        <v>7908</v>
      </c>
      <c r="E7913" s="2" t="b">
        <f t="shared" ca="1" si="224"/>
        <v>1</v>
      </c>
      <c r="F7913" s="2" t="str" cm="1">
        <f t="array" aca="1" ref="F7913" ca="1">IF(G7913&lt;&gt;"",INDIRECT("'"&amp;G7913&amp;"'!"&amp;H7913),"")</f>
        <v/>
      </c>
    </row>
    <row r="7914" spans="1:6">
      <c r="A7914">
        <v>7909</v>
      </c>
      <c r="E7914" s="2" t="b">
        <f t="shared" ca="1" si="224"/>
        <v>1</v>
      </c>
      <c r="F7914" s="2" t="str" cm="1">
        <f t="array" aca="1" ref="F7914" ca="1">IF(G7914&lt;&gt;"",INDIRECT("'"&amp;G7914&amp;"'!"&amp;H7914),"")</f>
        <v/>
      </c>
    </row>
    <row r="7915" spans="1:6">
      <c r="A7915">
        <v>7910</v>
      </c>
      <c r="E7915" s="2" t="b">
        <f t="shared" ca="1" si="224"/>
        <v>1</v>
      </c>
      <c r="F7915" s="2" t="str" cm="1">
        <f t="array" aca="1" ref="F7915" ca="1">IF(G7915&lt;&gt;"",INDIRECT("'"&amp;G7915&amp;"'!"&amp;H7915),"")</f>
        <v/>
      </c>
    </row>
    <row r="7916" spans="1:6">
      <c r="A7916">
        <v>7911</v>
      </c>
      <c r="E7916" s="2" t="b">
        <f t="shared" ca="1" si="224"/>
        <v>1</v>
      </c>
      <c r="F7916" s="2" t="str" cm="1">
        <f t="array" aca="1" ref="F7916" ca="1">IF(G7916&lt;&gt;"",INDIRECT("'"&amp;G7916&amp;"'!"&amp;H7916),"")</f>
        <v/>
      </c>
    </row>
    <row r="7917" spans="1:6">
      <c r="A7917">
        <v>7912</v>
      </c>
      <c r="E7917" s="2" t="b">
        <f t="shared" ca="1" si="224"/>
        <v>1</v>
      </c>
      <c r="F7917" s="2" t="str" cm="1">
        <f t="array" aca="1" ref="F7917" ca="1">IF(G7917&lt;&gt;"",INDIRECT("'"&amp;G7917&amp;"'!"&amp;H7917),"")</f>
        <v/>
      </c>
    </row>
    <row r="7918" spans="1:6">
      <c r="A7918">
        <v>7913</v>
      </c>
      <c r="E7918" s="2" t="b">
        <f t="shared" ca="1" si="224"/>
        <v>1</v>
      </c>
      <c r="F7918" s="2" t="str" cm="1">
        <f t="array" aca="1" ref="F7918" ca="1">IF(G7918&lt;&gt;"",INDIRECT("'"&amp;G7918&amp;"'!"&amp;H7918),"")</f>
        <v/>
      </c>
    </row>
    <row r="7919" spans="1:6">
      <c r="A7919">
        <v>7914</v>
      </c>
      <c r="E7919" s="2" t="b">
        <f t="shared" ca="1" si="224"/>
        <v>1</v>
      </c>
      <c r="F7919" s="2" t="str" cm="1">
        <f t="array" aca="1" ref="F7919" ca="1">IF(G7919&lt;&gt;"",INDIRECT("'"&amp;G7919&amp;"'!"&amp;H7919),"")</f>
        <v/>
      </c>
    </row>
    <row r="7920" spans="1:6">
      <c r="A7920">
        <v>7915</v>
      </c>
      <c r="E7920" s="2" t="b">
        <f t="shared" ca="1" si="224"/>
        <v>1</v>
      </c>
      <c r="F7920" s="2" t="str" cm="1">
        <f t="array" aca="1" ref="F7920" ca="1">IF(G7920&lt;&gt;"",INDIRECT("'"&amp;G7920&amp;"'!"&amp;H7920),"")</f>
        <v/>
      </c>
    </row>
    <row r="7921" spans="1:6">
      <c r="A7921">
        <v>7916</v>
      </c>
      <c r="E7921" s="2" t="b">
        <f t="shared" ca="1" si="224"/>
        <v>1</v>
      </c>
      <c r="F7921" s="2" t="str" cm="1">
        <f t="array" aca="1" ref="F7921" ca="1">IF(G7921&lt;&gt;"",INDIRECT("'"&amp;G7921&amp;"'!"&amp;H7921),"")</f>
        <v/>
      </c>
    </row>
    <row r="7922" spans="1:6">
      <c r="A7922">
        <v>7917</v>
      </c>
      <c r="E7922" s="2" t="b">
        <f t="shared" ca="1" si="224"/>
        <v>1</v>
      </c>
      <c r="F7922" s="2" t="str" cm="1">
        <f t="array" aca="1" ref="F7922" ca="1">IF(G7922&lt;&gt;"",INDIRECT("'"&amp;G7922&amp;"'!"&amp;H7922),"")</f>
        <v/>
      </c>
    </row>
    <row r="7923" spans="1:6">
      <c r="A7923">
        <v>7918</v>
      </c>
      <c r="E7923" s="2" t="b">
        <f t="shared" ca="1" si="224"/>
        <v>1</v>
      </c>
      <c r="F7923" s="2" t="str" cm="1">
        <f t="array" aca="1" ref="F7923" ca="1">IF(G7923&lt;&gt;"",INDIRECT("'"&amp;G7923&amp;"'!"&amp;H7923),"")</f>
        <v/>
      </c>
    </row>
    <row r="7924" spans="1:6">
      <c r="A7924">
        <v>7919</v>
      </c>
      <c r="E7924" s="2" t="b">
        <f t="shared" ca="1" si="224"/>
        <v>1</v>
      </c>
      <c r="F7924" s="2" t="str" cm="1">
        <f t="array" aca="1" ref="F7924" ca="1">IF(G7924&lt;&gt;"",INDIRECT("'"&amp;G7924&amp;"'!"&amp;H7924),"")</f>
        <v/>
      </c>
    </row>
    <row r="7925" spans="1:6">
      <c r="A7925">
        <v>7920</v>
      </c>
      <c r="E7925" s="2" t="b">
        <f t="shared" ca="1" si="224"/>
        <v>1</v>
      </c>
      <c r="F7925" s="2" t="str" cm="1">
        <f t="array" aca="1" ref="F7925" ca="1">IF(G7925&lt;&gt;"",INDIRECT("'"&amp;G7925&amp;"'!"&amp;H7925),"")</f>
        <v/>
      </c>
    </row>
    <row r="7926" spans="1:6">
      <c r="A7926">
        <v>7921</v>
      </c>
      <c r="E7926" s="2" t="b">
        <f t="shared" ca="1" si="224"/>
        <v>1</v>
      </c>
      <c r="F7926" s="2" t="str" cm="1">
        <f t="array" aca="1" ref="F7926" ca="1">IF(G7926&lt;&gt;"",INDIRECT("'"&amp;G7926&amp;"'!"&amp;H7926),"")</f>
        <v/>
      </c>
    </row>
    <row r="7927" spans="1:6">
      <c r="A7927">
        <v>7922</v>
      </c>
      <c r="E7927" s="2" t="b">
        <f t="shared" ca="1" si="224"/>
        <v>1</v>
      </c>
      <c r="F7927" s="2" t="str" cm="1">
        <f t="array" aca="1" ref="F7927" ca="1">IF(G7927&lt;&gt;"",INDIRECT("'"&amp;G7927&amp;"'!"&amp;H7927),"")</f>
        <v/>
      </c>
    </row>
    <row r="7928" spans="1:6">
      <c r="A7928">
        <v>7923</v>
      </c>
      <c r="E7928" s="2" t="b">
        <f t="shared" ca="1" si="224"/>
        <v>1</v>
      </c>
      <c r="F7928" s="2" t="str" cm="1">
        <f t="array" aca="1" ref="F7928" ca="1">IF(G7928&lt;&gt;"",INDIRECT("'"&amp;G7928&amp;"'!"&amp;H7928),"")</f>
        <v/>
      </c>
    </row>
    <row r="7929" spans="1:6">
      <c r="A7929">
        <v>7924</v>
      </c>
      <c r="E7929" s="2" t="b">
        <f t="shared" ca="1" si="224"/>
        <v>1</v>
      </c>
      <c r="F7929" s="2" t="str" cm="1">
        <f t="array" aca="1" ref="F7929" ca="1">IF(G7929&lt;&gt;"",INDIRECT("'"&amp;G7929&amp;"'!"&amp;H7929),"")</f>
        <v/>
      </c>
    </row>
    <row r="7930" spans="1:6">
      <c r="A7930">
        <v>7925</v>
      </c>
      <c r="E7930" s="2" t="b">
        <f t="shared" ca="1" si="224"/>
        <v>1</v>
      </c>
      <c r="F7930" s="2" t="str" cm="1">
        <f t="array" aca="1" ref="F7930" ca="1">IF(G7930&lt;&gt;"",INDIRECT("'"&amp;G7930&amp;"'!"&amp;H7930),"")</f>
        <v/>
      </c>
    </row>
    <row r="7931" spans="1:6">
      <c r="A7931">
        <v>7926</v>
      </c>
      <c r="E7931" s="2" t="b">
        <f t="shared" ca="1" si="224"/>
        <v>1</v>
      </c>
      <c r="F7931" s="2" t="str" cm="1">
        <f t="array" aca="1" ref="F7931" ca="1">IF(G7931&lt;&gt;"",INDIRECT("'"&amp;G7931&amp;"'!"&amp;H7931),"")</f>
        <v/>
      </c>
    </row>
    <row r="7932" spans="1:6">
      <c r="A7932">
        <v>7927</v>
      </c>
      <c r="E7932" s="2" t="b">
        <f t="shared" ca="1" si="224"/>
        <v>1</v>
      </c>
      <c r="F7932" s="2" t="str" cm="1">
        <f t="array" aca="1" ref="F7932" ca="1">IF(G7932&lt;&gt;"",INDIRECT("'"&amp;G7932&amp;"'!"&amp;H7932),"")</f>
        <v/>
      </c>
    </row>
    <row r="7933" spans="1:6">
      <c r="A7933">
        <v>7928</v>
      </c>
      <c r="E7933" s="2" t="b">
        <f t="shared" ca="1" si="224"/>
        <v>1</v>
      </c>
      <c r="F7933" s="2" t="str" cm="1">
        <f t="array" aca="1" ref="F7933" ca="1">IF(G7933&lt;&gt;"",INDIRECT("'"&amp;G7933&amp;"'!"&amp;H7933),"")</f>
        <v/>
      </c>
    </row>
    <row r="7934" spans="1:6">
      <c r="A7934">
        <v>7929</v>
      </c>
      <c r="E7934" s="2" t="b">
        <f t="shared" ca="1" si="224"/>
        <v>1</v>
      </c>
      <c r="F7934" s="2" t="str" cm="1">
        <f t="array" aca="1" ref="F7934" ca="1">IF(G7934&lt;&gt;"",INDIRECT("'"&amp;G7934&amp;"'!"&amp;H7934),"")</f>
        <v/>
      </c>
    </row>
    <row r="7935" spans="1:6">
      <c r="A7935">
        <v>7930</v>
      </c>
      <c r="E7935" s="2" t="b">
        <f t="shared" ca="1" si="224"/>
        <v>1</v>
      </c>
      <c r="F7935" s="2" t="str" cm="1">
        <f t="array" aca="1" ref="F7935" ca="1">IF(G7935&lt;&gt;"",INDIRECT("'"&amp;G7935&amp;"'!"&amp;H7935),"")</f>
        <v/>
      </c>
    </row>
    <row r="7936" spans="1:6">
      <c r="A7936">
        <v>7931</v>
      </c>
      <c r="E7936" s="2" t="b">
        <f t="shared" ca="1" si="224"/>
        <v>1</v>
      </c>
      <c r="F7936" s="2" t="str" cm="1">
        <f t="array" aca="1" ref="F7936" ca="1">IF(G7936&lt;&gt;"",INDIRECT("'"&amp;G7936&amp;"'!"&amp;H7936),"")</f>
        <v/>
      </c>
    </row>
    <row r="7937" spans="1:6">
      <c r="A7937">
        <v>7932</v>
      </c>
      <c r="E7937" s="2" t="b">
        <f t="shared" ca="1" si="224"/>
        <v>1</v>
      </c>
      <c r="F7937" s="2" t="str" cm="1">
        <f t="array" aca="1" ref="F7937" ca="1">IF(G7937&lt;&gt;"",INDIRECT("'"&amp;G7937&amp;"'!"&amp;H7937),"")</f>
        <v/>
      </c>
    </row>
    <row r="7938" spans="1:6">
      <c r="A7938">
        <v>7933</v>
      </c>
      <c r="E7938" s="2" t="b">
        <f t="shared" ref="E7938:E8000" ca="1" si="225">F7938=B7938</f>
        <v>1</v>
      </c>
      <c r="F7938" s="2" t="str" cm="1">
        <f t="array" aca="1" ref="F7938" ca="1">IF(G7938&lt;&gt;"",INDIRECT("'"&amp;G7938&amp;"'!"&amp;H7938),"")</f>
        <v/>
      </c>
    </row>
    <row r="7939" spans="1:6">
      <c r="A7939">
        <v>7934</v>
      </c>
      <c r="E7939" s="2" t="b">
        <f t="shared" ca="1" si="225"/>
        <v>1</v>
      </c>
      <c r="F7939" s="2" t="str" cm="1">
        <f t="array" aca="1" ref="F7939" ca="1">IF(G7939&lt;&gt;"",INDIRECT("'"&amp;G7939&amp;"'!"&amp;H7939),"")</f>
        <v/>
      </c>
    </row>
    <row r="7940" spans="1:6">
      <c r="A7940">
        <v>7935</v>
      </c>
      <c r="E7940" s="2" t="b">
        <f t="shared" ca="1" si="225"/>
        <v>1</v>
      </c>
      <c r="F7940" s="2" t="str" cm="1">
        <f t="array" aca="1" ref="F7940" ca="1">IF(G7940&lt;&gt;"",INDIRECT("'"&amp;G7940&amp;"'!"&amp;H7940),"")</f>
        <v/>
      </c>
    </row>
    <row r="7941" spans="1:6">
      <c r="A7941">
        <v>7936</v>
      </c>
      <c r="E7941" s="2" t="b">
        <f t="shared" ca="1" si="225"/>
        <v>1</v>
      </c>
      <c r="F7941" s="2" t="str" cm="1">
        <f t="array" aca="1" ref="F7941" ca="1">IF(G7941&lt;&gt;"",INDIRECT("'"&amp;G7941&amp;"'!"&amp;H7941),"")</f>
        <v/>
      </c>
    </row>
    <row r="7942" spans="1:6">
      <c r="A7942">
        <v>7937</v>
      </c>
      <c r="E7942" s="2" t="b">
        <f t="shared" ca="1" si="225"/>
        <v>1</v>
      </c>
      <c r="F7942" s="2" t="str" cm="1">
        <f t="array" aca="1" ref="F7942" ca="1">IF(G7942&lt;&gt;"",INDIRECT("'"&amp;G7942&amp;"'!"&amp;H7942),"")</f>
        <v/>
      </c>
    </row>
    <row r="7943" spans="1:6">
      <c r="A7943">
        <v>7938</v>
      </c>
      <c r="E7943" s="2" t="b">
        <f t="shared" ca="1" si="225"/>
        <v>1</v>
      </c>
      <c r="F7943" s="2" t="str" cm="1">
        <f t="array" aca="1" ref="F7943" ca="1">IF(G7943&lt;&gt;"",INDIRECT("'"&amp;G7943&amp;"'!"&amp;H7943),"")</f>
        <v/>
      </c>
    </row>
    <row r="7944" spans="1:6">
      <c r="A7944">
        <v>7939</v>
      </c>
      <c r="E7944" s="2" t="b">
        <f t="shared" ca="1" si="225"/>
        <v>1</v>
      </c>
      <c r="F7944" s="2" t="str" cm="1">
        <f t="array" aca="1" ref="F7944" ca="1">IF(G7944&lt;&gt;"",INDIRECT("'"&amp;G7944&amp;"'!"&amp;H7944),"")</f>
        <v/>
      </c>
    </row>
    <row r="7945" spans="1:6">
      <c r="A7945">
        <v>7940</v>
      </c>
      <c r="E7945" s="2" t="b">
        <f t="shared" ca="1" si="225"/>
        <v>1</v>
      </c>
      <c r="F7945" s="2" t="str" cm="1">
        <f t="array" aca="1" ref="F7945" ca="1">IF(G7945&lt;&gt;"",INDIRECT("'"&amp;G7945&amp;"'!"&amp;H7945),"")</f>
        <v/>
      </c>
    </row>
    <row r="7946" spans="1:6">
      <c r="A7946">
        <v>7941</v>
      </c>
      <c r="E7946" s="2" t="b">
        <f t="shared" ca="1" si="225"/>
        <v>1</v>
      </c>
      <c r="F7946" s="2" t="str" cm="1">
        <f t="array" aca="1" ref="F7946" ca="1">IF(G7946&lt;&gt;"",INDIRECT("'"&amp;G7946&amp;"'!"&amp;H7946),"")</f>
        <v/>
      </c>
    </row>
    <row r="7947" spans="1:6">
      <c r="A7947">
        <v>7942</v>
      </c>
      <c r="E7947" s="2" t="b">
        <f t="shared" ca="1" si="225"/>
        <v>1</v>
      </c>
      <c r="F7947" s="2" t="str" cm="1">
        <f t="array" aca="1" ref="F7947" ca="1">IF(G7947&lt;&gt;"",INDIRECT("'"&amp;G7947&amp;"'!"&amp;H7947),"")</f>
        <v/>
      </c>
    </row>
    <row r="7948" spans="1:6">
      <c r="A7948">
        <v>7943</v>
      </c>
      <c r="E7948" s="2" t="b">
        <f t="shared" ca="1" si="225"/>
        <v>1</v>
      </c>
      <c r="F7948" s="2" t="str" cm="1">
        <f t="array" aca="1" ref="F7948" ca="1">IF(G7948&lt;&gt;"",INDIRECT("'"&amp;G7948&amp;"'!"&amp;H7948),"")</f>
        <v/>
      </c>
    </row>
    <row r="7949" spans="1:6">
      <c r="A7949">
        <v>7944</v>
      </c>
      <c r="E7949" s="2" t="b">
        <f t="shared" ca="1" si="225"/>
        <v>1</v>
      </c>
      <c r="F7949" s="2" t="str" cm="1">
        <f t="array" aca="1" ref="F7949" ca="1">IF(G7949&lt;&gt;"",INDIRECT("'"&amp;G7949&amp;"'!"&amp;H7949),"")</f>
        <v/>
      </c>
    </row>
    <row r="7950" spans="1:6">
      <c r="A7950">
        <v>7945</v>
      </c>
      <c r="E7950" s="2" t="b">
        <f t="shared" ca="1" si="225"/>
        <v>1</v>
      </c>
      <c r="F7950" s="2" t="str" cm="1">
        <f t="array" aca="1" ref="F7950" ca="1">IF(G7950&lt;&gt;"",INDIRECT("'"&amp;G7950&amp;"'!"&amp;H7950),"")</f>
        <v/>
      </c>
    </row>
    <row r="7951" spans="1:6">
      <c r="A7951">
        <v>7946</v>
      </c>
      <c r="E7951" s="2" t="b">
        <f t="shared" ca="1" si="225"/>
        <v>1</v>
      </c>
      <c r="F7951" s="2" t="str" cm="1">
        <f t="array" aca="1" ref="F7951" ca="1">IF(G7951&lt;&gt;"",INDIRECT("'"&amp;G7951&amp;"'!"&amp;H7951),"")</f>
        <v/>
      </c>
    </row>
    <row r="7952" spans="1:6">
      <c r="A7952">
        <v>7947</v>
      </c>
      <c r="E7952" s="2" t="b">
        <f t="shared" ca="1" si="225"/>
        <v>1</v>
      </c>
      <c r="F7952" s="2" t="str" cm="1">
        <f t="array" aca="1" ref="F7952" ca="1">IF(G7952&lt;&gt;"",INDIRECT("'"&amp;G7952&amp;"'!"&amp;H7952),"")</f>
        <v/>
      </c>
    </row>
    <row r="7953" spans="1:6">
      <c r="A7953">
        <v>7948</v>
      </c>
      <c r="E7953" s="2" t="b">
        <f t="shared" ca="1" si="225"/>
        <v>1</v>
      </c>
      <c r="F7953" s="2" t="str" cm="1">
        <f t="array" aca="1" ref="F7953" ca="1">IF(G7953&lt;&gt;"",INDIRECT("'"&amp;G7953&amp;"'!"&amp;H7953),"")</f>
        <v/>
      </c>
    </row>
    <row r="7954" spans="1:6">
      <c r="A7954">
        <v>7949</v>
      </c>
      <c r="E7954" s="2" t="b">
        <f t="shared" ca="1" si="225"/>
        <v>1</v>
      </c>
      <c r="F7954" s="2" t="str" cm="1">
        <f t="array" aca="1" ref="F7954" ca="1">IF(G7954&lt;&gt;"",INDIRECT("'"&amp;G7954&amp;"'!"&amp;H7954),"")</f>
        <v/>
      </c>
    </row>
    <row r="7955" spans="1:6">
      <c r="A7955">
        <v>7950</v>
      </c>
      <c r="E7955" s="2" t="b">
        <f t="shared" ca="1" si="225"/>
        <v>1</v>
      </c>
      <c r="F7955" s="2" t="str" cm="1">
        <f t="array" aca="1" ref="F7955" ca="1">IF(G7955&lt;&gt;"",INDIRECT("'"&amp;G7955&amp;"'!"&amp;H7955),"")</f>
        <v/>
      </c>
    </row>
    <row r="7956" spans="1:6">
      <c r="A7956">
        <v>7951</v>
      </c>
      <c r="E7956" s="2" t="b">
        <f t="shared" ca="1" si="225"/>
        <v>1</v>
      </c>
      <c r="F7956" s="2" t="str" cm="1">
        <f t="array" aca="1" ref="F7956" ca="1">IF(G7956&lt;&gt;"",INDIRECT("'"&amp;G7956&amp;"'!"&amp;H7956),"")</f>
        <v/>
      </c>
    </row>
    <row r="7957" spans="1:6">
      <c r="A7957">
        <v>7952</v>
      </c>
      <c r="E7957" s="2" t="b">
        <f t="shared" ca="1" si="225"/>
        <v>1</v>
      </c>
      <c r="F7957" s="2" t="str" cm="1">
        <f t="array" aca="1" ref="F7957" ca="1">IF(G7957&lt;&gt;"",INDIRECT("'"&amp;G7957&amp;"'!"&amp;H7957),"")</f>
        <v/>
      </c>
    </row>
    <row r="7958" spans="1:6">
      <c r="A7958">
        <v>7953</v>
      </c>
      <c r="E7958" s="2" t="b">
        <f t="shared" ca="1" si="225"/>
        <v>1</v>
      </c>
      <c r="F7958" s="2" t="str" cm="1">
        <f t="array" aca="1" ref="F7958" ca="1">IF(G7958&lt;&gt;"",INDIRECT("'"&amp;G7958&amp;"'!"&amp;H7958),"")</f>
        <v/>
      </c>
    </row>
    <row r="7959" spans="1:6">
      <c r="A7959">
        <v>7954</v>
      </c>
      <c r="E7959" s="2" t="b">
        <f t="shared" ca="1" si="225"/>
        <v>1</v>
      </c>
      <c r="F7959" s="2" t="str" cm="1">
        <f t="array" aca="1" ref="F7959" ca="1">IF(G7959&lt;&gt;"",INDIRECT("'"&amp;G7959&amp;"'!"&amp;H7959),"")</f>
        <v/>
      </c>
    </row>
    <row r="7960" spans="1:6">
      <c r="A7960">
        <v>7955</v>
      </c>
      <c r="E7960" s="2" t="b">
        <f t="shared" ca="1" si="225"/>
        <v>1</v>
      </c>
      <c r="F7960" s="2" t="str" cm="1">
        <f t="array" aca="1" ref="F7960" ca="1">IF(G7960&lt;&gt;"",INDIRECT("'"&amp;G7960&amp;"'!"&amp;H7960),"")</f>
        <v/>
      </c>
    </row>
    <row r="7961" spans="1:6">
      <c r="A7961">
        <v>7956</v>
      </c>
      <c r="E7961" s="2" t="b">
        <f t="shared" ca="1" si="225"/>
        <v>1</v>
      </c>
      <c r="F7961" s="2" t="str" cm="1">
        <f t="array" aca="1" ref="F7961" ca="1">IF(G7961&lt;&gt;"",INDIRECT("'"&amp;G7961&amp;"'!"&amp;H7961),"")</f>
        <v/>
      </c>
    </row>
    <row r="7962" spans="1:6">
      <c r="A7962">
        <v>7957</v>
      </c>
      <c r="E7962" s="2" t="b">
        <f t="shared" ca="1" si="225"/>
        <v>1</v>
      </c>
      <c r="F7962" s="2" t="str" cm="1">
        <f t="array" aca="1" ref="F7962" ca="1">IF(G7962&lt;&gt;"",INDIRECT("'"&amp;G7962&amp;"'!"&amp;H7962),"")</f>
        <v/>
      </c>
    </row>
    <row r="7963" spans="1:6">
      <c r="A7963">
        <v>7958</v>
      </c>
      <c r="E7963" s="2" t="b">
        <f t="shared" ca="1" si="225"/>
        <v>1</v>
      </c>
      <c r="F7963" s="2" t="str" cm="1">
        <f t="array" aca="1" ref="F7963" ca="1">IF(G7963&lt;&gt;"",INDIRECT("'"&amp;G7963&amp;"'!"&amp;H7963),"")</f>
        <v/>
      </c>
    </row>
    <row r="7964" spans="1:6">
      <c r="A7964">
        <v>7959</v>
      </c>
      <c r="E7964" s="2" t="b">
        <f t="shared" ca="1" si="225"/>
        <v>1</v>
      </c>
      <c r="F7964" s="2" t="str" cm="1">
        <f t="array" aca="1" ref="F7964" ca="1">IF(G7964&lt;&gt;"",INDIRECT("'"&amp;G7964&amp;"'!"&amp;H7964),"")</f>
        <v/>
      </c>
    </row>
    <row r="7965" spans="1:6">
      <c r="A7965">
        <v>7960</v>
      </c>
      <c r="E7965" s="2" t="b">
        <f t="shared" ca="1" si="225"/>
        <v>1</v>
      </c>
      <c r="F7965" s="2" t="str" cm="1">
        <f t="array" aca="1" ref="F7965" ca="1">IF(G7965&lt;&gt;"",INDIRECT("'"&amp;G7965&amp;"'!"&amp;H7965),"")</f>
        <v/>
      </c>
    </row>
    <row r="7966" spans="1:6">
      <c r="A7966">
        <v>7961</v>
      </c>
      <c r="E7966" s="2" t="b">
        <f t="shared" ca="1" si="225"/>
        <v>1</v>
      </c>
      <c r="F7966" s="2" t="str" cm="1">
        <f t="array" aca="1" ref="F7966" ca="1">IF(G7966&lt;&gt;"",INDIRECT("'"&amp;G7966&amp;"'!"&amp;H7966),"")</f>
        <v/>
      </c>
    </row>
    <row r="7967" spans="1:6">
      <c r="A7967">
        <v>7962</v>
      </c>
      <c r="E7967" s="2" t="b">
        <f t="shared" ca="1" si="225"/>
        <v>1</v>
      </c>
      <c r="F7967" s="2" t="str" cm="1">
        <f t="array" aca="1" ref="F7967" ca="1">IF(G7967&lt;&gt;"",INDIRECT("'"&amp;G7967&amp;"'!"&amp;H7967),"")</f>
        <v/>
      </c>
    </row>
    <row r="7968" spans="1:6">
      <c r="A7968">
        <v>7963</v>
      </c>
      <c r="E7968" s="2" t="b">
        <f t="shared" ca="1" si="225"/>
        <v>1</v>
      </c>
      <c r="F7968" s="2" t="str" cm="1">
        <f t="array" aca="1" ref="F7968" ca="1">IF(G7968&lt;&gt;"",INDIRECT("'"&amp;G7968&amp;"'!"&amp;H7968),"")</f>
        <v/>
      </c>
    </row>
    <row r="7969" spans="1:6">
      <c r="A7969">
        <v>7964</v>
      </c>
      <c r="E7969" s="2" t="b">
        <f t="shared" ca="1" si="225"/>
        <v>1</v>
      </c>
      <c r="F7969" s="2" t="str" cm="1">
        <f t="array" aca="1" ref="F7969" ca="1">IF(G7969&lt;&gt;"",INDIRECT("'"&amp;G7969&amp;"'!"&amp;H7969),"")</f>
        <v/>
      </c>
    </row>
    <row r="7970" spans="1:6">
      <c r="A7970">
        <v>7965</v>
      </c>
      <c r="E7970" s="2" t="b">
        <f t="shared" ca="1" si="225"/>
        <v>1</v>
      </c>
      <c r="F7970" s="2" t="str" cm="1">
        <f t="array" aca="1" ref="F7970" ca="1">IF(G7970&lt;&gt;"",INDIRECT("'"&amp;G7970&amp;"'!"&amp;H7970),"")</f>
        <v/>
      </c>
    </row>
    <row r="7971" spans="1:6">
      <c r="A7971">
        <v>7966</v>
      </c>
      <c r="E7971" s="2" t="b">
        <f t="shared" ca="1" si="225"/>
        <v>1</v>
      </c>
      <c r="F7971" s="2" t="str" cm="1">
        <f t="array" aca="1" ref="F7971" ca="1">IF(G7971&lt;&gt;"",INDIRECT("'"&amp;G7971&amp;"'!"&amp;H7971),"")</f>
        <v/>
      </c>
    </row>
    <row r="7972" spans="1:6">
      <c r="A7972">
        <v>7967</v>
      </c>
      <c r="E7972" s="2" t="b">
        <f t="shared" ca="1" si="225"/>
        <v>1</v>
      </c>
      <c r="F7972" s="2" t="str" cm="1">
        <f t="array" aca="1" ref="F7972" ca="1">IF(G7972&lt;&gt;"",INDIRECT("'"&amp;G7972&amp;"'!"&amp;H7972),"")</f>
        <v/>
      </c>
    </row>
    <row r="7973" spans="1:6">
      <c r="A7973">
        <v>7968</v>
      </c>
      <c r="E7973" s="2" t="b">
        <f t="shared" ca="1" si="225"/>
        <v>1</v>
      </c>
      <c r="F7973" s="2" t="str" cm="1">
        <f t="array" aca="1" ref="F7973" ca="1">IF(G7973&lt;&gt;"",INDIRECT("'"&amp;G7973&amp;"'!"&amp;H7973),"")</f>
        <v/>
      </c>
    </row>
    <row r="7974" spans="1:6">
      <c r="A7974">
        <v>7969</v>
      </c>
      <c r="E7974" s="2" t="b">
        <f t="shared" ca="1" si="225"/>
        <v>1</v>
      </c>
      <c r="F7974" s="2" t="str" cm="1">
        <f t="array" aca="1" ref="F7974" ca="1">IF(G7974&lt;&gt;"",INDIRECT("'"&amp;G7974&amp;"'!"&amp;H7974),"")</f>
        <v/>
      </c>
    </row>
    <row r="7975" spans="1:6">
      <c r="A7975">
        <v>7970</v>
      </c>
      <c r="E7975" s="2" t="b">
        <f t="shared" ca="1" si="225"/>
        <v>1</v>
      </c>
      <c r="F7975" s="2" t="str" cm="1">
        <f t="array" aca="1" ref="F7975" ca="1">IF(G7975&lt;&gt;"",INDIRECT("'"&amp;G7975&amp;"'!"&amp;H7975),"")</f>
        <v/>
      </c>
    </row>
    <row r="7976" spans="1:6">
      <c r="A7976">
        <v>7971</v>
      </c>
      <c r="E7976" s="2" t="b">
        <f t="shared" ca="1" si="225"/>
        <v>1</v>
      </c>
      <c r="F7976" s="2" t="str" cm="1">
        <f t="array" aca="1" ref="F7976" ca="1">IF(G7976&lt;&gt;"",INDIRECT("'"&amp;G7976&amp;"'!"&amp;H7976),"")</f>
        <v/>
      </c>
    </row>
    <row r="7977" spans="1:6">
      <c r="A7977">
        <v>7972</v>
      </c>
      <c r="E7977" s="2" t="b">
        <f t="shared" ca="1" si="225"/>
        <v>1</v>
      </c>
      <c r="F7977" s="2" t="str" cm="1">
        <f t="array" aca="1" ref="F7977" ca="1">IF(G7977&lt;&gt;"",INDIRECT("'"&amp;G7977&amp;"'!"&amp;H7977),"")</f>
        <v/>
      </c>
    </row>
    <row r="7978" spans="1:6">
      <c r="A7978">
        <v>7973</v>
      </c>
      <c r="E7978" s="2" t="b">
        <f t="shared" ca="1" si="225"/>
        <v>1</v>
      </c>
      <c r="F7978" s="2" t="str" cm="1">
        <f t="array" aca="1" ref="F7978" ca="1">IF(G7978&lt;&gt;"",INDIRECT("'"&amp;G7978&amp;"'!"&amp;H7978),"")</f>
        <v/>
      </c>
    </row>
    <row r="7979" spans="1:6">
      <c r="A7979">
        <v>7974</v>
      </c>
      <c r="E7979" s="2" t="b">
        <f t="shared" ca="1" si="225"/>
        <v>1</v>
      </c>
      <c r="F7979" s="2" t="str" cm="1">
        <f t="array" aca="1" ref="F7979" ca="1">IF(G7979&lt;&gt;"",INDIRECT("'"&amp;G7979&amp;"'!"&amp;H7979),"")</f>
        <v/>
      </c>
    </row>
    <row r="7980" spans="1:6">
      <c r="A7980">
        <v>7975</v>
      </c>
      <c r="E7980" s="2" t="b">
        <f t="shared" ca="1" si="225"/>
        <v>1</v>
      </c>
      <c r="F7980" s="2" t="str" cm="1">
        <f t="array" aca="1" ref="F7980" ca="1">IF(G7980&lt;&gt;"",INDIRECT("'"&amp;G7980&amp;"'!"&amp;H7980),"")</f>
        <v/>
      </c>
    </row>
    <row r="7981" spans="1:6">
      <c r="A7981">
        <v>7976</v>
      </c>
      <c r="E7981" s="2" t="b">
        <f t="shared" ca="1" si="225"/>
        <v>1</v>
      </c>
      <c r="F7981" s="2" t="str" cm="1">
        <f t="array" aca="1" ref="F7981" ca="1">IF(G7981&lt;&gt;"",INDIRECT("'"&amp;G7981&amp;"'!"&amp;H7981),"")</f>
        <v/>
      </c>
    </row>
    <row r="7982" spans="1:6">
      <c r="A7982">
        <v>7977</v>
      </c>
      <c r="E7982" s="2" t="b">
        <f t="shared" ca="1" si="225"/>
        <v>1</v>
      </c>
      <c r="F7982" s="2" t="str" cm="1">
        <f t="array" aca="1" ref="F7982" ca="1">IF(G7982&lt;&gt;"",INDIRECT("'"&amp;G7982&amp;"'!"&amp;H7982),"")</f>
        <v/>
      </c>
    </row>
    <row r="7983" spans="1:6">
      <c r="A7983">
        <v>7978</v>
      </c>
      <c r="E7983" s="2" t="b">
        <f t="shared" ca="1" si="225"/>
        <v>1</v>
      </c>
      <c r="F7983" s="2" t="str" cm="1">
        <f t="array" aca="1" ref="F7983" ca="1">IF(G7983&lt;&gt;"",INDIRECT("'"&amp;G7983&amp;"'!"&amp;H7983),"")</f>
        <v/>
      </c>
    </row>
    <row r="7984" spans="1:6">
      <c r="A7984">
        <v>7979</v>
      </c>
      <c r="E7984" s="2" t="b">
        <f t="shared" ca="1" si="225"/>
        <v>1</v>
      </c>
      <c r="F7984" s="2" t="str" cm="1">
        <f t="array" aca="1" ref="F7984" ca="1">IF(G7984&lt;&gt;"",INDIRECT("'"&amp;G7984&amp;"'!"&amp;H7984),"")</f>
        <v/>
      </c>
    </row>
    <row r="7985" spans="1:6">
      <c r="A7985">
        <v>7980</v>
      </c>
      <c r="E7985" s="2" t="b">
        <f t="shared" ca="1" si="225"/>
        <v>1</v>
      </c>
      <c r="F7985" s="2" t="str" cm="1">
        <f t="array" aca="1" ref="F7985" ca="1">IF(G7985&lt;&gt;"",INDIRECT("'"&amp;G7985&amp;"'!"&amp;H7985),"")</f>
        <v/>
      </c>
    </row>
    <row r="7986" spans="1:6">
      <c r="A7986">
        <v>7981</v>
      </c>
      <c r="E7986" s="2" t="b">
        <f t="shared" ca="1" si="225"/>
        <v>1</v>
      </c>
      <c r="F7986" s="2" t="str" cm="1">
        <f t="array" aca="1" ref="F7986" ca="1">IF(G7986&lt;&gt;"",INDIRECT("'"&amp;G7986&amp;"'!"&amp;H7986),"")</f>
        <v/>
      </c>
    </row>
    <row r="7987" spans="1:6">
      <c r="A7987">
        <v>7982</v>
      </c>
      <c r="E7987" s="2" t="b">
        <f t="shared" ca="1" si="225"/>
        <v>1</v>
      </c>
      <c r="F7987" s="2" t="str" cm="1">
        <f t="array" aca="1" ref="F7987" ca="1">IF(G7987&lt;&gt;"",INDIRECT("'"&amp;G7987&amp;"'!"&amp;H7987),"")</f>
        <v/>
      </c>
    </row>
    <row r="7988" spans="1:6">
      <c r="A7988">
        <v>7983</v>
      </c>
      <c r="E7988" s="2" t="b">
        <f t="shared" ca="1" si="225"/>
        <v>1</v>
      </c>
      <c r="F7988" s="2" t="str" cm="1">
        <f t="array" aca="1" ref="F7988" ca="1">IF(G7988&lt;&gt;"",INDIRECT("'"&amp;G7988&amp;"'!"&amp;H7988),"")</f>
        <v/>
      </c>
    </row>
    <row r="7989" spans="1:6">
      <c r="A7989">
        <v>7984</v>
      </c>
      <c r="E7989" s="2" t="b">
        <f t="shared" ca="1" si="225"/>
        <v>1</v>
      </c>
      <c r="F7989" s="2" t="str" cm="1">
        <f t="array" aca="1" ref="F7989" ca="1">IF(G7989&lt;&gt;"",INDIRECT("'"&amp;G7989&amp;"'!"&amp;H7989),"")</f>
        <v/>
      </c>
    </row>
    <row r="7990" spans="1:6">
      <c r="A7990">
        <v>7985</v>
      </c>
      <c r="E7990" s="2" t="b">
        <f t="shared" ca="1" si="225"/>
        <v>1</v>
      </c>
      <c r="F7990" s="2" t="str" cm="1">
        <f t="array" aca="1" ref="F7990" ca="1">IF(G7990&lt;&gt;"",INDIRECT("'"&amp;G7990&amp;"'!"&amp;H7990),"")</f>
        <v/>
      </c>
    </row>
    <row r="7991" spans="1:6">
      <c r="A7991">
        <v>7986</v>
      </c>
      <c r="E7991" s="2" t="b">
        <f t="shared" ca="1" si="225"/>
        <v>1</v>
      </c>
      <c r="F7991" s="2" t="str" cm="1">
        <f t="array" aca="1" ref="F7991" ca="1">IF(G7991&lt;&gt;"",INDIRECT("'"&amp;G7991&amp;"'!"&amp;H7991),"")</f>
        <v/>
      </c>
    </row>
    <row r="7992" spans="1:6">
      <c r="A7992">
        <v>7987</v>
      </c>
      <c r="E7992" s="2" t="b">
        <f t="shared" ca="1" si="225"/>
        <v>1</v>
      </c>
      <c r="F7992" s="2" t="str" cm="1">
        <f t="array" aca="1" ref="F7992" ca="1">IF(G7992&lt;&gt;"",INDIRECT("'"&amp;G7992&amp;"'!"&amp;H7992),"")</f>
        <v/>
      </c>
    </row>
    <row r="7993" spans="1:6">
      <c r="A7993">
        <v>7988</v>
      </c>
      <c r="E7993" s="2" t="b">
        <f t="shared" ca="1" si="225"/>
        <v>1</v>
      </c>
      <c r="F7993" s="2" t="str" cm="1">
        <f t="array" aca="1" ref="F7993" ca="1">IF(G7993&lt;&gt;"",INDIRECT("'"&amp;G7993&amp;"'!"&amp;H7993),"")</f>
        <v/>
      </c>
    </row>
    <row r="7994" spans="1:6">
      <c r="A7994">
        <v>7989</v>
      </c>
      <c r="E7994" s="2" t="b">
        <f t="shared" ca="1" si="225"/>
        <v>1</v>
      </c>
      <c r="F7994" s="2" t="str" cm="1">
        <f t="array" aca="1" ref="F7994" ca="1">IF(G7994&lt;&gt;"",INDIRECT("'"&amp;G7994&amp;"'!"&amp;H7994),"")</f>
        <v/>
      </c>
    </row>
    <row r="7995" spans="1:6">
      <c r="A7995">
        <v>7990</v>
      </c>
      <c r="E7995" s="2" t="b">
        <f t="shared" ca="1" si="225"/>
        <v>1</v>
      </c>
      <c r="F7995" s="2" t="str" cm="1">
        <f t="array" aca="1" ref="F7995" ca="1">IF(G7995&lt;&gt;"",INDIRECT("'"&amp;G7995&amp;"'!"&amp;H7995),"")</f>
        <v/>
      </c>
    </row>
    <row r="7996" spans="1:6">
      <c r="A7996">
        <v>7991</v>
      </c>
      <c r="E7996" s="2" t="b">
        <f t="shared" ca="1" si="225"/>
        <v>1</v>
      </c>
      <c r="F7996" s="2" t="str" cm="1">
        <f t="array" aca="1" ref="F7996" ca="1">IF(G7996&lt;&gt;"",INDIRECT("'"&amp;G7996&amp;"'!"&amp;H7996),"")</f>
        <v/>
      </c>
    </row>
    <row r="7997" spans="1:6">
      <c r="A7997">
        <v>7992</v>
      </c>
      <c r="E7997" s="2" t="b">
        <f t="shared" ca="1" si="225"/>
        <v>1</v>
      </c>
      <c r="F7997" s="2" t="str" cm="1">
        <f t="array" aca="1" ref="F7997" ca="1">IF(G7997&lt;&gt;"",INDIRECT("'"&amp;G7997&amp;"'!"&amp;H7997),"")</f>
        <v/>
      </c>
    </row>
    <row r="7998" spans="1:6">
      <c r="A7998">
        <v>7993</v>
      </c>
      <c r="E7998" s="2" t="b">
        <f t="shared" ca="1" si="225"/>
        <v>1</v>
      </c>
      <c r="F7998" s="2" t="str" cm="1">
        <f t="array" aca="1" ref="F7998" ca="1">IF(G7998&lt;&gt;"",INDIRECT("'"&amp;G7998&amp;"'!"&amp;H7998),"")</f>
        <v/>
      </c>
    </row>
    <row r="7999" spans="1:6">
      <c r="A7999">
        <v>7994</v>
      </c>
      <c r="E7999" s="2" t="b">
        <f t="shared" ca="1" si="225"/>
        <v>1</v>
      </c>
      <c r="F7999" s="2" t="str" cm="1">
        <f t="array" aca="1" ref="F7999" ca="1">IF(G7999&lt;&gt;"",INDIRECT("'"&amp;G7999&amp;"'!"&amp;H7999),"")</f>
        <v/>
      </c>
    </row>
    <row r="8000" spans="1:6">
      <c r="A8000">
        <v>7995</v>
      </c>
      <c r="E8000" s="2" t="b">
        <f t="shared" ca="1" si="225"/>
        <v>1</v>
      </c>
      <c r="F8000" s="2" t="str" cm="1">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0E000000}"/>
  <phoneticPr fontId="15"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130" zoomScaleNormal="130" workbookViewId="0">
      <pane xSplit="2" ySplit="2" topLeftCell="C98" activePane="bottomRight" state="frozen"/>
      <selection pane="topRight" activeCell="C1" sqref="C1"/>
      <selection pane="bottomLeft" activeCell="A3" sqref="A3"/>
      <selection pane="bottomRight" activeCell="C117" activeCellId="1" sqref="C110:F110 C117:D117"/>
    </sheetView>
  </sheetViews>
  <sheetFormatPr baseColWidth="10" defaultColWidth="9.1640625" defaultRowHeight="10"/>
  <cols>
    <col min="1" max="1" width="49.6640625" style="647" customWidth="1"/>
    <col min="2" max="2" width="4.6640625" style="647" customWidth="1"/>
    <col min="3" max="9" width="13.6640625" style="647" customWidth="1"/>
    <col min="10" max="11" width="13.6640625" style="702" customWidth="1"/>
    <col min="12" max="12" width="13.6640625" style="647" customWidth="1"/>
    <col min="13" max="16384" width="9.1640625" style="647"/>
  </cols>
  <sheetData>
    <row r="1" spans="1:11" ht="12.75" customHeight="1">
      <c r="A1" s="746" t="s">
        <v>1959</v>
      </c>
      <c r="B1" s="747"/>
      <c r="C1" s="748" t="s">
        <v>232</v>
      </c>
      <c r="D1" s="749" t="s">
        <v>233</v>
      </c>
      <c r="E1" s="749" t="s">
        <v>428</v>
      </c>
      <c r="F1" s="749" t="s">
        <v>429</v>
      </c>
      <c r="G1" s="749" t="s">
        <v>430</v>
      </c>
      <c r="H1" s="749" t="s">
        <v>431</v>
      </c>
      <c r="I1" s="749" t="s">
        <v>432</v>
      </c>
      <c r="J1" s="749" t="s">
        <v>433</v>
      </c>
      <c r="K1" s="749" t="s">
        <v>434</v>
      </c>
    </row>
    <row r="2" spans="1:11" ht="36" customHeight="1">
      <c r="A2" s="186" t="s">
        <v>743</v>
      </c>
      <c r="B2" s="750" t="s">
        <v>445</v>
      </c>
      <c r="C2" s="751" t="s">
        <v>266</v>
      </c>
      <c r="D2" s="752" t="s">
        <v>234</v>
      </c>
      <c r="E2" s="752" t="s">
        <v>372</v>
      </c>
      <c r="F2" s="752" t="s">
        <v>435</v>
      </c>
      <c r="G2" s="753" t="s">
        <v>351</v>
      </c>
      <c r="H2" s="753" t="s">
        <v>373</v>
      </c>
      <c r="I2" s="753" t="s">
        <v>437</v>
      </c>
      <c r="J2" s="753" t="s">
        <v>374</v>
      </c>
      <c r="K2" s="753" t="s">
        <v>438</v>
      </c>
    </row>
    <row r="3" spans="1:11" s="659" customFormat="1" ht="26">
      <c r="A3" s="721" t="str">
        <f>"ESTIMATED BEGINNING FUND BALANCE (without Student Activity Funds)1 as of July 1, "&amp;'B25'!L2-1</f>
        <v>ESTIMATED BEGINNING FUND BALANCE (without Student Activity Funds)1 as of July 1, 2024</v>
      </c>
      <c r="B3" s="745"/>
      <c r="C3" s="187">
        <v>30432843</v>
      </c>
      <c r="D3" s="187">
        <v>2943610</v>
      </c>
      <c r="E3" s="187">
        <v>425152</v>
      </c>
      <c r="F3" s="187">
        <v>1206797</v>
      </c>
      <c r="G3" s="187">
        <v>15445</v>
      </c>
      <c r="H3" s="187">
        <v>0</v>
      </c>
      <c r="I3" s="187">
        <v>955536</v>
      </c>
      <c r="J3" s="187">
        <v>0</v>
      </c>
      <c r="K3" s="187">
        <v>0</v>
      </c>
    </row>
    <row r="4" spans="1:11" s="641" customFormat="1" ht="18" customHeight="1">
      <c r="A4" s="639" t="s">
        <v>764</v>
      </c>
      <c r="B4" s="640"/>
      <c r="C4" s="188"/>
      <c r="D4" s="188"/>
      <c r="E4" s="188"/>
      <c r="F4" s="188"/>
      <c r="G4" s="188"/>
      <c r="H4" s="188"/>
      <c r="I4" s="188"/>
      <c r="J4" s="188"/>
      <c r="K4" s="262"/>
    </row>
    <row r="5" spans="1:11" s="659" customFormat="1" ht="12.75" customHeight="1">
      <c r="A5" s="660" t="s">
        <v>303</v>
      </c>
      <c r="B5" s="661">
        <v>1000</v>
      </c>
      <c r="C5" s="189">
        <f>'EstRev 6-11'!C111</f>
        <v>60237200</v>
      </c>
      <c r="D5" s="189">
        <f>'EstRev 6-11'!D111</f>
        <v>5861200</v>
      </c>
      <c r="E5" s="189">
        <f>'EstRev 6-11'!E111</f>
        <v>735000</v>
      </c>
      <c r="F5" s="189">
        <f>'EstRev 6-11'!F111</f>
        <v>2158900</v>
      </c>
      <c r="G5" s="189">
        <f>'EstRev 6-11'!G111</f>
        <v>1377400</v>
      </c>
      <c r="H5" s="189">
        <f>'EstRev 6-11'!H111</f>
        <v>0</v>
      </c>
      <c r="I5" s="189">
        <f>'EstRev 6-11'!I111</f>
        <v>0</v>
      </c>
      <c r="J5" s="189">
        <f>'EstRev 6-11'!J111</f>
        <v>0</v>
      </c>
      <c r="K5" s="189">
        <f>'EstRev 6-11'!K111</f>
        <v>0</v>
      </c>
    </row>
    <row r="6" spans="1:11" s="659" customFormat="1" ht="26">
      <c r="A6" s="662" t="s">
        <v>736</v>
      </c>
      <c r="B6" s="663">
        <v>2000</v>
      </c>
      <c r="C6" s="602">
        <f>'EstRev 6-11'!C117</f>
        <v>0</v>
      </c>
      <c r="D6" s="189">
        <f>'EstRev 6-11'!D117</f>
        <v>0</v>
      </c>
      <c r="E6" s="190"/>
      <c r="F6" s="189">
        <f>'EstRev 6-11'!F117</f>
        <v>0</v>
      </c>
      <c r="G6" s="189">
        <f>'EstRev 6-11'!G117</f>
        <v>0</v>
      </c>
      <c r="H6" s="190"/>
      <c r="I6" s="190"/>
      <c r="J6" s="190"/>
      <c r="K6" s="190"/>
    </row>
    <row r="7" spans="1:11" s="659" customFormat="1" ht="12.75" customHeight="1">
      <c r="A7" s="664" t="s">
        <v>447</v>
      </c>
      <c r="B7" s="663">
        <v>3000</v>
      </c>
      <c r="C7" s="189">
        <f>'EstRev 6-11'!C172</f>
        <v>2994940</v>
      </c>
      <c r="D7" s="189">
        <f>'EstRev 6-11'!D172</f>
        <v>366000</v>
      </c>
      <c r="E7" s="189">
        <f>'EstRev 6-11'!E172</f>
        <v>0</v>
      </c>
      <c r="F7" s="189">
        <f>'EstRev 6-11'!F172</f>
        <v>2169000</v>
      </c>
      <c r="G7" s="189">
        <f>'EstRev 6-11'!G172</f>
        <v>714550</v>
      </c>
      <c r="H7" s="189">
        <f>'EstRev 6-11'!H172</f>
        <v>0</v>
      </c>
      <c r="I7" s="189">
        <f>'EstRev 6-11'!I172</f>
        <v>0</v>
      </c>
      <c r="J7" s="189">
        <f>'EstRev 6-11'!J172</f>
        <v>0</v>
      </c>
      <c r="K7" s="189">
        <f>'EstRev 6-11'!K172</f>
        <v>0</v>
      </c>
    </row>
    <row r="8" spans="1:11" s="644" customFormat="1" ht="12.75" customHeight="1">
      <c r="A8" s="664" t="s">
        <v>448</v>
      </c>
      <c r="B8" s="665">
        <v>4000</v>
      </c>
      <c r="C8" s="191">
        <f>'EstRev 6-11'!C271</f>
        <v>3509500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44" customFormat="1" ht="13" thickBot="1">
      <c r="A9" s="666" t="s">
        <v>674</v>
      </c>
      <c r="B9" s="667"/>
      <c r="C9" s="192">
        <f>SUM(C5:C8)</f>
        <v>66741640</v>
      </c>
      <c r="D9" s="192">
        <f t="shared" ref="D9:K9" si="0">SUM(D5:D8)</f>
        <v>6227200</v>
      </c>
      <c r="E9" s="192">
        <f t="shared" si="0"/>
        <v>735000</v>
      </c>
      <c r="F9" s="192">
        <f t="shared" si="0"/>
        <v>4327900</v>
      </c>
      <c r="G9" s="192">
        <f t="shared" si="0"/>
        <v>2091950</v>
      </c>
      <c r="H9" s="192">
        <f t="shared" si="0"/>
        <v>0</v>
      </c>
      <c r="I9" s="192">
        <f t="shared" si="0"/>
        <v>0</v>
      </c>
      <c r="J9" s="192">
        <f t="shared" si="0"/>
        <v>0</v>
      </c>
      <c r="K9" s="192">
        <f t="shared" si="0"/>
        <v>0</v>
      </c>
    </row>
    <row r="10" spans="1:11" s="644" customFormat="1" ht="17" thickTop="1">
      <c r="A10" s="668" t="s">
        <v>675</v>
      </c>
      <c r="B10" s="669">
        <v>3998</v>
      </c>
      <c r="C10" s="754"/>
      <c r="D10" s="754"/>
      <c r="E10" s="754"/>
      <c r="F10" s="754"/>
      <c r="G10" s="754"/>
      <c r="H10" s="754"/>
      <c r="I10" s="193"/>
      <c r="J10" s="754"/>
      <c r="K10" s="754"/>
    </row>
    <row r="11" spans="1:11" s="644" customFormat="1" ht="12.75" customHeight="1" thickBot="1">
      <c r="A11" s="666" t="s">
        <v>446</v>
      </c>
      <c r="B11" s="671"/>
      <c r="C11" s="194">
        <f>SUM(C9:C10)</f>
        <v>66741640</v>
      </c>
      <c r="D11" s="194">
        <f t="shared" ref="D11:K11" si="1">SUM(D9:D10)</f>
        <v>6227200</v>
      </c>
      <c r="E11" s="194">
        <f t="shared" si="1"/>
        <v>735000</v>
      </c>
      <c r="F11" s="194">
        <f t="shared" si="1"/>
        <v>4327900</v>
      </c>
      <c r="G11" s="194">
        <f t="shared" si="1"/>
        <v>2091950</v>
      </c>
      <c r="H11" s="194">
        <f t="shared" si="1"/>
        <v>0</v>
      </c>
      <c r="I11" s="194">
        <f t="shared" si="1"/>
        <v>0</v>
      </c>
      <c r="J11" s="194">
        <f t="shared" si="1"/>
        <v>0</v>
      </c>
      <c r="K11" s="194">
        <f t="shared" si="1"/>
        <v>0</v>
      </c>
    </row>
    <row r="12" spans="1:11" ht="18" customHeight="1" thickTop="1">
      <c r="A12" s="645" t="s">
        <v>765</v>
      </c>
      <c r="B12" s="646"/>
      <c r="C12" s="195"/>
      <c r="D12" s="195"/>
      <c r="E12" s="195"/>
      <c r="F12" s="195"/>
      <c r="G12" s="195"/>
      <c r="H12" s="195"/>
      <c r="I12" s="195"/>
      <c r="J12" s="195"/>
      <c r="K12" s="250"/>
    </row>
    <row r="13" spans="1:11" ht="12.75" customHeight="1">
      <c r="A13" s="672" t="s">
        <v>249</v>
      </c>
      <c r="B13" s="673" t="s">
        <v>240</v>
      </c>
      <c r="C13" s="196">
        <f>'EstExp 12-20'!K34</f>
        <v>44591570</v>
      </c>
      <c r="D13" s="197"/>
      <c r="E13" s="197"/>
      <c r="F13" s="197"/>
      <c r="G13" s="198">
        <f>'EstExp 12-20'!K233</f>
        <v>951070</v>
      </c>
      <c r="H13" s="199"/>
      <c r="I13" s="197"/>
      <c r="J13" s="191">
        <f>'EstExp 12-20'!K344</f>
        <v>0</v>
      </c>
      <c r="K13" s="197"/>
    </row>
    <row r="14" spans="1:11" ht="12.75" customHeight="1">
      <c r="A14" s="664" t="s">
        <v>129</v>
      </c>
      <c r="B14" s="674">
        <v>2000</v>
      </c>
      <c r="C14" s="200">
        <f>'EstExp 12-20'!K76</f>
        <v>18800810</v>
      </c>
      <c r="D14" s="191">
        <f>'EstExp 12-20'!K133</f>
        <v>7190720</v>
      </c>
      <c r="E14" s="201"/>
      <c r="F14" s="191">
        <f>'EstExp 12-20'!K188</f>
        <v>4962500</v>
      </c>
      <c r="G14" s="191">
        <f>'EstExp 12-20'!K276</f>
        <v>1140840</v>
      </c>
      <c r="H14" s="191">
        <f>'EstExp 12-20'!K300</f>
        <v>0</v>
      </c>
      <c r="I14" s="201"/>
      <c r="J14" s="191">
        <f>'EstExp 12-20'!K387</f>
        <v>0</v>
      </c>
      <c r="K14" s="191">
        <f>'EstExp 12-20'!K438</f>
        <v>0</v>
      </c>
    </row>
    <row r="15" spans="1:11" ht="12.75" customHeight="1">
      <c r="A15" s="664" t="s">
        <v>516</v>
      </c>
      <c r="B15" s="674">
        <v>3000</v>
      </c>
      <c r="C15" s="200">
        <f>'EstExp 12-20'!K77</f>
        <v>32250</v>
      </c>
      <c r="D15" s="191">
        <f>'EstExp 12-20'!K134</f>
        <v>0</v>
      </c>
      <c r="E15" s="201"/>
      <c r="F15" s="191">
        <f>'EstExp 12-20'!K189</f>
        <v>0</v>
      </c>
      <c r="G15" s="191">
        <f>'EstExp 12-20'!K277</f>
        <v>40</v>
      </c>
      <c r="H15" s="202"/>
      <c r="I15" s="201"/>
      <c r="J15" s="191">
        <f>'EstExp 12-20'!K388</f>
        <v>0</v>
      </c>
      <c r="K15" s="202"/>
    </row>
    <row r="16" spans="1:11" s="644" customFormat="1" ht="12.75" customHeight="1">
      <c r="A16" s="664" t="s">
        <v>46</v>
      </c>
      <c r="B16" s="674">
        <v>4000</v>
      </c>
      <c r="C16" s="200">
        <f>'EstExp 12-20'!K104</f>
        <v>4604000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c r="A17" s="664" t="s">
        <v>141</v>
      </c>
      <c r="B17" s="674">
        <v>5000</v>
      </c>
      <c r="C17" s="200">
        <f>'EstExp 12-20'!K114</f>
        <v>0</v>
      </c>
      <c r="D17" s="191">
        <f>'EstExp 12-20'!K153</f>
        <v>0</v>
      </c>
      <c r="E17" s="200">
        <f>'EstExp 12-20'!K176</f>
        <v>2077770</v>
      </c>
      <c r="F17" s="191">
        <f>'EstExp 12-20'!K212</f>
        <v>0</v>
      </c>
      <c r="G17" s="191">
        <f>'EstExp 12-20'!K290</f>
        <v>0</v>
      </c>
      <c r="H17" s="202"/>
      <c r="I17" s="201"/>
      <c r="J17" s="203">
        <f>'EstExp 12-20'!K426</f>
        <v>0</v>
      </c>
      <c r="K17" s="191">
        <f>'EstExp 12-20'!K451</f>
        <v>0</v>
      </c>
    </row>
    <row r="18" spans="1:11" ht="12.75" customHeight="1">
      <c r="A18" s="664" t="s">
        <v>397</v>
      </c>
      <c r="B18" s="675">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c r="A19" s="666" t="s">
        <v>676</v>
      </c>
      <c r="B19" s="676"/>
      <c r="C19" s="204">
        <f t="shared" ref="C19:F19" si="2">SUM(C13:C18)</f>
        <v>68028630</v>
      </c>
      <c r="D19" s="204">
        <f t="shared" si="2"/>
        <v>7190720</v>
      </c>
      <c r="E19" s="204">
        <f t="shared" si="2"/>
        <v>2077770</v>
      </c>
      <c r="F19" s="204">
        <f t="shared" si="2"/>
        <v>4962500</v>
      </c>
      <c r="G19" s="204">
        <f>SUM(G13:G18)</f>
        <v>2091950</v>
      </c>
      <c r="H19" s="204">
        <f>SUM(H13:H18)</f>
        <v>0</v>
      </c>
      <c r="I19" s="201"/>
      <c r="J19" s="192">
        <f>SUM(J13:J18)</f>
        <v>0</v>
      </c>
      <c r="K19" s="204">
        <f>SUM(K13:K18)</f>
        <v>0</v>
      </c>
    </row>
    <row r="20" spans="1:11" ht="19" thickTop="1" thickBot="1">
      <c r="A20" s="677" t="s">
        <v>677</v>
      </c>
      <c r="B20" s="678">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c r="A21" s="666" t="s">
        <v>357</v>
      </c>
      <c r="B21" s="679"/>
      <c r="C21" s="205">
        <f t="shared" ref="C21:H21" si="4">SUM(C19:C20)</f>
        <v>68028630</v>
      </c>
      <c r="D21" s="205">
        <f t="shared" si="4"/>
        <v>7190720</v>
      </c>
      <c r="E21" s="205">
        <f t="shared" si="4"/>
        <v>2077770</v>
      </c>
      <c r="F21" s="205">
        <f t="shared" si="4"/>
        <v>4962500</v>
      </c>
      <c r="G21" s="205">
        <f t="shared" si="4"/>
        <v>2091950</v>
      </c>
      <c r="H21" s="205">
        <f t="shared" si="4"/>
        <v>0</v>
      </c>
      <c r="I21" s="201"/>
      <c r="J21" s="205">
        <f>SUM(J19:J20)</f>
        <v>0</v>
      </c>
      <c r="K21" s="205">
        <f>SUM(K19:K20)</f>
        <v>0</v>
      </c>
    </row>
    <row r="22" spans="1:11" ht="21.75" customHeight="1" thickTop="1">
      <c r="A22" s="649" t="s">
        <v>449</v>
      </c>
      <c r="B22" s="650"/>
      <c r="C22" s="206">
        <f>C9-C19</f>
        <v>-1286990</v>
      </c>
      <c r="D22" s="206">
        <f t="shared" ref="D22:K22" si="5">D9-D19</f>
        <v>-963520</v>
      </c>
      <c r="E22" s="206">
        <f t="shared" si="5"/>
        <v>-1342770</v>
      </c>
      <c r="F22" s="206">
        <f t="shared" si="5"/>
        <v>-634600</v>
      </c>
      <c r="G22" s="206">
        <f t="shared" si="5"/>
        <v>0</v>
      </c>
      <c r="H22" s="206">
        <f t="shared" si="5"/>
        <v>0</v>
      </c>
      <c r="I22" s="206">
        <f t="shared" si="5"/>
        <v>0</v>
      </c>
      <c r="J22" s="206">
        <f t="shared" si="5"/>
        <v>0</v>
      </c>
      <c r="K22" s="206">
        <f t="shared" si="5"/>
        <v>0</v>
      </c>
    </row>
    <row r="23" spans="1:11" s="682" customFormat="1" ht="18" customHeight="1">
      <c r="A23" s="680" t="s">
        <v>333</v>
      </c>
      <c r="B23" s="681"/>
      <c r="C23" s="207"/>
      <c r="D23" s="207"/>
      <c r="E23" s="207"/>
      <c r="F23" s="207"/>
      <c r="G23" s="207"/>
      <c r="H23" s="207"/>
      <c r="I23" s="207"/>
      <c r="J23" s="207"/>
      <c r="K23" s="208"/>
    </row>
    <row r="24" spans="1:11" ht="12.75" customHeight="1">
      <c r="A24" s="683" t="s">
        <v>334</v>
      </c>
      <c r="B24" s="684"/>
      <c r="C24" s="209"/>
      <c r="D24" s="209"/>
      <c r="E24" s="209"/>
      <c r="F24" s="209"/>
      <c r="G24" s="209"/>
      <c r="H24" s="209"/>
      <c r="I24" s="209"/>
      <c r="J24" s="209"/>
      <c r="K24" s="209"/>
    </row>
    <row r="25" spans="1:11" ht="12.75" customHeight="1">
      <c r="A25" s="743" t="s">
        <v>317</v>
      </c>
      <c r="B25" s="744"/>
      <c r="C25" s="209"/>
      <c r="D25" s="209"/>
      <c r="E25" s="209"/>
      <c r="F25" s="209"/>
      <c r="G25" s="209"/>
      <c r="H25" s="209"/>
      <c r="I25" s="209"/>
      <c r="J25" s="209"/>
      <c r="K25" s="209"/>
    </row>
    <row r="26" spans="1:11" ht="17">
      <c r="A26" s="737" t="s">
        <v>678</v>
      </c>
      <c r="B26" s="738">
        <v>7110</v>
      </c>
      <c r="C26" s="210"/>
      <c r="D26" s="211"/>
      <c r="E26" s="211"/>
      <c r="F26" s="211"/>
      <c r="G26" s="211"/>
      <c r="H26" s="211"/>
      <c r="I26" s="211"/>
      <c r="J26" s="211"/>
      <c r="K26" s="211"/>
    </row>
    <row r="27" spans="1:11" ht="17">
      <c r="A27" s="737" t="s">
        <v>679</v>
      </c>
      <c r="B27" s="738" t="s">
        <v>578</v>
      </c>
      <c r="C27" s="210"/>
      <c r="D27" s="210"/>
      <c r="E27" s="210"/>
      <c r="F27" s="210"/>
      <c r="G27" s="210"/>
      <c r="H27" s="210"/>
      <c r="I27" s="211"/>
      <c r="J27" s="210"/>
      <c r="K27" s="210"/>
    </row>
    <row r="28" spans="1:11" ht="12">
      <c r="A28" s="737" t="s">
        <v>316</v>
      </c>
      <c r="B28" s="738">
        <v>7120</v>
      </c>
      <c r="C28" s="210"/>
      <c r="D28" s="210"/>
      <c r="E28" s="210"/>
      <c r="F28" s="210"/>
      <c r="G28" s="210"/>
      <c r="H28" s="210"/>
      <c r="I28" s="209"/>
      <c r="J28" s="210"/>
      <c r="K28" s="210"/>
    </row>
    <row r="29" spans="1:11" ht="12">
      <c r="A29" s="737" t="s">
        <v>78</v>
      </c>
      <c r="B29" s="742">
        <v>7130</v>
      </c>
      <c r="C29" s="210"/>
      <c r="D29" s="210"/>
      <c r="E29" s="213"/>
      <c r="F29" s="210"/>
      <c r="G29" s="209"/>
      <c r="H29" s="209"/>
      <c r="I29" s="209"/>
      <c r="J29" s="209"/>
      <c r="K29" s="209"/>
    </row>
    <row r="30" spans="1:11" ht="12">
      <c r="A30" s="737" t="s">
        <v>319</v>
      </c>
      <c r="B30" s="742">
        <v>7140</v>
      </c>
      <c r="C30" s="210"/>
      <c r="D30" s="210"/>
      <c r="E30" s="210"/>
      <c r="F30" s="210"/>
      <c r="G30" s="210"/>
      <c r="H30" s="210"/>
      <c r="I30" s="210"/>
      <c r="J30" s="210"/>
      <c r="K30" s="210"/>
    </row>
    <row r="31" spans="1:11" ht="12">
      <c r="A31" s="737" t="s">
        <v>321</v>
      </c>
      <c r="B31" s="738">
        <v>7150</v>
      </c>
      <c r="C31" s="209"/>
      <c r="D31" s="214">
        <f>H54</f>
        <v>0</v>
      </c>
      <c r="E31" s="215"/>
      <c r="F31" s="216"/>
      <c r="G31" s="209"/>
      <c r="H31" s="209"/>
      <c r="I31" s="209"/>
      <c r="J31" s="209"/>
      <c r="K31" s="209"/>
    </row>
    <row r="32" spans="1:11" ht="17">
      <c r="A32" s="217" t="s">
        <v>727</v>
      </c>
      <c r="B32" s="739">
        <v>7160</v>
      </c>
      <c r="C32" s="209"/>
      <c r="D32" s="218">
        <f>K55</f>
        <v>0</v>
      </c>
      <c r="E32" s="219"/>
      <c r="F32" s="209"/>
      <c r="G32" s="209"/>
      <c r="H32" s="209"/>
      <c r="I32" s="209"/>
      <c r="J32" s="209"/>
      <c r="K32" s="209"/>
    </row>
    <row r="33" spans="1:11" ht="29">
      <c r="A33" s="220" t="s">
        <v>680</v>
      </c>
      <c r="B33" s="739">
        <v>7170</v>
      </c>
      <c r="C33" s="209"/>
      <c r="D33" s="215"/>
      <c r="E33" s="218">
        <f>K56</f>
        <v>0</v>
      </c>
      <c r="F33" s="209"/>
      <c r="G33" s="209"/>
      <c r="H33" s="209"/>
      <c r="I33" s="209"/>
      <c r="J33" s="209"/>
      <c r="K33" s="209"/>
    </row>
    <row r="34" spans="1:11" ht="12.75" customHeight="1">
      <c r="A34" s="740" t="s">
        <v>241</v>
      </c>
      <c r="B34" s="741"/>
      <c r="C34" s="211"/>
      <c r="D34" s="221"/>
      <c r="E34" s="222"/>
      <c r="F34" s="211"/>
      <c r="G34" s="211"/>
      <c r="H34" s="211"/>
      <c r="I34" s="211"/>
      <c r="J34" s="211"/>
      <c r="K34" s="211"/>
    </row>
    <row r="35" spans="1:11" ht="17">
      <c r="A35" s="734" t="s">
        <v>681</v>
      </c>
      <c r="B35" s="736">
        <v>7210</v>
      </c>
      <c r="C35" s="210"/>
      <c r="D35" s="210"/>
      <c r="E35" s="210"/>
      <c r="F35" s="210"/>
      <c r="G35" s="211"/>
      <c r="H35" s="212"/>
      <c r="I35" s="212"/>
      <c r="J35" s="212"/>
      <c r="K35" s="212"/>
    </row>
    <row r="36" spans="1:11" ht="12" customHeight="1">
      <c r="A36" s="734" t="s">
        <v>419</v>
      </c>
      <c r="B36" s="736">
        <v>7220</v>
      </c>
      <c r="C36" s="210"/>
      <c r="D36" s="210"/>
      <c r="E36" s="210"/>
      <c r="F36" s="210"/>
      <c r="G36" s="211"/>
      <c r="H36" s="212"/>
      <c r="I36" s="212"/>
      <c r="J36" s="212"/>
      <c r="K36" s="212"/>
    </row>
    <row r="37" spans="1:11" ht="12" customHeight="1">
      <c r="A37" s="734" t="s">
        <v>415</v>
      </c>
      <c r="B37" s="736">
        <v>7230</v>
      </c>
      <c r="C37" s="210"/>
      <c r="D37" s="210"/>
      <c r="E37" s="210"/>
      <c r="F37" s="210"/>
      <c r="G37" s="211"/>
      <c r="H37" s="212"/>
      <c r="I37" s="212"/>
      <c r="J37" s="212"/>
      <c r="K37" s="212"/>
    </row>
    <row r="38" spans="1:11" ht="17">
      <c r="A38" s="734" t="s">
        <v>682</v>
      </c>
      <c r="B38" s="735">
        <v>7300</v>
      </c>
      <c r="C38" s="210"/>
      <c r="D38" s="210"/>
      <c r="E38" s="210"/>
      <c r="F38" s="210"/>
      <c r="G38" s="212"/>
      <c r="H38" s="212"/>
      <c r="I38" s="211"/>
      <c r="J38" s="212"/>
      <c r="K38" s="212"/>
    </row>
    <row r="39" spans="1:11" ht="12" customHeight="1">
      <c r="A39" s="734" t="s">
        <v>1949</v>
      </c>
      <c r="B39" s="735">
        <v>7400</v>
      </c>
      <c r="C39" s="223"/>
      <c r="D39" s="223"/>
      <c r="E39" s="224">
        <f>SUM(C57:H60)</f>
        <v>0</v>
      </c>
      <c r="F39" s="225"/>
      <c r="G39" s="225"/>
      <c r="H39" s="225"/>
      <c r="I39" s="226"/>
      <c r="J39" s="211"/>
      <c r="K39" s="211"/>
    </row>
    <row r="40" spans="1:11" ht="12" customHeight="1">
      <c r="A40" s="734" t="s">
        <v>1950</v>
      </c>
      <c r="B40" s="733">
        <v>7500</v>
      </c>
      <c r="C40" s="227"/>
      <c r="D40" s="227"/>
      <c r="E40" s="224">
        <f>SUM(C61:H64)</f>
        <v>0</v>
      </c>
      <c r="F40" s="211"/>
      <c r="G40" s="211"/>
      <c r="H40" s="211"/>
      <c r="I40" s="211"/>
      <c r="J40" s="211"/>
      <c r="K40" s="211"/>
    </row>
    <row r="41" spans="1:11" ht="12" customHeight="1">
      <c r="A41" s="734" t="s">
        <v>214</v>
      </c>
      <c r="B41" s="733">
        <v>7600</v>
      </c>
      <c r="C41" s="211"/>
      <c r="D41" s="211"/>
      <c r="E41" s="224">
        <f>SUM(C65:D68)</f>
        <v>1218300</v>
      </c>
      <c r="F41" s="211"/>
      <c r="G41" s="211"/>
      <c r="H41" s="211"/>
      <c r="I41" s="211"/>
      <c r="J41" s="211"/>
      <c r="K41" s="211"/>
    </row>
    <row r="42" spans="1:11" ht="12" customHeight="1">
      <c r="A42" s="734" t="s">
        <v>417</v>
      </c>
      <c r="B42" s="733">
        <v>7700</v>
      </c>
      <c r="C42" s="211"/>
      <c r="D42" s="211"/>
      <c r="E42" s="224">
        <f>SUM(C69:D72)</f>
        <v>107620</v>
      </c>
      <c r="F42" s="211"/>
      <c r="G42" s="211"/>
      <c r="H42" s="211"/>
      <c r="I42" s="211"/>
      <c r="J42" s="211"/>
      <c r="K42" s="211"/>
    </row>
    <row r="43" spans="1:11" ht="12" customHeight="1">
      <c r="A43" s="734" t="s">
        <v>320</v>
      </c>
      <c r="B43" s="733">
        <v>7800</v>
      </c>
      <c r="C43" s="211"/>
      <c r="D43" s="211"/>
      <c r="E43" s="211"/>
      <c r="F43" s="211"/>
      <c r="G43" s="211"/>
      <c r="H43" s="224">
        <f>SUM(C73:D76)</f>
        <v>0</v>
      </c>
      <c r="I43" s="211"/>
      <c r="J43" s="211"/>
      <c r="K43" s="211"/>
    </row>
    <row r="44" spans="1:11" ht="12" customHeight="1">
      <c r="A44" s="725" t="s">
        <v>416</v>
      </c>
      <c r="B44" s="733">
        <v>7900</v>
      </c>
      <c r="C44" s="210"/>
      <c r="D44" s="210"/>
      <c r="E44" s="210"/>
      <c r="F44" s="210"/>
      <c r="G44" s="210"/>
      <c r="H44" s="210"/>
      <c r="I44" s="211"/>
      <c r="J44" s="211"/>
      <c r="K44" s="212"/>
    </row>
    <row r="45" spans="1:11" ht="12" customHeight="1">
      <c r="A45" s="734" t="s">
        <v>375</v>
      </c>
      <c r="B45" s="733">
        <v>7990</v>
      </c>
      <c r="C45" s="210"/>
      <c r="D45" s="210"/>
      <c r="E45" s="210"/>
      <c r="F45" s="210"/>
      <c r="G45" s="210"/>
      <c r="H45" s="210"/>
      <c r="I45" s="212"/>
      <c r="J45" s="212"/>
      <c r="K45" s="212"/>
    </row>
    <row r="46" spans="1:11" ht="14.25" customHeight="1" thickBot="1">
      <c r="A46" s="685" t="s">
        <v>683</v>
      </c>
      <c r="B46" s="686"/>
      <c r="C46" s="228">
        <f>SUM(C26:C45)</f>
        <v>0</v>
      </c>
      <c r="D46" s="228">
        <f t="shared" ref="D46:K46" si="6">SUM(D26:D45)</f>
        <v>0</v>
      </c>
      <c r="E46" s="228">
        <f t="shared" si="6"/>
        <v>1325920</v>
      </c>
      <c r="F46" s="228">
        <f t="shared" si="6"/>
        <v>0</v>
      </c>
      <c r="G46" s="228">
        <f t="shared" si="6"/>
        <v>0</v>
      </c>
      <c r="H46" s="228">
        <f t="shared" si="6"/>
        <v>0</v>
      </c>
      <c r="I46" s="228">
        <f t="shared" si="6"/>
        <v>0</v>
      </c>
      <c r="J46" s="228">
        <f t="shared" si="6"/>
        <v>0</v>
      </c>
      <c r="K46" s="228">
        <f t="shared" si="6"/>
        <v>0</v>
      </c>
    </row>
    <row r="47" spans="1:11" ht="12.75" customHeight="1" thickTop="1">
      <c r="A47" s="683" t="s">
        <v>335</v>
      </c>
      <c r="B47" s="684"/>
      <c r="C47" s="229"/>
      <c r="D47" s="229"/>
      <c r="E47" s="229"/>
      <c r="F47" s="229"/>
      <c r="G47" s="229"/>
      <c r="H47" s="230"/>
      <c r="I47" s="229"/>
      <c r="J47" s="230"/>
      <c r="K47" s="229"/>
    </row>
    <row r="48" spans="1:11" ht="0.75" customHeight="1">
      <c r="A48" s="689"/>
      <c r="B48" s="690"/>
      <c r="C48" s="231"/>
      <c r="D48" s="231"/>
      <c r="E48" s="231"/>
      <c r="F48" s="231"/>
      <c r="G48" s="231"/>
      <c r="H48" s="230"/>
      <c r="I48" s="231"/>
      <c r="J48" s="230"/>
      <c r="K48" s="231"/>
    </row>
    <row r="49" spans="1:11" ht="12.75" customHeight="1">
      <c r="A49" s="729" t="s">
        <v>318</v>
      </c>
      <c r="B49" s="730"/>
      <c r="C49" s="231"/>
      <c r="D49" s="232"/>
      <c r="E49" s="231"/>
      <c r="F49" s="231"/>
      <c r="G49" s="231"/>
      <c r="H49" s="230"/>
      <c r="I49" s="231"/>
      <c r="J49" s="230"/>
      <c r="K49" s="231"/>
    </row>
    <row r="50" spans="1:11" ht="16">
      <c r="A50" s="731" t="s">
        <v>684</v>
      </c>
      <c r="B50" s="727" t="s">
        <v>109</v>
      </c>
      <c r="C50" s="231"/>
      <c r="D50" s="231"/>
      <c r="E50" s="231"/>
      <c r="F50" s="231"/>
      <c r="G50" s="231"/>
      <c r="H50" s="230"/>
      <c r="I50" s="224">
        <f>SUM(C26,C27,D27,E27,F27,G27,H27,J27,K27)</f>
        <v>0</v>
      </c>
      <c r="J50" s="230"/>
      <c r="K50" s="231"/>
    </row>
    <row r="51" spans="1:11" ht="12">
      <c r="A51" s="732" t="s">
        <v>316</v>
      </c>
      <c r="B51" s="724" t="s">
        <v>110</v>
      </c>
      <c r="C51" s="231"/>
      <c r="D51" s="231"/>
      <c r="E51" s="231"/>
      <c r="F51" s="231"/>
      <c r="G51" s="231"/>
      <c r="H51" s="230"/>
      <c r="I51" s="233">
        <f>SUM(C28:K28)</f>
        <v>0</v>
      </c>
      <c r="J51" s="230"/>
      <c r="K51" s="231"/>
    </row>
    <row r="52" spans="1:11" ht="12">
      <c r="A52" s="726" t="s">
        <v>78</v>
      </c>
      <c r="B52" s="727" t="s">
        <v>264</v>
      </c>
      <c r="C52" s="210"/>
      <c r="D52" s="210"/>
      <c r="E52" s="231"/>
      <c r="F52" s="234"/>
      <c r="G52" s="231"/>
      <c r="H52" s="230"/>
      <c r="I52" s="235"/>
      <c r="J52" s="230"/>
      <c r="K52" s="231"/>
    </row>
    <row r="53" spans="1:11" ht="16">
      <c r="A53" s="726" t="s">
        <v>685</v>
      </c>
      <c r="B53" s="728" t="s">
        <v>265</v>
      </c>
      <c r="C53" s="210"/>
      <c r="D53" s="210"/>
      <c r="E53" s="236"/>
      <c r="F53" s="236"/>
      <c r="G53" s="236"/>
      <c r="H53" s="236"/>
      <c r="I53" s="231"/>
      <c r="J53" s="236"/>
      <c r="K53" s="231"/>
    </row>
    <row r="54" spans="1:11" ht="12">
      <c r="A54" s="725" t="s">
        <v>321</v>
      </c>
      <c r="B54" s="724" t="s">
        <v>57</v>
      </c>
      <c r="C54" s="231"/>
      <c r="D54" s="231"/>
      <c r="E54" s="231"/>
      <c r="F54" s="231"/>
      <c r="G54" s="231"/>
      <c r="H54" s="236"/>
      <c r="I54" s="231"/>
      <c r="J54" s="230"/>
      <c r="K54" s="237"/>
    </row>
    <row r="55" spans="1:11" ht="17">
      <c r="A55" s="217" t="s">
        <v>726</v>
      </c>
      <c r="B55" s="724" t="s">
        <v>58</v>
      </c>
      <c r="C55" s="231"/>
      <c r="D55" s="231"/>
      <c r="E55" s="231"/>
      <c r="F55" s="231"/>
      <c r="G55" s="231"/>
      <c r="H55" s="230"/>
      <c r="I55" s="231"/>
      <c r="J55" s="230"/>
      <c r="K55" s="238"/>
    </row>
    <row r="56" spans="1:11" ht="29">
      <c r="A56" s="220" t="s">
        <v>728</v>
      </c>
      <c r="B56" s="724" t="s">
        <v>59</v>
      </c>
      <c r="C56" s="231"/>
      <c r="D56" s="231"/>
      <c r="E56" s="231"/>
      <c r="F56" s="231"/>
      <c r="G56" s="231"/>
      <c r="H56" s="230"/>
      <c r="I56" s="231"/>
      <c r="J56" s="230"/>
      <c r="K56" s="238"/>
    </row>
    <row r="57" spans="1:11" ht="12">
      <c r="A57" s="239" t="s">
        <v>1951</v>
      </c>
      <c r="B57" s="724" t="s">
        <v>542</v>
      </c>
      <c r="C57" s="210"/>
      <c r="D57" s="210"/>
      <c r="E57" s="231"/>
      <c r="F57" s="231"/>
      <c r="G57" s="231"/>
      <c r="H57" s="210"/>
      <c r="I57" s="231"/>
      <c r="J57" s="230"/>
      <c r="K57" s="231"/>
    </row>
    <row r="58" spans="1:11" ht="12">
      <c r="A58" s="240" t="s">
        <v>1952</v>
      </c>
      <c r="B58" s="724" t="s">
        <v>543</v>
      </c>
      <c r="C58" s="210"/>
      <c r="D58" s="210"/>
      <c r="E58" s="231"/>
      <c r="F58" s="231"/>
      <c r="G58" s="231"/>
      <c r="H58" s="210"/>
      <c r="I58" s="231"/>
      <c r="J58" s="230"/>
      <c r="K58" s="231"/>
    </row>
    <row r="59" spans="1:11" ht="12">
      <c r="A59" s="241" t="s">
        <v>1953</v>
      </c>
      <c r="B59" s="724" t="s">
        <v>544</v>
      </c>
      <c r="C59" s="210"/>
      <c r="D59" s="210"/>
      <c r="E59" s="231"/>
      <c r="F59" s="231"/>
      <c r="G59" s="231"/>
      <c r="H59" s="210"/>
      <c r="I59" s="231"/>
      <c r="J59" s="230"/>
      <c r="K59" s="231"/>
    </row>
    <row r="60" spans="1:11" ht="12">
      <c r="A60" s="240" t="s">
        <v>1954</v>
      </c>
      <c r="B60" s="724" t="s">
        <v>545</v>
      </c>
      <c r="C60" s="210"/>
      <c r="D60" s="210"/>
      <c r="E60" s="231"/>
      <c r="F60" s="231"/>
      <c r="G60" s="231"/>
      <c r="H60" s="210"/>
      <c r="I60" s="231"/>
      <c r="J60" s="230"/>
      <c r="K60" s="231"/>
    </row>
    <row r="61" spans="1:11" ht="12">
      <c r="A61" s="241" t="s">
        <v>1955</v>
      </c>
      <c r="B61" s="724" t="s">
        <v>546</v>
      </c>
      <c r="C61" s="210"/>
      <c r="D61" s="210"/>
      <c r="E61" s="231"/>
      <c r="F61" s="231"/>
      <c r="G61" s="231"/>
      <c r="H61" s="210"/>
      <c r="I61" s="231"/>
      <c r="J61" s="230"/>
      <c r="K61" s="231"/>
    </row>
    <row r="62" spans="1:11" ht="12">
      <c r="A62" s="242" t="s">
        <v>1956</v>
      </c>
      <c r="B62" s="724" t="s">
        <v>547</v>
      </c>
      <c r="C62" s="210"/>
      <c r="D62" s="210"/>
      <c r="E62" s="231"/>
      <c r="F62" s="231"/>
      <c r="G62" s="231"/>
      <c r="H62" s="210"/>
      <c r="I62" s="231"/>
      <c r="J62" s="230"/>
      <c r="K62" s="231"/>
    </row>
    <row r="63" spans="1:11" ht="12">
      <c r="A63" s="241" t="s">
        <v>1957</v>
      </c>
      <c r="B63" s="724" t="s">
        <v>548</v>
      </c>
      <c r="C63" s="210"/>
      <c r="D63" s="210"/>
      <c r="E63" s="231"/>
      <c r="F63" s="231"/>
      <c r="G63" s="231"/>
      <c r="H63" s="210"/>
      <c r="I63" s="231"/>
      <c r="J63" s="230"/>
      <c r="K63" s="231"/>
    </row>
    <row r="64" spans="1:11" ht="12">
      <c r="A64" s="240" t="s">
        <v>1958</v>
      </c>
      <c r="B64" s="724" t="s">
        <v>549</v>
      </c>
      <c r="C64" s="210"/>
      <c r="D64" s="210"/>
      <c r="E64" s="231"/>
      <c r="F64" s="231"/>
      <c r="G64" s="231"/>
      <c r="H64" s="210"/>
      <c r="I64" s="231"/>
      <c r="J64" s="230"/>
      <c r="K64" s="231"/>
    </row>
    <row r="65" spans="1:11" ht="12">
      <c r="A65" s="241" t="s">
        <v>541</v>
      </c>
      <c r="B65" s="724" t="s">
        <v>550</v>
      </c>
      <c r="C65" s="210"/>
      <c r="D65" s="210"/>
      <c r="E65" s="231"/>
      <c r="F65" s="231"/>
      <c r="G65" s="231"/>
      <c r="H65" s="230"/>
      <c r="I65" s="231"/>
      <c r="J65" s="230"/>
      <c r="K65" s="231"/>
    </row>
    <row r="66" spans="1:11" ht="12">
      <c r="A66" s="240" t="s">
        <v>562</v>
      </c>
      <c r="B66" s="724" t="s">
        <v>551</v>
      </c>
      <c r="C66" s="210"/>
      <c r="D66" s="210"/>
      <c r="E66" s="231"/>
      <c r="F66" s="231"/>
      <c r="G66" s="231"/>
      <c r="H66" s="230"/>
      <c r="I66" s="231"/>
      <c r="J66" s="230"/>
      <c r="K66" s="231"/>
    </row>
    <row r="67" spans="1:11" ht="12">
      <c r="A67" s="241" t="s">
        <v>563</v>
      </c>
      <c r="B67" s="724" t="s">
        <v>552</v>
      </c>
      <c r="C67" s="210"/>
      <c r="D67" s="210"/>
      <c r="E67" s="231"/>
      <c r="F67" s="231"/>
      <c r="G67" s="231"/>
      <c r="H67" s="230"/>
      <c r="I67" s="231"/>
      <c r="J67" s="230"/>
      <c r="K67" s="231"/>
    </row>
    <row r="68" spans="1:11" ht="12">
      <c r="A68" s="240" t="s">
        <v>564</v>
      </c>
      <c r="B68" s="724" t="s">
        <v>553</v>
      </c>
      <c r="C68" s="210">
        <v>833300</v>
      </c>
      <c r="D68" s="210">
        <v>385000</v>
      </c>
      <c r="E68" s="231"/>
      <c r="F68" s="231"/>
      <c r="G68" s="231"/>
      <c r="H68" s="230"/>
      <c r="I68" s="231"/>
      <c r="J68" s="230"/>
      <c r="K68" s="231"/>
    </row>
    <row r="69" spans="1:11" ht="12">
      <c r="A69" s="241" t="s">
        <v>565</v>
      </c>
      <c r="B69" s="724" t="s">
        <v>554</v>
      </c>
      <c r="C69" s="210"/>
      <c r="D69" s="210"/>
      <c r="E69" s="231"/>
      <c r="F69" s="231"/>
      <c r="G69" s="231"/>
      <c r="H69" s="230"/>
      <c r="I69" s="231"/>
      <c r="J69" s="230"/>
      <c r="K69" s="231"/>
    </row>
    <row r="70" spans="1:11" ht="12">
      <c r="A70" s="240" t="s">
        <v>566</v>
      </c>
      <c r="B70" s="724" t="s">
        <v>555</v>
      </c>
      <c r="C70" s="210"/>
      <c r="D70" s="210"/>
      <c r="E70" s="231"/>
      <c r="F70" s="231"/>
      <c r="G70" s="231"/>
      <c r="H70" s="230"/>
      <c r="I70" s="231"/>
      <c r="J70" s="230"/>
      <c r="K70" s="231"/>
    </row>
    <row r="71" spans="1:11" ht="12">
      <c r="A71" s="242" t="s">
        <v>567</v>
      </c>
      <c r="B71" s="724" t="s">
        <v>556</v>
      </c>
      <c r="C71" s="210"/>
      <c r="D71" s="210"/>
      <c r="E71" s="231"/>
      <c r="F71" s="231"/>
      <c r="G71" s="231"/>
      <c r="H71" s="230"/>
      <c r="I71" s="231"/>
      <c r="J71" s="230"/>
      <c r="K71" s="231"/>
    </row>
    <row r="72" spans="1:11" ht="12">
      <c r="A72" s="240" t="s">
        <v>568</v>
      </c>
      <c r="B72" s="724" t="s">
        <v>557</v>
      </c>
      <c r="C72" s="210">
        <v>2220</v>
      </c>
      <c r="D72" s="210">
        <v>105400</v>
      </c>
      <c r="E72" s="231"/>
      <c r="F72" s="231"/>
      <c r="G72" s="231"/>
      <c r="H72" s="230"/>
      <c r="I72" s="231"/>
      <c r="J72" s="230"/>
      <c r="K72" s="231"/>
    </row>
    <row r="73" spans="1:11" ht="12">
      <c r="A73" s="241" t="s">
        <v>569</v>
      </c>
      <c r="B73" s="724" t="s">
        <v>558</v>
      </c>
      <c r="C73" s="210"/>
      <c r="D73" s="210"/>
      <c r="E73" s="231"/>
      <c r="F73" s="231"/>
      <c r="G73" s="231"/>
      <c r="H73" s="230"/>
      <c r="I73" s="231"/>
      <c r="J73" s="230"/>
      <c r="K73" s="231"/>
    </row>
    <row r="74" spans="1:11" ht="12">
      <c r="A74" s="241" t="s">
        <v>570</v>
      </c>
      <c r="B74" s="724" t="s">
        <v>559</v>
      </c>
      <c r="C74" s="210"/>
      <c r="D74" s="210"/>
      <c r="E74" s="231"/>
      <c r="F74" s="231"/>
      <c r="G74" s="231"/>
      <c r="H74" s="230"/>
      <c r="I74" s="231"/>
      <c r="J74" s="230"/>
      <c r="K74" s="231"/>
    </row>
    <row r="75" spans="1:11" ht="12">
      <c r="A75" s="241" t="s">
        <v>571</v>
      </c>
      <c r="B75" s="724" t="s">
        <v>560</v>
      </c>
      <c r="C75" s="210"/>
      <c r="D75" s="210"/>
      <c r="E75" s="231"/>
      <c r="F75" s="231"/>
      <c r="G75" s="231"/>
      <c r="H75" s="230"/>
      <c r="I75" s="231"/>
      <c r="J75" s="230"/>
      <c r="K75" s="231"/>
    </row>
    <row r="76" spans="1:11" ht="12">
      <c r="A76" s="241" t="s">
        <v>572</v>
      </c>
      <c r="B76" s="724" t="s">
        <v>561</v>
      </c>
      <c r="C76" s="210"/>
      <c r="D76" s="210"/>
      <c r="E76" s="231"/>
      <c r="F76" s="231"/>
      <c r="G76" s="231"/>
      <c r="H76" s="230"/>
      <c r="I76" s="231"/>
      <c r="J76" s="230"/>
      <c r="K76" s="231"/>
    </row>
    <row r="77" spans="1:11" ht="12">
      <c r="A77" s="725" t="s">
        <v>36</v>
      </c>
      <c r="B77" s="724" t="s">
        <v>377</v>
      </c>
      <c r="C77" s="210"/>
      <c r="D77" s="210"/>
      <c r="E77" s="231"/>
      <c r="F77" s="210"/>
      <c r="G77" s="210"/>
      <c r="H77" s="210"/>
      <c r="I77" s="237"/>
      <c r="J77" s="230"/>
      <c r="K77" s="236"/>
    </row>
    <row r="78" spans="1:11" ht="12">
      <c r="A78" s="726" t="s">
        <v>378</v>
      </c>
      <c r="B78" s="727" t="s">
        <v>376</v>
      </c>
      <c r="C78" s="210"/>
      <c r="D78" s="210"/>
      <c r="E78" s="210"/>
      <c r="F78" s="210"/>
      <c r="G78" s="210"/>
      <c r="H78" s="210"/>
      <c r="I78" s="210"/>
      <c r="J78" s="210"/>
      <c r="K78" s="210"/>
    </row>
    <row r="79" spans="1:11" ht="18" thickBot="1">
      <c r="A79" s="691" t="s">
        <v>686</v>
      </c>
      <c r="B79" s="692"/>
      <c r="C79" s="243">
        <f>SUM(C50:C78)</f>
        <v>835520</v>
      </c>
      <c r="D79" s="243">
        <f t="shared" ref="D79:K79" si="7">SUM(D50:D78)</f>
        <v>490400</v>
      </c>
      <c r="E79" s="243">
        <f t="shared" si="7"/>
        <v>0</v>
      </c>
      <c r="F79" s="243">
        <f t="shared" si="7"/>
        <v>0</v>
      </c>
      <c r="G79" s="243">
        <f t="shared" si="7"/>
        <v>0</v>
      </c>
      <c r="H79" s="243">
        <f t="shared" si="7"/>
        <v>0</v>
      </c>
      <c r="I79" s="243">
        <f t="shared" si="7"/>
        <v>0</v>
      </c>
      <c r="J79" s="243">
        <f t="shared" si="7"/>
        <v>0</v>
      </c>
      <c r="K79" s="243">
        <f t="shared" si="7"/>
        <v>0</v>
      </c>
    </row>
    <row r="80" spans="1:11" ht="16" thickTop="1" thickBot="1">
      <c r="A80" s="693" t="s">
        <v>336</v>
      </c>
      <c r="B80" s="694"/>
      <c r="C80" s="228">
        <f t="shared" ref="C80:K80" si="8">C46-C79</f>
        <v>-835520</v>
      </c>
      <c r="D80" s="228">
        <f t="shared" si="8"/>
        <v>-490400</v>
      </c>
      <c r="E80" s="228">
        <f t="shared" si="8"/>
        <v>1325920</v>
      </c>
      <c r="F80" s="228">
        <f t="shared" si="8"/>
        <v>0</v>
      </c>
      <c r="G80" s="228">
        <f t="shared" si="8"/>
        <v>0</v>
      </c>
      <c r="H80" s="228">
        <f t="shared" si="8"/>
        <v>0</v>
      </c>
      <c r="I80" s="228">
        <f t="shared" si="8"/>
        <v>0</v>
      </c>
      <c r="J80" s="228">
        <f t="shared" si="8"/>
        <v>0</v>
      </c>
      <c r="K80" s="228">
        <f t="shared" si="8"/>
        <v>0</v>
      </c>
    </row>
    <row r="81" spans="1:11" ht="26" thickTop="1" thickBot="1">
      <c r="A81" s="723" t="str">
        <f>"ESTIMATED ENDING FUND BALANCE (without Student Activity Funds) as of June 30, "&amp;'B25'!L2</f>
        <v>ESTIMATED ENDING FUND BALANCE (without Student Activity Funds) as of June 30, 2025</v>
      </c>
      <c r="B81" s="652"/>
      <c r="C81" s="228">
        <f t="shared" ref="C81:K81" si="9">C3+C22+C80</f>
        <v>28310333</v>
      </c>
      <c r="D81" s="228">
        <f t="shared" si="9"/>
        <v>1489690</v>
      </c>
      <c r="E81" s="228">
        <f>E3+E22+E80</f>
        <v>408302</v>
      </c>
      <c r="F81" s="228">
        <f t="shared" si="9"/>
        <v>572197</v>
      </c>
      <c r="G81" s="228">
        <f t="shared" si="9"/>
        <v>15445</v>
      </c>
      <c r="H81" s="228">
        <f t="shared" si="9"/>
        <v>0</v>
      </c>
      <c r="I81" s="228">
        <f t="shared" si="9"/>
        <v>955536</v>
      </c>
      <c r="J81" s="228">
        <f t="shared" si="9"/>
        <v>0</v>
      </c>
      <c r="K81" s="228">
        <f t="shared" si="9"/>
        <v>0</v>
      </c>
    </row>
    <row r="82" spans="1:11" ht="13" thickTop="1">
      <c r="A82" s="653"/>
      <c r="B82" s="654"/>
      <c r="C82" s="655"/>
      <c r="D82" s="655"/>
      <c r="E82" s="655"/>
      <c r="F82" s="655"/>
      <c r="G82" s="655"/>
      <c r="H82" s="655"/>
      <c r="I82" s="655"/>
      <c r="J82" s="655"/>
      <c r="K82" s="655"/>
    </row>
    <row r="83" spans="1:11" s="659" customFormat="1" ht="26">
      <c r="A83" s="721" t="str">
        <f>"Student Activity (Fund 11) ESTIMATED BEGINNING FUND BALANCE as of July 1, "&amp;'B25'!L2-1</f>
        <v>Student Activity (Fund 11) ESTIMATED BEGINNING FUND BALANCE as of July 1, 2024</v>
      </c>
      <c r="B83" s="722"/>
      <c r="C83" s="187">
        <v>0</v>
      </c>
      <c r="D83" s="231"/>
      <c r="E83" s="231"/>
      <c r="F83" s="231"/>
      <c r="G83" s="231"/>
      <c r="H83" s="231"/>
      <c r="I83" s="231"/>
      <c r="J83" s="231"/>
      <c r="K83" s="231"/>
    </row>
    <row r="84" spans="1:11" s="641" customFormat="1" ht="18" customHeight="1">
      <c r="A84" s="639" t="s">
        <v>766</v>
      </c>
      <c r="B84" s="640"/>
      <c r="C84" s="188"/>
      <c r="D84" s="188"/>
      <c r="E84" s="188"/>
      <c r="F84" s="188"/>
      <c r="G84" s="188"/>
      <c r="H84" s="188"/>
      <c r="I84" s="188"/>
      <c r="J84" s="188"/>
      <c r="K84" s="262"/>
    </row>
    <row r="85" spans="1:11" s="644" customFormat="1" ht="13" thickBot="1">
      <c r="A85" s="642" t="s">
        <v>749</v>
      </c>
      <c r="B85" s="643">
        <v>1799</v>
      </c>
      <c r="C85" s="192">
        <f>'EstRev 6-11'!C82</f>
        <v>0</v>
      </c>
      <c r="D85" s="566"/>
      <c r="E85" s="566"/>
      <c r="F85" s="566"/>
      <c r="G85" s="566"/>
      <c r="H85" s="566"/>
      <c r="I85" s="566"/>
      <c r="J85" s="566"/>
      <c r="K85" s="566"/>
    </row>
    <row r="86" spans="1:11" ht="18" customHeight="1" thickTop="1">
      <c r="A86" s="645" t="s">
        <v>767</v>
      </c>
      <c r="B86" s="646"/>
      <c r="C86" s="195"/>
      <c r="D86" s="195"/>
      <c r="E86" s="195"/>
      <c r="F86" s="195"/>
      <c r="G86" s="195"/>
      <c r="H86" s="195"/>
      <c r="I86" s="195"/>
      <c r="J86" s="195"/>
      <c r="K86" s="250"/>
    </row>
    <row r="87" spans="1:11" ht="15" customHeight="1" thickBot="1">
      <c r="A87" s="642" t="s">
        <v>748</v>
      </c>
      <c r="B87" s="648">
        <v>1999</v>
      </c>
      <c r="C87" s="204">
        <f>'EstExp 12-20'!K33</f>
        <v>0</v>
      </c>
      <c r="D87" s="566"/>
      <c r="E87" s="566"/>
      <c r="F87" s="566"/>
      <c r="G87" s="566"/>
      <c r="H87" s="566"/>
      <c r="I87" s="566"/>
      <c r="J87" s="566"/>
      <c r="K87" s="566"/>
    </row>
    <row r="88" spans="1:11" ht="27.75" customHeight="1" thickTop="1" thickBot="1">
      <c r="A88" s="649" t="s">
        <v>449</v>
      </c>
      <c r="B88" s="650"/>
      <c r="C88" s="580">
        <f>C85-C87</f>
        <v>0</v>
      </c>
      <c r="D88" s="579"/>
      <c r="E88" s="579"/>
      <c r="F88" s="579"/>
      <c r="G88" s="579"/>
      <c r="H88" s="579"/>
      <c r="I88" s="579"/>
      <c r="J88" s="579"/>
      <c r="K88" s="579"/>
    </row>
    <row r="89" spans="1:11" ht="22" customHeight="1" thickTop="1" thickBot="1">
      <c r="A89" s="651" t="str">
        <f>"Student Activity ESTIMATED ENDING FUND BALANCE as of June 30, "&amp;'B25'!L2</f>
        <v>Student Activity ESTIMATED ENDING FUND BALANCE as of June 30, 2025</v>
      </c>
      <c r="B89" s="652"/>
      <c r="C89" s="228">
        <f>C83+C88</f>
        <v>0</v>
      </c>
      <c r="D89" s="578"/>
      <c r="E89" s="578"/>
      <c r="F89" s="578"/>
      <c r="G89" s="578"/>
      <c r="H89" s="578"/>
      <c r="I89" s="578"/>
      <c r="J89" s="578"/>
      <c r="K89" s="578"/>
    </row>
    <row r="90" spans="1:11" ht="13" thickTop="1">
      <c r="A90" s="653"/>
      <c r="B90" s="654"/>
      <c r="C90" s="655"/>
      <c r="D90" s="568"/>
      <c r="E90" s="568"/>
      <c r="F90" s="568"/>
      <c r="G90" s="568"/>
      <c r="H90" s="568"/>
      <c r="I90" s="568"/>
      <c r="J90" s="568"/>
      <c r="K90" s="568"/>
    </row>
    <row r="91" spans="1:11" s="659" customFormat="1" ht="35.5" customHeight="1">
      <c r="A91" s="656" t="str">
        <f>"Total ESTIMATED BEGINNING FUND BALANCE (All Sources Including Student Activity Funds) as of July 1, "&amp;'B25'!L2-1</f>
        <v>Total ESTIMATED BEGINNING FUND BALANCE (All Sources Including Student Activity Funds) as of July 1, 2024</v>
      </c>
      <c r="B91" s="657"/>
      <c r="C91" s="658">
        <f>C3+C83</f>
        <v>30432843</v>
      </c>
      <c r="D91" s="658">
        <f>D3</f>
        <v>2943610</v>
      </c>
      <c r="E91" s="658">
        <f t="shared" ref="E91:K91" si="10">E3</f>
        <v>425152</v>
      </c>
      <c r="F91" s="658">
        <f t="shared" si="10"/>
        <v>1206797</v>
      </c>
      <c r="G91" s="658">
        <f t="shared" si="10"/>
        <v>15445</v>
      </c>
      <c r="H91" s="658">
        <f t="shared" si="10"/>
        <v>0</v>
      </c>
      <c r="I91" s="658">
        <f t="shared" si="10"/>
        <v>955536</v>
      </c>
      <c r="J91" s="658">
        <f t="shared" si="10"/>
        <v>0</v>
      </c>
      <c r="K91" s="658">
        <f t="shared" si="10"/>
        <v>0</v>
      </c>
    </row>
    <row r="92" spans="1:11" s="641" customFormat="1" ht="18" customHeight="1">
      <c r="A92" s="639" t="s">
        <v>750</v>
      </c>
      <c r="B92" s="640"/>
      <c r="C92" s="188"/>
      <c r="D92" s="188"/>
      <c r="E92" s="188"/>
      <c r="F92" s="188"/>
      <c r="G92" s="188"/>
      <c r="H92" s="188"/>
      <c r="I92" s="188"/>
      <c r="J92" s="188"/>
      <c r="K92" s="262"/>
    </row>
    <row r="93" spans="1:11" s="659" customFormat="1" ht="12.75" customHeight="1">
      <c r="A93" s="660" t="s">
        <v>303</v>
      </c>
      <c r="B93" s="661">
        <v>1000</v>
      </c>
      <c r="C93" s="189">
        <f>C5+C85</f>
        <v>60237200</v>
      </c>
      <c r="D93" s="189">
        <f>D5</f>
        <v>5861200</v>
      </c>
      <c r="E93" s="189">
        <f t="shared" ref="E93:K93" si="11">E5</f>
        <v>735000</v>
      </c>
      <c r="F93" s="189">
        <f t="shared" si="11"/>
        <v>2158900</v>
      </c>
      <c r="G93" s="189">
        <f t="shared" si="11"/>
        <v>1377400</v>
      </c>
      <c r="H93" s="189">
        <f t="shared" si="11"/>
        <v>0</v>
      </c>
      <c r="I93" s="189">
        <f t="shared" si="11"/>
        <v>0</v>
      </c>
      <c r="J93" s="189">
        <f t="shared" si="11"/>
        <v>0</v>
      </c>
      <c r="K93" s="189">
        <f t="shared" si="11"/>
        <v>0</v>
      </c>
    </row>
    <row r="94" spans="1:11" s="659" customFormat="1" ht="26">
      <c r="A94" s="662" t="s">
        <v>736</v>
      </c>
      <c r="B94" s="663">
        <v>2000</v>
      </c>
      <c r="C94" s="189">
        <f>C6</f>
        <v>0</v>
      </c>
      <c r="D94" s="189">
        <f>D6</f>
        <v>0</v>
      </c>
      <c r="E94" s="190"/>
      <c r="F94" s="189">
        <f>F6</f>
        <v>0</v>
      </c>
      <c r="G94" s="189">
        <f>G6</f>
        <v>0</v>
      </c>
      <c r="H94" s="190"/>
      <c r="I94" s="190"/>
      <c r="J94" s="190"/>
      <c r="K94" s="190"/>
    </row>
    <row r="95" spans="1:11" s="659" customFormat="1" ht="12.75" customHeight="1">
      <c r="A95" s="664" t="s">
        <v>447</v>
      </c>
      <c r="B95" s="663">
        <v>3000</v>
      </c>
      <c r="C95" s="189">
        <f>C7</f>
        <v>2994940</v>
      </c>
      <c r="D95" s="189">
        <f t="shared" ref="D95:K95" si="12">D7</f>
        <v>366000</v>
      </c>
      <c r="E95" s="189">
        <f t="shared" si="12"/>
        <v>0</v>
      </c>
      <c r="F95" s="189">
        <f t="shared" si="12"/>
        <v>2169000</v>
      </c>
      <c r="G95" s="189">
        <f t="shared" si="12"/>
        <v>714550</v>
      </c>
      <c r="H95" s="189">
        <f t="shared" si="12"/>
        <v>0</v>
      </c>
      <c r="I95" s="189">
        <f t="shared" si="12"/>
        <v>0</v>
      </c>
      <c r="J95" s="189">
        <f t="shared" si="12"/>
        <v>0</v>
      </c>
      <c r="K95" s="189">
        <f t="shared" si="12"/>
        <v>0</v>
      </c>
    </row>
    <row r="96" spans="1:11" s="644" customFormat="1" ht="12.75" customHeight="1">
      <c r="A96" s="664" t="s">
        <v>448</v>
      </c>
      <c r="B96" s="665">
        <v>4000</v>
      </c>
      <c r="C96" s="191">
        <f>C8</f>
        <v>3509500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44" customFormat="1" ht="13" thickBot="1">
      <c r="A97" s="666" t="s">
        <v>674</v>
      </c>
      <c r="B97" s="667"/>
      <c r="C97" s="192">
        <f>SUM(C93:C96)</f>
        <v>66741640</v>
      </c>
      <c r="D97" s="581">
        <f t="shared" ref="D97:K97" si="14">SUM(D93:D96)</f>
        <v>6227200</v>
      </c>
      <c r="E97" s="192">
        <f t="shared" si="14"/>
        <v>735000</v>
      </c>
      <c r="F97" s="192">
        <f t="shared" si="14"/>
        <v>4327900</v>
      </c>
      <c r="G97" s="192">
        <f t="shared" si="14"/>
        <v>2091950</v>
      </c>
      <c r="H97" s="192">
        <f t="shared" si="14"/>
        <v>0</v>
      </c>
      <c r="I97" s="192">
        <f t="shared" si="14"/>
        <v>0</v>
      </c>
      <c r="J97" s="192">
        <f t="shared" si="14"/>
        <v>0</v>
      </c>
      <c r="K97" s="192">
        <f t="shared" si="14"/>
        <v>0</v>
      </c>
    </row>
    <row r="98" spans="1:11" s="644" customFormat="1" ht="18" thickTop="1" thickBot="1">
      <c r="A98" s="668" t="s">
        <v>675</v>
      </c>
      <c r="B98" s="669">
        <v>3998</v>
      </c>
      <c r="C98" s="670">
        <f>C10</f>
        <v>0</v>
      </c>
      <c r="D98" s="670">
        <f t="shared" ref="D98:K98" si="15">D10</f>
        <v>0</v>
      </c>
      <c r="E98" s="670">
        <f t="shared" si="15"/>
        <v>0</v>
      </c>
      <c r="F98" s="670">
        <f t="shared" si="15"/>
        <v>0</v>
      </c>
      <c r="G98" s="670">
        <f t="shared" si="15"/>
        <v>0</v>
      </c>
      <c r="H98" s="670">
        <f t="shared" si="15"/>
        <v>0</v>
      </c>
      <c r="I98" s="193"/>
      <c r="J98" s="670">
        <f t="shared" si="15"/>
        <v>0</v>
      </c>
      <c r="K98" s="670">
        <f t="shared" si="15"/>
        <v>0</v>
      </c>
    </row>
    <row r="99" spans="1:11" s="644" customFormat="1" ht="12.75" customHeight="1" thickTop="1" thickBot="1">
      <c r="A99" s="666" t="s">
        <v>446</v>
      </c>
      <c r="B99" s="671"/>
      <c r="C99" s="194">
        <f>SUM(C97:C98)</f>
        <v>66741640</v>
      </c>
      <c r="D99" s="194">
        <f t="shared" ref="D99:K99" si="16">SUM(D97:D98)</f>
        <v>6227200</v>
      </c>
      <c r="E99" s="194">
        <f t="shared" si="16"/>
        <v>735000</v>
      </c>
      <c r="F99" s="194">
        <f t="shared" si="16"/>
        <v>4327900</v>
      </c>
      <c r="G99" s="194">
        <f t="shared" si="16"/>
        <v>2091950</v>
      </c>
      <c r="H99" s="194">
        <f t="shared" si="16"/>
        <v>0</v>
      </c>
      <c r="I99" s="194">
        <f t="shared" si="16"/>
        <v>0</v>
      </c>
      <c r="J99" s="194">
        <f t="shared" si="16"/>
        <v>0</v>
      </c>
      <c r="K99" s="194">
        <f t="shared" si="16"/>
        <v>0</v>
      </c>
    </row>
    <row r="100" spans="1:11" ht="18" customHeight="1" thickTop="1">
      <c r="A100" s="645" t="s">
        <v>768</v>
      </c>
      <c r="B100" s="646"/>
      <c r="C100" s="195"/>
      <c r="D100" s="195"/>
      <c r="E100" s="195"/>
      <c r="F100" s="195"/>
      <c r="G100" s="195"/>
      <c r="H100" s="195"/>
      <c r="I100" s="195"/>
      <c r="J100" s="195"/>
      <c r="K100" s="250"/>
    </row>
    <row r="101" spans="1:11" ht="12.75" customHeight="1">
      <c r="A101" s="672" t="s">
        <v>249</v>
      </c>
      <c r="B101" s="673" t="s">
        <v>240</v>
      </c>
      <c r="C101" s="196">
        <f>C13+C87</f>
        <v>44591570</v>
      </c>
      <c r="D101" s="197"/>
      <c r="E101" s="197"/>
      <c r="F101" s="197"/>
      <c r="G101" s="198">
        <f t="shared" ref="G101:G106" si="17">G13</f>
        <v>951070</v>
      </c>
      <c r="H101" s="199"/>
      <c r="I101" s="197"/>
      <c r="J101" s="198">
        <f>J13</f>
        <v>0</v>
      </c>
      <c r="K101" s="197"/>
    </row>
    <row r="102" spans="1:11" ht="12.75" customHeight="1">
      <c r="A102" s="664" t="s">
        <v>129</v>
      </c>
      <c r="B102" s="674">
        <v>2000</v>
      </c>
      <c r="C102" s="200">
        <f t="shared" ref="C102:D106" si="18">C14</f>
        <v>18800810</v>
      </c>
      <c r="D102" s="200">
        <f t="shared" si="18"/>
        <v>7190720</v>
      </c>
      <c r="E102" s="197"/>
      <c r="F102" s="200">
        <f>F14</f>
        <v>4962500</v>
      </c>
      <c r="G102" s="200">
        <f t="shared" si="17"/>
        <v>1140840</v>
      </c>
      <c r="H102" s="200">
        <f>H14</f>
        <v>0</v>
      </c>
      <c r="I102" s="197"/>
      <c r="J102" s="200">
        <f>J14</f>
        <v>0</v>
      </c>
      <c r="K102" s="189">
        <f>K14</f>
        <v>0</v>
      </c>
    </row>
    <row r="103" spans="1:11" ht="12.75" customHeight="1">
      <c r="A103" s="664" t="s">
        <v>516</v>
      </c>
      <c r="B103" s="674">
        <v>3000</v>
      </c>
      <c r="C103" s="200">
        <f t="shared" si="18"/>
        <v>32250</v>
      </c>
      <c r="D103" s="200">
        <f t="shared" si="18"/>
        <v>0</v>
      </c>
      <c r="E103" s="197"/>
      <c r="F103" s="200">
        <f>F15</f>
        <v>0</v>
      </c>
      <c r="G103" s="200">
        <f t="shared" si="17"/>
        <v>40</v>
      </c>
      <c r="H103" s="202"/>
      <c r="I103" s="197"/>
      <c r="J103" s="200">
        <f t="shared" ref="J103" si="19">J15</f>
        <v>0</v>
      </c>
      <c r="K103" s="202"/>
    </row>
    <row r="104" spans="1:11" s="644" customFormat="1" ht="12.75" customHeight="1">
      <c r="A104" s="664" t="s">
        <v>46</v>
      </c>
      <c r="B104" s="674">
        <v>4000</v>
      </c>
      <c r="C104" s="200">
        <f t="shared" si="18"/>
        <v>4604000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c r="A105" s="664" t="s">
        <v>141</v>
      </c>
      <c r="B105" s="674">
        <v>5000</v>
      </c>
      <c r="C105" s="200">
        <f t="shared" si="18"/>
        <v>0</v>
      </c>
      <c r="D105" s="200">
        <f t="shared" si="18"/>
        <v>0</v>
      </c>
      <c r="E105" s="200">
        <f>E17</f>
        <v>2077770</v>
      </c>
      <c r="F105" s="200">
        <f>F17</f>
        <v>0</v>
      </c>
      <c r="G105" s="200">
        <f t="shared" si="17"/>
        <v>0</v>
      </c>
      <c r="H105" s="202"/>
      <c r="I105" s="197"/>
      <c r="J105" s="203">
        <f t="shared" si="20"/>
        <v>0</v>
      </c>
      <c r="K105" s="189">
        <f t="shared" si="20"/>
        <v>0</v>
      </c>
    </row>
    <row r="106" spans="1:11" ht="12.75" customHeight="1">
      <c r="A106" s="664" t="s">
        <v>397</v>
      </c>
      <c r="B106" s="675">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c r="A107" s="666" t="s">
        <v>676</v>
      </c>
      <c r="B107" s="676"/>
      <c r="C107" s="204">
        <f t="shared" ref="C107:H107" si="21">SUM(C101:C106)</f>
        <v>68028630</v>
      </c>
      <c r="D107" s="204">
        <f t="shared" si="21"/>
        <v>7190720</v>
      </c>
      <c r="E107" s="204">
        <f t="shared" si="21"/>
        <v>2077770</v>
      </c>
      <c r="F107" s="204">
        <f t="shared" si="21"/>
        <v>4962500</v>
      </c>
      <c r="G107" s="204">
        <f t="shared" si="21"/>
        <v>2091950</v>
      </c>
      <c r="H107" s="204">
        <f t="shared" si="21"/>
        <v>0</v>
      </c>
      <c r="I107" s="201"/>
      <c r="J107" s="192">
        <f>SUM(J101:J106)</f>
        <v>0</v>
      </c>
      <c r="K107" s="204">
        <f>SUM(K101:K106)</f>
        <v>0</v>
      </c>
    </row>
    <row r="108" spans="1:11" ht="19" thickTop="1" thickBot="1">
      <c r="A108" s="677" t="s">
        <v>677</v>
      </c>
      <c r="B108" s="678">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c r="A109" s="666" t="s">
        <v>357</v>
      </c>
      <c r="B109" s="679"/>
      <c r="C109" s="205">
        <f t="shared" ref="C109:H109" si="23">SUM(C107:C108)</f>
        <v>68028630</v>
      </c>
      <c r="D109" s="205">
        <f t="shared" si="23"/>
        <v>7190720</v>
      </c>
      <c r="E109" s="205">
        <f t="shared" si="23"/>
        <v>2077770</v>
      </c>
      <c r="F109" s="205">
        <f t="shared" si="23"/>
        <v>4962500</v>
      </c>
      <c r="G109" s="205">
        <f t="shared" si="23"/>
        <v>2091950</v>
      </c>
      <c r="H109" s="205">
        <f t="shared" si="23"/>
        <v>0</v>
      </c>
      <c r="I109" s="201"/>
      <c r="J109" s="205">
        <f>SUM(J107:J108)</f>
        <v>0</v>
      </c>
      <c r="K109" s="205">
        <f>SUM(K107:K108)</f>
        <v>0</v>
      </c>
    </row>
    <row r="110" spans="1:11" ht="21.75" customHeight="1" thickTop="1">
      <c r="A110" s="649" t="s">
        <v>449</v>
      </c>
      <c r="B110" s="650"/>
      <c r="C110" s="206">
        <f>C97-C107</f>
        <v>-1286990</v>
      </c>
      <c r="D110" s="206">
        <f t="shared" ref="D110:K110" si="24">D97-D107</f>
        <v>-963520</v>
      </c>
      <c r="E110" s="206">
        <f t="shared" si="24"/>
        <v>-1342770</v>
      </c>
      <c r="F110" s="206">
        <f t="shared" si="24"/>
        <v>-634600</v>
      </c>
      <c r="G110" s="206">
        <f t="shared" si="24"/>
        <v>0</v>
      </c>
      <c r="H110" s="206">
        <f t="shared" si="24"/>
        <v>0</v>
      </c>
      <c r="I110" s="206">
        <f t="shared" si="24"/>
        <v>0</v>
      </c>
      <c r="J110" s="206">
        <f t="shared" si="24"/>
        <v>0</v>
      </c>
      <c r="K110" s="206">
        <f t="shared" si="24"/>
        <v>0</v>
      </c>
    </row>
    <row r="111" spans="1:11" s="682" customFormat="1" ht="18" customHeight="1">
      <c r="A111" s="680" t="s">
        <v>333</v>
      </c>
      <c r="B111" s="681"/>
      <c r="C111" s="622"/>
      <c r="D111" s="622"/>
      <c r="E111" s="622"/>
      <c r="F111" s="622"/>
      <c r="G111" s="622"/>
      <c r="H111" s="622"/>
      <c r="I111" s="622"/>
      <c r="J111" s="622"/>
      <c r="K111" s="623"/>
    </row>
    <row r="112" spans="1:11" ht="12.75" customHeight="1">
      <c r="A112" s="683" t="s">
        <v>334</v>
      </c>
      <c r="B112" s="684"/>
      <c r="C112" s="624"/>
      <c r="D112" s="624"/>
      <c r="E112" s="624"/>
      <c r="F112" s="624"/>
      <c r="G112" s="624"/>
      <c r="H112" s="625"/>
      <c r="I112" s="624"/>
      <c r="J112" s="625"/>
      <c r="K112" s="624"/>
    </row>
    <row r="113" spans="1:14" ht="14.25" customHeight="1" thickBot="1">
      <c r="A113" s="685" t="s">
        <v>683</v>
      </c>
      <c r="B113" s="686"/>
      <c r="C113" s="228">
        <f>C46</f>
        <v>0</v>
      </c>
      <c r="D113" s="228">
        <f t="shared" ref="D113:K113" si="25">D46</f>
        <v>0</v>
      </c>
      <c r="E113" s="228">
        <f t="shared" si="25"/>
        <v>1325920</v>
      </c>
      <c r="F113" s="228">
        <f t="shared" si="25"/>
        <v>0</v>
      </c>
      <c r="G113" s="228">
        <f t="shared" si="25"/>
        <v>0</v>
      </c>
      <c r="H113" s="228">
        <f t="shared" si="25"/>
        <v>0</v>
      </c>
      <c r="I113" s="228">
        <f t="shared" si="25"/>
        <v>0</v>
      </c>
      <c r="J113" s="228">
        <f t="shared" si="25"/>
        <v>0</v>
      </c>
      <c r="K113" s="228">
        <f t="shared" si="25"/>
        <v>0</v>
      </c>
    </row>
    <row r="114" spans="1:14" ht="12.75" customHeight="1" thickTop="1">
      <c r="A114" s="687" t="s">
        <v>335</v>
      </c>
      <c r="B114" s="688"/>
      <c r="C114" s="229"/>
      <c r="D114" s="229"/>
      <c r="E114" s="229"/>
      <c r="F114" s="229"/>
      <c r="G114" s="229"/>
      <c r="H114" s="230"/>
      <c r="I114" s="229"/>
      <c r="J114" s="230"/>
      <c r="K114" s="229"/>
    </row>
    <row r="115" spans="1:14" ht="0.75" customHeight="1">
      <c r="A115" s="689"/>
      <c r="B115" s="690"/>
      <c r="C115" s="231"/>
      <c r="D115" s="231"/>
      <c r="E115" s="231"/>
      <c r="F115" s="231"/>
      <c r="G115" s="231"/>
      <c r="H115" s="230"/>
      <c r="I115" s="231"/>
      <c r="J115" s="230"/>
      <c r="K115" s="231"/>
    </row>
    <row r="116" spans="1:14" ht="18" thickBot="1">
      <c r="A116" s="691" t="s">
        <v>686</v>
      </c>
      <c r="B116" s="692"/>
      <c r="C116" s="243">
        <f>C79</f>
        <v>835520</v>
      </c>
      <c r="D116" s="243">
        <f t="shared" ref="D116:K116" si="26">D79</f>
        <v>490400</v>
      </c>
      <c r="E116" s="243">
        <f t="shared" si="26"/>
        <v>0</v>
      </c>
      <c r="F116" s="243">
        <f t="shared" si="26"/>
        <v>0</v>
      </c>
      <c r="G116" s="243">
        <f t="shared" si="26"/>
        <v>0</v>
      </c>
      <c r="H116" s="243">
        <f t="shared" si="26"/>
        <v>0</v>
      </c>
      <c r="I116" s="243">
        <f t="shared" si="26"/>
        <v>0</v>
      </c>
      <c r="J116" s="243">
        <f t="shared" si="26"/>
        <v>0</v>
      </c>
      <c r="K116" s="243">
        <f t="shared" si="26"/>
        <v>0</v>
      </c>
    </row>
    <row r="117" spans="1:14" ht="16" thickTop="1" thickBot="1">
      <c r="A117" s="693" t="s">
        <v>336</v>
      </c>
      <c r="B117" s="694"/>
      <c r="C117" s="228">
        <f>C80</f>
        <v>-835520</v>
      </c>
      <c r="D117" s="228">
        <f t="shared" ref="D117:K117" si="27">D80</f>
        <v>-490400</v>
      </c>
      <c r="E117" s="228">
        <f t="shared" si="27"/>
        <v>1325920</v>
      </c>
      <c r="F117" s="228">
        <f t="shared" si="27"/>
        <v>0</v>
      </c>
      <c r="G117" s="228">
        <f t="shared" si="27"/>
        <v>0</v>
      </c>
      <c r="H117" s="228">
        <f t="shared" si="27"/>
        <v>0</v>
      </c>
      <c r="I117" s="228">
        <f t="shared" si="27"/>
        <v>0</v>
      </c>
      <c r="J117" s="228">
        <f t="shared" si="27"/>
        <v>0</v>
      </c>
      <c r="K117" s="228">
        <f t="shared" si="27"/>
        <v>0</v>
      </c>
    </row>
    <row r="118" spans="1:14" ht="25" thickTop="1">
      <c r="A118" s="695" t="str">
        <f>"ESTIMATED ENDING FUND BALANCE (All Sources with Student Activity Funds) as of June 30, "&amp;'B25'!L2</f>
        <v>ESTIMATED ENDING FUND BALANCE (All Sources with Student Activity Funds) as of June 30, 2025</v>
      </c>
      <c r="B118" s="696"/>
      <c r="C118" s="697">
        <f>C81+C89</f>
        <v>28310333</v>
      </c>
      <c r="D118" s="697">
        <f t="shared" ref="D118:K118" si="28">D81+D89</f>
        <v>1489690</v>
      </c>
      <c r="E118" s="697">
        <f t="shared" si="28"/>
        <v>408302</v>
      </c>
      <c r="F118" s="697">
        <f t="shared" si="28"/>
        <v>572197</v>
      </c>
      <c r="G118" s="697">
        <f t="shared" si="28"/>
        <v>15445</v>
      </c>
      <c r="H118" s="697">
        <f t="shared" si="28"/>
        <v>0</v>
      </c>
      <c r="I118" s="697">
        <f t="shared" si="28"/>
        <v>955536</v>
      </c>
      <c r="J118" s="697">
        <f t="shared" si="28"/>
        <v>0</v>
      </c>
      <c r="K118" s="697">
        <f t="shared" si="28"/>
        <v>0</v>
      </c>
    </row>
    <row r="119" spans="1:14" ht="12.75" customHeight="1">
      <c r="A119" s="698"/>
      <c r="B119" s="699"/>
      <c r="C119" s="567"/>
      <c r="D119" s="567"/>
      <c r="E119" s="567"/>
      <c r="F119" s="567"/>
      <c r="G119" s="567"/>
      <c r="H119" s="567"/>
      <c r="I119" s="567"/>
      <c r="J119" s="567"/>
      <c r="K119" s="567"/>
      <c r="L119" s="700"/>
    </row>
    <row r="120" spans="1:14" ht="12">
      <c r="A120" s="244" t="s">
        <v>747</v>
      </c>
      <c r="B120" s="701"/>
      <c r="C120" s="701"/>
      <c r="D120" s="701"/>
      <c r="E120" s="701"/>
      <c r="F120" s="701"/>
      <c r="G120" s="701"/>
      <c r="H120" s="701"/>
      <c r="I120" s="701"/>
      <c r="J120" s="701"/>
      <c r="K120" s="701"/>
      <c r="L120" s="701"/>
      <c r="M120" s="702"/>
      <c r="N120" s="702"/>
    </row>
    <row r="121" spans="1:14" ht="12">
      <c r="A121" s="245"/>
      <c r="B121" s="703"/>
      <c r="C121" s="246" t="s">
        <v>232</v>
      </c>
      <c r="D121" s="246" t="s">
        <v>233</v>
      </c>
      <c r="E121" s="246" t="s">
        <v>428</v>
      </c>
      <c r="F121" s="246" t="s">
        <v>429</v>
      </c>
      <c r="G121" s="246" t="s">
        <v>430</v>
      </c>
      <c r="H121" s="246" t="s">
        <v>431</v>
      </c>
      <c r="I121" s="246" t="s">
        <v>432</v>
      </c>
      <c r="J121" s="246" t="s">
        <v>433</v>
      </c>
      <c r="K121" s="246" t="s">
        <v>434</v>
      </c>
      <c r="L121" s="246"/>
    </row>
    <row r="122" spans="1:14" ht="39">
      <c r="A122" s="247" t="s">
        <v>134</v>
      </c>
      <c r="B122" s="704"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c r="A123" s="705" t="s">
        <v>313</v>
      </c>
      <c r="B123" s="706"/>
      <c r="C123" s="707"/>
      <c r="D123" s="707"/>
      <c r="E123" s="708"/>
      <c r="F123" s="707"/>
      <c r="G123" s="708"/>
      <c r="H123" s="707"/>
      <c r="I123" s="708"/>
      <c r="J123" s="707"/>
      <c r="K123" s="707"/>
      <c r="L123" s="707"/>
    </row>
    <row r="124" spans="1:14" ht="12">
      <c r="A124" s="709" t="s">
        <v>404</v>
      </c>
      <c r="B124" s="710">
        <v>100</v>
      </c>
      <c r="C124" s="504">
        <f>'EstExp 12-20'!C116</f>
        <v>46270350</v>
      </c>
      <c r="D124" s="504">
        <f>'EstExp 12-20'!C155</f>
        <v>2669850</v>
      </c>
      <c r="E124" s="711"/>
      <c r="F124" s="504">
        <f>'EstExp 12-20'!C214</f>
        <v>50000</v>
      </c>
      <c r="G124" s="712"/>
      <c r="H124" s="504">
        <f>'EstExp 12-20'!C309</f>
        <v>0</v>
      </c>
      <c r="I124" s="711"/>
      <c r="J124" s="504">
        <f>'EstExp 12-20'!C$428</f>
        <v>0</v>
      </c>
      <c r="K124" s="504">
        <f>'EstExp 12-20'!C453</f>
        <v>0</v>
      </c>
      <c r="L124" s="713">
        <f t="shared" ref="L124:L132" si="29">SUM(C124:K124)</f>
        <v>48990200</v>
      </c>
    </row>
    <row r="125" spans="1:14" ht="12">
      <c r="A125" s="709" t="s">
        <v>405</v>
      </c>
      <c r="B125" s="710">
        <v>200</v>
      </c>
      <c r="C125" s="504">
        <f>'EstExp 12-20'!D116</f>
        <v>8630090</v>
      </c>
      <c r="D125" s="504">
        <f>'EstExp 12-20'!D155</f>
        <v>565250</v>
      </c>
      <c r="E125" s="712"/>
      <c r="F125" s="504">
        <f>'EstExp 12-20'!D214</f>
        <v>0</v>
      </c>
      <c r="G125" s="504">
        <f>'EstExp 12-20'!D292</f>
        <v>2091950</v>
      </c>
      <c r="H125" s="504">
        <f>'EstExp 12-20'!D309</f>
        <v>0</v>
      </c>
      <c r="I125" s="711"/>
      <c r="J125" s="504">
        <f>'EstExp 12-20'!D428</f>
        <v>0</v>
      </c>
      <c r="K125" s="504">
        <f>'EstExp 12-20'!D453</f>
        <v>0</v>
      </c>
      <c r="L125" s="713">
        <f t="shared" si="29"/>
        <v>11287290</v>
      </c>
    </row>
    <row r="126" spans="1:14" ht="12">
      <c r="A126" s="709" t="s">
        <v>406</v>
      </c>
      <c r="B126" s="710">
        <v>300</v>
      </c>
      <c r="C126" s="504">
        <f>'EstExp 12-20'!E116</f>
        <v>5080840</v>
      </c>
      <c r="D126" s="504">
        <f>'EstExp 12-20'!E155</f>
        <v>1172490</v>
      </c>
      <c r="E126" s="504">
        <f>'EstExp 12-20'!E178</f>
        <v>0</v>
      </c>
      <c r="F126" s="504">
        <f>'EstExp 12-20'!E214</f>
        <v>4912500</v>
      </c>
      <c r="G126" s="714"/>
      <c r="H126" s="504">
        <f>'EstExp 12-20'!E309</f>
        <v>0</v>
      </c>
      <c r="I126" s="711"/>
      <c r="J126" s="504">
        <f>'EstExp 12-20'!E428</f>
        <v>0</v>
      </c>
      <c r="K126" s="504">
        <f>'EstExp 12-20'!E453</f>
        <v>0</v>
      </c>
      <c r="L126" s="713">
        <f t="shared" si="29"/>
        <v>11165830</v>
      </c>
    </row>
    <row r="127" spans="1:14" ht="12">
      <c r="A127" s="709" t="s">
        <v>407</v>
      </c>
      <c r="B127" s="710">
        <v>400</v>
      </c>
      <c r="C127" s="504">
        <f>'EstExp 12-20'!F116</f>
        <v>1715150</v>
      </c>
      <c r="D127" s="504">
        <f>'EstExp 12-20'!F155</f>
        <v>1318130</v>
      </c>
      <c r="E127" s="714"/>
      <c r="F127" s="504">
        <f>'EstExp 12-20'!F214</f>
        <v>0</v>
      </c>
      <c r="G127" s="711"/>
      <c r="H127" s="504">
        <f>'EstExp 12-20'!F309</f>
        <v>0</v>
      </c>
      <c r="I127" s="711"/>
      <c r="J127" s="504">
        <f>'EstExp 12-20'!F428</f>
        <v>0</v>
      </c>
      <c r="K127" s="504">
        <f>'EstExp 12-20'!F453</f>
        <v>0</v>
      </c>
      <c r="L127" s="713">
        <f t="shared" si="29"/>
        <v>3033280</v>
      </c>
    </row>
    <row r="128" spans="1:14" ht="12">
      <c r="A128" s="709" t="s">
        <v>408</v>
      </c>
      <c r="B128" s="710">
        <v>500</v>
      </c>
      <c r="C128" s="504">
        <f>'EstExp 12-20'!G116</f>
        <v>353200</v>
      </c>
      <c r="D128" s="504">
        <f>'EstExp 12-20'!G155</f>
        <v>1453000</v>
      </c>
      <c r="E128" s="712"/>
      <c r="F128" s="504">
        <f>'EstExp 12-20'!G214</f>
        <v>0</v>
      </c>
      <c r="G128" s="712"/>
      <c r="H128" s="504">
        <f>'EstExp 12-20'!G309</f>
        <v>0</v>
      </c>
      <c r="I128" s="711"/>
      <c r="J128" s="504">
        <f>'EstExp 12-20'!G428</f>
        <v>0</v>
      </c>
      <c r="K128" s="504">
        <f>'EstExp 12-20'!G453</f>
        <v>0</v>
      </c>
      <c r="L128" s="713">
        <f t="shared" si="29"/>
        <v>1806200</v>
      </c>
    </row>
    <row r="129" spans="1:12" ht="12">
      <c r="A129" s="709" t="s">
        <v>409</v>
      </c>
      <c r="B129" s="710">
        <v>600</v>
      </c>
      <c r="C129" s="504">
        <f>'EstExp 12-20'!H116</f>
        <v>5745250</v>
      </c>
      <c r="D129" s="504">
        <f>'EstExp 12-20'!H155</f>
        <v>2000</v>
      </c>
      <c r="E129" s="504">
        <f>'EstExp 12-20'!H178</f>
        <v>2077770</v>
      </c>
      <c r="F129" s="504">
        <f>'EstExp 12-20'!H214</f>
        <v>0</v>
      </c>
      <c r="G129" s="504">
        <f>'EstExp 12-20'!H292</f>
        <v>0</v>
      </c>
      <c r="H129" s="504">
        <f>'EstExp 12-20'!H309</f>
        <v>0</v>
      </c>
      <c r="I129" s="711"/>
      <c r="J129" s="504">
        <f>'EstExp 12-20'!H428</f>
        <v>0</v>
      </c>
      <c r="K129" s="504">
        <f>'EstExp 12-20'!H453</f>
        <v>0</v>
      </c>
      <c r="L129" s="713">
        <f t="shared" si="29"/>
        <v>7825020</v>
      </c>
    </row>
    <row r="130" spans="1:12" ht="12">
      <c r="A130" s="709" t="s">
        <v>339</v>
      </c>
      <c r="B130" s="710">
        <v>700</v>
      </c>
      <c r="C130" s="504">
        <f>'EstExp 12-20'!I116</f>
        <v>233750</v>
      </c>
      <c r="D130" s="504">
        <f>'EstExp 12-20'!I155</f>
        <v>10000</v>
      </c>
      <c r="E130" s="715"/>
      <c r="F130" s="504">
        <f>'EstExp 12-20'!I214</f>
        <v>0</v>
      </c>
      <c r="G130" s="714"/>
      <c r="H130" s="504">
        <f>'EstExp 12-20'!I309</f>
        <v>0</v>
      </c>
      <c r="I130" s="711"/>
      <c r="J130" s="504">
        <f>'EstExp 12-20'!I428</f>
        <v>0</v>
      </c>
      <c r="K130" s="504">
        <f>'EstExp 12-20'!I453</f>
        <v>0</v>
      </c>
      <c r="L130" s="713">
        <f t="shared" si="29"/>
        <v>243750</v>
      </c>
    </row>
    <row r="131" spans="1:12" ht="12">
      <c r="A131" s="709" t="s">
        <v>278</v>
      </c>
      <c r="B131" s="710">
        <v>800</v>
      </c>
      <c r="C131" s="504">
        <f>'EstExp 12-20'!J116</f>
        <v>0</v>
      </c>
      <c r="D131" s="504">
        <f>'EstExp 12-20'!J155</f>
        <v>0</v>
      </c>
      <c r="E131" s="712"/>
      <c r="F131" s="504">
        <f>'EstExp 12-20'!J214</f>
        <v>0</v>
      </c>
      <c r="G131" s="712"/>
      <c r="H131" s="716"/>
      <c r="I131" s="711"/>
      <c r="J131" s="504">
        <f>'EstExp 12-20'!J428</f>
        <v>0</v>
      </c>
      <c r="K131" s="716"/>
      <c r="L131" s="713">
        <f t="shared" si="29"/>
        <v>0</v>
      </c>
    </row>
    <row r="132" spans="1:12" ht="12" customHeight="1" thickBot="1">
      <c r="A132" s="717" t="s">
        <v>291</v>
      </c>
      <c r="B132" s="718"/>
      <c r="C132" s="506">
        <f t="shared" ref="C132:H132" si="30">SUM(C124:C131)</f>
        <v>68028630</v>
      </c>
      <c r="D132" s="506">
        <f t="shared" si="30"/>
        <v>7190720</v>
      </c>
      <c r="E132" s="506">
        <f t="shared" si="30"/>
        <v>2077770</v>
      </c>
      <c r="F132" s="506">
        <f t="shared" si="30"/>
        <v>4962500</v>
      </c>
      <c r="G132" s="506">
        <f t="shared" si="30"/>
        <v>2091950</v>
      </c>
      <c r="H132" s="506">
        <f t="shared" si="30"/>
        <v>0</v>
      </c>
      <c r="I132" s="719"/>
      <c r="J132" s="506">
        <f>SUM(J124:J131)</f>
        <v>0</v>
      </c>
      <c r="K132" s="506">
        <f>SUM(K124:K131)</f>
        <v>0</v>
      </c>
      <c r="L132" s="720">
        <f t="shared" si="29"/>
        <v>84351570</v>
      </c>
    </row>
    <row r="133" spans="1:12" ht="11" thickTop="1"/>
  </sheetData>
  <sheetProtection sheet="1" objects="1" scenarios="1"/>
  <phoneticPr fontId="15"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C3" sqref="C3:K3"/>
    </sheetView>
  </sheetViews>
  <sheetFormatPr baseColWidth="10" defaultColWidth="9.1640625" defaultRowHeight="14"/>
  <cols>
    <col min="1" max="1" width="49.5" style="140" customWidth="1"/>
    <col min="2" max="2" width="5.5" style="140" customWidth="1"/>
    <col min="3" max="7" width="13.6640625" style="140" customWidth="1"/>
    <col min="8" max="8" width="12.6640625" style="140" customWidth="1"/>
    <col min="9" max="11" width="13.6640625" style="140" customWidth="1"/>
    <col min="12" max="16384" width="9.1640625" style="140"/>
  </cols>
  <sheetData>
    <row r="1" spans="1:11" ht="12.75" customHeight="1">
      <c r="A1" s="747"/>
      <c r="B1" s="1380"/>
      <c r="C1" s="1381" t="s">
        <v>232</v>
      </c>
      <c r="D1" s="1381" t="s">
        <v>233</v>
      </c>
      <c r="E1" s="1381" t="s">
        <v>428</v>
      </c>
      <c r="F1" s="1381" t="s">
        <v>429</v>
      </c>
      <c r="G1" s="1381" t="s">
        <v>430</v>
      </c>
      <c r="H1" s="1381" t="s">
        <v>431</v>
      </c>
      <c r="I1" s="1381" t="s">
        <v>432</v>
      </c>
      <c r="J1" s="1381" t="s">
        <v>433</v>
      </c>
      <c r="K1" s="1381" t="s">
        <v>434</v>
      </c>
    </row>
    <row r="2" spans="1:11" ht="39">
      <c r="A2" s="186" t="s">
        <v>743</v>
      </c>
      <c r="B2" s="1382" t="s">
        <v>445</v>
      </c>
      <c r="C2" s="1351" t="s">
        <v>266</v>
      </c>
      <c r="D2" s="1351" t="s">
        <v>234</v>
      </c>
      <c r="E2" s="1351" t="s">
        <v>372</v>
      </c>
      <c r="F2" s="1351" t="s">
        <v>435</v>
      </c>
      <c r="G2" s="1383" t="s">
        <v>351</v>
      </c>
      <c r="H2" s="1383" t="s">
        <v>373</v>
      </c>
      <c r="I2" s="1383" t="s">
        <v>437</v>
      </c>
      <c r="J2" s="1383" t="s">
        <v>374</v>
      </c>
      <c r="K2" s="1383" t="s">
        <v>438</v>
      </c>
    </row>
    <row r="3" spans="1:11" s="647" customFormat="1" ht="30.75" customHeight="1">
      <c r="A3" s="260" t="str">
        <f>"BEGINNING CASH BALANCE ON HAND (without Student Activity Funds)7 as of July 1, "&amp;'B25'!L2-1</f>
        <v>BEGINNING CASH BALANCE ON HAND (without Student Activity Funds)7 as of July 1, 2024</v>
      </c>
      <c r="B3" s="1361"/>
      <c r="C3" s="187">
        <v>30432843</v>
      </c>
      <c r="D3" s="187">
        <v>2943610</v>
      </c>
      <c r="E3" s="187">
        <v>425152</v>
      </c>
      <c r="F3" s="187">
        <v>1206797</v>
      </c>
      <c r="G3" s="187">
        <v>15445</v>
      </c>
      <c r="H3" s="187">
        <v>0</v>
      </c>
      <c r="I3" s="187">
        <v>955536</v>
      </c>
      <c r="J3" s="187">
        <v>0</v>
      </c>
      <c r="K3" s="187">
        <v>0</v>
      </c>
    </row>
    <row r="4" spans="1:11" s="647" customFormat="1" ht="14.25" customHeight="1" thickBot="1">
      <c r="A4" s="1750" t="s">
        <v>687</v>
      </c>
      <c r="B4" s="1751"/>
      <c r="C4" s="255">
        <f>'BudgetSum 2-4'!C9+'BudgetSum 2-4'!C46</f>
        <v>66741640</v>
      </c>
      <c r="D4" s="255">
        <f>'BudgetSum 2-4'!D9+'BudgetSum 2-4'!D46</f>
        <v>6227200</v>
      </c>
      <c r="E4" s="255">
        <f>'BudgetSum 2-4'!E9+'BudgetSum 2-4'!E46</f>
        <v>2060920</v>
      </c>
      <c r="F4" s="255">
        <f>'BudgetSum 2-4'!F9+'BudgetSum 2-4'!F46</f>
        <v>4327900</v>
      </c>
      <c r="G4" s="255">
        <f>'BudgetSum 2-4'!G9+'BudgetSum 2-4'!G46</f>
        <v>2091950</v>
      </c>
      <c r="H4" s="255">
        <f>'BudgetSum 2-4'!H9+'BudgetSum 2-4'!H46</f>
        <v>0</v>
      </c>
      <c r="I4" s="255">
        <f>'BudgetSum 2-4'!I9+'BudgetSum 2-4'!I46</f>
        <v>0</v>
      </c>
      <c r="J4" s="255">
        <f>'BudgetSum 2-4'!J9+'BudgetSum 2-4'!J46</f>
        <v>0</v>
      </c>
      <c r="K4" s="255">
        <f>'BudgetSum 2-4'!K9+'BudgetSum 2-4'!K46</f>
        <v>0</v>
      </c>
    </row>
    <row r="5" spans="1:11" s="647" customFormat="1" ht="13" thickTop="1">
      <c r="A5" s="1371" t="s">
        <v>352</v>
      </c>
      <c r="B5" s="1379"/>
      <c r="C5" s="195"/>
      <c r="D5" s="195"/>
      <c r="E5" s="195"/>
      <c r="F5" s="195"/>
      <c r="G5" s="195"/>
      <c r="H5" s="195"/>
      <c r="I5" s="195"/>
      <c r="J5" s="195"/>
      <c r="K5" s="250"/>
    </row>
    <row r="6" spans="1:11" s="647" customFormat="1" ht="14.25" customHeight="1">
      <c r="A6" s="1377" t="s">
        <v>82</v>
      </c>
      <c r="B6" s="1378">
        <v>411</v>
      </c>
      <c r="C6" s="251"/>
      <c r="D6" s="251"/>
      <c r="E6" s="251"/>
      <c r="F6" s="251"/>
      <c r="G6" s="251"/>
      <c r="H6" s="251"/>
      <c r="I6" s="252"/>
      <c r="J6" s="251"/>
      <c r="K6" s="251"/>
    </row>
    <row r="7" spans="1:11" s="647" customFormat="1" ht="14.25" customHeight="1">
      <c r="A7" s="1364" t="s">
        <v>322</v>
      </c>
      <c r="B7" s="1376">
        <v>141</v>
      </c>
      <c r="C7" s="253"/>
      <c r="D7" s="253"/>
      <c r="E7" s="254"/>
      <c r="F7" s="253"/>
      <c r="G7" s="254"/>
      <c r="H7" s="252"/>
      <c r="I7" s="253"/>
      <c r="J7" s="254"/>
      <c r="K7" s="254"/>
    </row>
    <row r="8" spans="1:11" s="647" customFormat="1" ht="14.25" customHeight="1">
      <c r="A8" s="1366" t="s">
        <v>390</v>
      </c>
      <c r="B8" s="1374">
        <v>433</v>
      </c>
      <c r="C8" s="251"/>
      <c r="D8" s="251"/>
      <c r="E8" s="251"/>
      <c r="F8" s="251"/>
      <c r="G8" s="251"/>
      <c r="H8" s="252"/>
      <c r="I8" s="252"/>
      <c r="J8" s="253"/>
      <c r="K8" s="253"/>
    </row>
    <row r="9" spans="1:11" s="647" customFormat="1" ht="14.25" customHeight="1">
      <c r="A9" s="1366" t="s">
        <v>83</v>
      </c>
      <c r="B9" s="1375">
        <v>199</v>
      </c>
      <c r="C9" s="251"/>
      <c r="D9" s="251"/>
      <c r="E9" s="251"/>
      <c r="F9" s="251"/>
      <c r="G9" s="251"/>
      <c r="H9" s="253"/>
      <c r="I9" s="253"/>
      <c r="J9" s="251"/>
      <c r="K9" s="251"/>
    </row>
    <row r="10" spans="1:11" s="647" customFormat="1" ht="14.25" customHeight="1" thickBot="1">
      <c r="A10" s="1369" t="s">
        <v>79</v>
      </c>
      <c r="B10" s="1370"/>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47" customFormat="1" ht="14.25" customHeight="1" thickTop="1" thickBot="1">
      <c r="A11" s="1759" t="s">
        <v>47</v>
      </c>
      <c r="B11" s="1755"/>
      <c r="C11" s="256">
        <f>SUM(C4,C10)</f>
        <v>66741640</v>
      </c>
      <c r="D11" s="256">
        <f t="shared" ref="D11:K11" si="1">SUM(D4,D10)</f>
        <v>6227200</v>
      </c>
      <c r="E11" s="256">
        <f t="shared" si="1"/>
        <v>2060920</v>
      </c>
      <c r="F11" s="256">
        <f t="shared" si="1"/>
        <v>4327900</v>
      </c>
      <c r="G11" s="256">
        <f t="shared" si="1"/>
        <v>2091950</v>
      </c>
      <c r="H11" s="256">
        <f t="shared" si="1"/>
        <v>0</v>
      </c>
      <c r="I11" s="256">
        <f t="shared" si="1"/>
        <v>0</v>
      </c>
      <c r="J11" s="256">
        <f t="shared" si="1"/>
        <v>0</v>
      </c>
      <c r="K11" s="256">
        <f t="shared" si="1"/>
        <v>0</v>
      </c>
    </row>
    <row r="12" spans="1:11" s="647" customFormat="1" ht="14.25" customHeight="1" thickTop="1" thickBot="1">
      <c r="A12" s="1352" t="s">
        <v>80</v>
      </c>
      <c r="B12" s="1353"/>
      <c r="C12" s="256">
        <f>SUM(C3,C11)</f>
        <v>97174483</v>
      </c>
      <c r="D12" s="256">
        <f t="shared" ref="D12:K12" si="2">SUM(D3,D11)</f>
        <v>9170810</v>
      </c>
      <c r="E12" s="256">
        <f t="shared" si="2"/>
        <v>2486072</v>
      </c>
      <c r="F12" s="256">
        <f t="shared" si="2"/>
        <v>5534697</v>
      </c>
      <c r="G12" s="256">
        <f t="shared" si="2"/>
        <v>2107395</v>
      </c>
      <c r="H12" s="256">
        <f t="shared" si="2"/>
        <v>0</v>
      </c>
      <c r="I12" s="256">
        <f t="shared" si="2"/>
        <v>955536</v>
      </c>
      <c r="J12" s="256">
        <f t="shared" si="2"/>
        <v>0</v>
      </c>
      <c r="K12" s="256">
        <f t="shared" si="2"/>
        <v>0</v>
      </c>
    </row>
    <row r="13" spans="1:11" s="647" customFormat="1" ht="14.25" customHeight="1" thickTop="1" thickBot="1">
      <c r="A13" s="1754" t="s">
        <v>688</v>
      </c>
      <c r="B13" s="1755"/>
      <c r="C13" s="205">
        <f>SUM('BudgetSum 2-4'!C19,'BudgetSum 2-4'!C79)</f>
        <v>68864150</v>
      </c>
      <c r="D13" s="205">
        <f>SUM('BudgetSum 2-4'!D19,'BudgetSum 2-4'!D79)</f>
        <v>7681120</v>
      </c>
      <c r="E13" s="205">
        <f>SUM('BudgetSum 2-4'!E19,'BudgetSum 2-4'!E79)</f>
        <v>2077770</v>
      </c>
      <c r="F13" s="205">
        <f>SUM('BudgetSum 2-4'!F19,'BudgetSum 2-4'!F79)</f>
        <v>4962500</v>
      </c>
      <c r="G13" s="205">
        <f>SUM('BudgetSum 2-4'!G19,'BudgetSum 2-4'!G79)</f>
        <v>2091950</v>
      </c>
      <c r="H13" s="205">
        <f>SUM('BudgetSum 2-4'!H19,'BudgetSum 2-4'!H79)</f>
        <v>0</v>
      </c>
      <c r="I13" s="205">
        <f>SUM('BudgetSum 2-4'!I19,'BudgetSum 2-4'!I79)</f>
        <v>0</v>
      </c>
      <c r="J13" s="205">
        <f>SUM('BudgetSum 2-4'!J19,'BudgetSum 2-4'!J79)</f>
        <v>0</v>
      </c>
      <c r="K13" s="205">
        <f>SUM('BudgetSum 2-4'!K19,'BudgetSum 2-4'!K79)</f>
        <v>0</v>
      </c>
    </row>
    <row r="14" spans="1:11" s="1373" customFormat="1" ht="13" thickTop="1">
      <c r="A14" s="1371" t="s">
        <v>353</v>
      </c>
      <c r="B14" s="1372"/>
      <c r="C14" s="257"/>
      <c r="D14" s="257"/>
      <c r="E14" s="257"/>
      <c r="F14" s="257"/>
      <c r="G14" s="257"/>
      <c r="H14" s="257"/>
      <c r="I14" s="257"/>
      <c r="J14" s="257"/>
      <c r="K14" s="258"/>
    </row>
    <row r="15" spans="1:11" s="647" customFormat="1" ht="14.25" customHeight="1">
      <c r="A15" s="1368" t="s">
        <v>689</v>
      </c>
      <c r="B15" s="669">
        <v>141</v>
      </c>
      <c r="C15" s="251"/>
      <c r="D15" s="251"/>
      <c r="E15" s="252"/>
      <c r="F15" s="251"/>
      <c r="G15" s="252"/>
      <c r="H15" s="252"/>
      <c r="I15" s="251"/>
      <c r="J15" s="252"/>
      <c r="K15" s="252"/>
    </row>
    <row r="16" spans="1:11" s="647" customFormat="1" ht="14.25" customHeight="1">
      <c r="A16" s="1364" t="s">
        <v>418</v>
      </c>
      <c r="B16" s="1365">
        <v>411</v>
      </c>
      <c r="C16" s="251"/>
      <c r="D16" s="251"/>
      <c r="E16" s="253"/>
      <c r="F16" s="251"/>
      <c r="G16" s="253"/>
      <c r="H16" s="253"/>
      <c r="I16" s="252"/>
      <c r="J16" s="253"/>
      <c r="K16" s="253"/>
    </row>
    <row r="17" spans="1:11" s="647" customFormat="1" ht="14.25" customHeight="1">
      <c r="A17" s="1366" t="s">
        <v>390</v>
      </c>
      <c r="B17" s="1367">
        <v>433</v>
      </c>
      <c r="C17" s="251"/>
      <c r="D17" s="251"/>
      <c r="E17" s="251"/>
      <c r="F17" s="251"/>
      <c r="G17" s="251"/>
      <c r="H17" s="252"/>
      <c r="I17" s="252"/>
      <c r="J17" s="251"/>
      <c r="K17" s="251"/>
    </row>
    <row r="18" spans="1:11" s="647" customFormat="1" ht="14.25" customHeight="1">
      <c r="A18" s="1364" t="s">
        <v>391</v>
      </c>
      <c r="B18" s="1365">
        <v>499</v>
      </c>
      <c r="C18" s="251"/>
      <c r="D18" s="251"/>
      <c r="E18" s="251"/>
      <c r="F18" s="251"/>
      <c r="G18" s="251"/>
      <c r="H18" s="253"/>
      <c r="I18" s="253"/>
      <c r="J18" s="251"/>
      <c r="K18" s="251"/>
    </row>
    <row r="19" spans="1:11" s="647" customFormat="1" ht="14.25" customHeight="1" thickBot="1">
      <c r="A19" s="1750" t="s">
        <v>81</v>
      </c>
      <c r="B19" s="1751"/>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47" customFormat="1" ht="14.25" customHeight="1" thickTop="1" thickBot="1">
      <c r="A20" s="1362" t="s">
        <v>48</v>
      </c>
      <c r="B20" s="1363"/>
      <c r="C20" s="205">
        <f>SUM(C13,C19)</f>
        <v>68864150</v>
      </c>
      <c r="D20" s="205">
        <f>SUM(D13,D19)</f>
        <v>7681120</v>
      </c>
      <c r="E20" s="205">
        <f t="shared" ref="E20:K20" si="4">SUM(E13,E19)</f>
        <v>2077770</v>
      </c>
      <c r="F20" s="205">
        <f t="shared" si="4"/>
        <v>4962500</v>
      </c>
      <c r="G20" s="205">
        <f t="shared" si="4"/>
        <v>2091950</v>
      </c>
      <c r="H20" s="205">
        <f t="shared" si="4"/>
        <v>0</v>
      </c>
      <c r="I20" s="205">
        <f t="shared" si="4"/>
        <v>0</v>
      </c>
      <c r="J20" s="205">
        <f t="shared" si="4"/>
        <v>0</v>
      </c>
      <c r="K20" s="205">
        <f t="shared" si="4"/>
        <v>0</v>
      </c>
    </row>
    <row r="21" spans="1:11" s="647" customFormat="1" ht="28.5" customHeight="1" thickTop="1" thickBot="1">
      <c r="A21" s="1752" t="str">
        <f>"ENDING CASH BALANCE ON HAND (without Student Activity Funds) as of June 30, "&amp;'B25'!L2</f>
        <v>ENDING CASH BALANCE ON HAND (without Student Activity Funds) as of June 30, 2025</v>
      </c>
      <c r="B21" s="1753"/>
      <c r="C21" s="194">
        <f>SUM(C12-C20)</f>
        <v>28310333</v>
      </c>
      <c r="D21" s="194">
        <f t="shared" ref="D21:K21" si="5">SUM(D12-D20)</f>
        <v>1489690</v>
      </c>
      <c r="E21" s="194">
        <f t="shared" si="5"/>
        <v>408302</v>
      </c>
      <c r="F21" s="194">
        <f t="shared" si="5"/>
        <v>572197</v>
      </c>
      <c r="G21" s="194">
        <f t="shared" si="5"/>
        <v>15445</v>
      </c>
      <c r="H21" s="194">
        <f t="shared" si="5"/>
        <v>0</v>
      </c>
      <c r="I21" s="194">
        <f t="shared" si="5"/>
        <v>955536</v>
      </c>
      <c r="J21" s="194">
        <f t="shared" si="5"/>
        <v>0</v>
      </c>
      <c r="K21" s="194">
        <f t="shared" si="5"/>
        <v>0</v>
      </c>
    </row>
    <row r="22" spans="1:11" s="647" customFormat="1" ht="18" customHeight="1" thickTop="1">
      <c r="A22" s="653"/>
      <c r="B22" s="654"/>
      <c r="C22" s="655"/>
      <c r="D22" s="655"/>
      <c r="E22" s="655"/>
      <c r="F22" s="655"/>
      <c r="G22" s="655"/>
      <c r="H22" s="655"/>
      <c r="I22" s="655"/>
      <c r="J22" s="655"/>
      <c r="K22" s="655"/>
    </row>
    <row r="23" spans="1:11" s="647" customFormat="1" ht="34.5" customHeight="1" thickBot="1">
      <c r="A23" s="260" t="str">
        <f>"Activity Funds BEGINNING CASH BALANCE ON HAND7 as of July 1, "&amp;'B25'!L2-1</f>
        <v>Activity Funds BEGINNING CASH BALANCE ON HAND7 as of July 1, 2024</v>
      </c>
      <c r="B23" s="1361"/>
      <c r="C23" s="249">
        <v>0</v>
      </c>
      <c r="D23" s="252"/>
      <c r="E23" s="252"/>
      <c r="F23" s="252"/>
      <c r="G23" s="252"/>
      <c r="H23" s="252"/>
      <c r="I23" s="252"/>
      <c r="J23" s="252"/>
      <c r="K23" s="252"/>
    </row>
    <row r="24" spans="1:11" s="647" customFormat="1" ht="24" customHeight="1" thickTop="1" thickBot="1">
      <c r="A24" s="1750" t="s">
        <v>687</v>
      </c>
      <c r="B24" s="1751"/>
      <c r="C24" s="205">
        <f>'BudgetSum 2-4'!C85</f>
        <v>0</v>
      </c>
      <c r="D24" s="252"/>
      <c r="E24" s="252"/>
      <c r="F24" s="252"/>
      <c r="G24" s="252"/>
      <c r="H24" s="252"/>
      <c r="I24" s="252"/>
      <c r="J24" s="252"/>
      <c r="K24" s="252"/>
    </row>
    <row r="25" spans="1:11" ht="16" thickTop="1" thickBot="1">
      <c r="A25" s="1352" t="s">
        <v>80</v>
      </c>
      <c r="B25" s="1353"/>
      <c r="C25" s="256">
        <f>SUM(C23,C24)</f>
        <v>0</v>
      </c>
      <c r="D25" s="252"/>
      <c r="E25" s="252"/>
      <c r="F25" s="252"/>
      <c r="G25" s="252"/>
      <c r="H25" s="252"/>
      <c r="I25" s="252"/>
      <c r="J25" s="252"/>
      <c r="K25" s="252"/>
    </row>
    <row r="26" spans="1:11" ht="16" thickTop="1" thickBot="1">
      <c r="A26" s="1754" t="s">
        <v>688</v>
      </c>
      <c r="B26" s="1755"/>
      <c r="C26" s="205">
        <f>'BudgetSum 2-4'!C87</f>
        <v>0</v>
      </c>
      <c r="D26" s="252"/>
      <c r="E26" s="252"/>
      <c r="F26" s="252"/>
      <c r="G26" s="252"/>
      <c r="H26" s="252"/>
      <c r="I26" s="252"/>
      <c r="J26" s="252"/>
      <c r="K26" s="252"/>
    </row>
    <row r="27" spans="1:11" ht="26" customHeight="1" thickTop="1" thickBot="1">
      <c r="A27" s="1752" t="str">
        <f>"Activity funds ENDING CASH BALANCE ON HAND7 as of June 30, "&amp;'B25'!L2</f>
        <v>Activity funds ENDING CASH BALANCE ON HAND7 as of June 30, 2025</v>
      </c>
      <c r="B27" s="1753"/>
      <c r="C27" s="194">
        <f>SUM(C25-C26)</f>
        <v>0</v>
      </c>
      <c r="D27" s="252"/>
      <c r="E27" s="252"/>
      <c r="F27" s="252"/>
      <c r="G27" s="252"/>
      <c r="H27" s="252"/>
      <c r="I27" s="252"/>
      <c r="J27" s="252"/>
      <c r="K27" s="252"/>
    </row>
    <row r="28" spans="1:11" ht="18" customHeight="1" thickTop="1" thickBot="1">
      <c r="A28" s="653"/>
      <c r="B28" s="654"/>
      <c r="C28" s="655"/>
      <c r="D28" s="655"/>
      <c r="E28" s="655"/>
      <c r="F28" s="655"/>
      <c r="G28" s="655"/>
      <c r="H28" s="655"/>
      <c r="I28" s="655"/>
      <c r="J28" s="655"/>
      <c r="K28" s="655"/>
    </row>
    <row r="29" spans="1:11" ht="28" thickTop="1" thickBot="1">
      <c r="A29" s="587" t="str">
        <f>"Total BEGINNING CASH BALANCE ON HAND (with Student Activity Funds)7 as of July 1, "&amp;'B25'!L2-1</f>
        <v>Total BEGINNING CASH BALANCE ON HAND (with Student Activity Funds)7 as of July 1, 2024</v>
      </c>
      <c r="B29" s="1354"/>
      <c r="C29" s="580">
        <f>C3+C23</f>
        <v>30432843</v>
      </c>
      <c r="D29" s="580">
        <f t="shared" ref="D29:K30" si="6">D3</f>
        <v>2943610</v>
      </c>
      <c r="E29" s="580">
        <f t="shared" si="6"/>
        <v>425152</v>
      </c>
      <c r="F29" s="580">
        <f t="shared" si="6"/>
        <v>1206797</v>
      </c>
      <c r="G29" s="580">
        <f t="shared" si="6"/>
        <v>15445</v>
      </c>
      <c r="H29" s="580">
        <f t="shared" si="6"/>
        <v>0</v>
      </c>
      <c r="I29" s="580">
        <f t="shared" si="6"/>
        <v>955536</v>
      </c>
      <c r="J29" s="580">
        <f t="shared" si="6"/>
        <v>0</v>
      </c>
      <c r="K29" s="580">
        <f t="shared" si="6"/>
        <v>0</v>
      </c>
    </row>
    <row r="30" spans="1:11" ht="15" thickTop="1">
      <c r="A30" s="1756" t="s">
        <v>687</v>
      </c>
      <c r="B30" s="1757"/>
      <c r="C30" s="580">
        <f>C4+C24</f>
        <v>66741640</v>
      </c>
      <c r="D30" s="580">
        <f t="shared" si="6"/>
        <v>6227200</v>
      </c>
      <c r="E30" s="580">
        <f t="shared" si="6"/>
        <v>2060920</v>
      </c>
      <c r="F30" s="580">
        <f t="shared" si="6"/>
        <v>4327900</v>
      </c>
      <c r="G30" s="580">
        <f t="shared" si="6"/>
        <v>2091950</v>
      </c>
      <c r="H30" s="580">
        <f t="shared" si="6"/>
        <v>0</v>
      </c>
      <c r="I30" s="580">
        <f t="shared" si="6"/>
        <v>0</v>
      </c>
      <c r="J30" s="580">
        <f t="shared" si="6"/>
        <v>0</v>
      </c>
      <c r="K30" s="580">
        <f t="shared" si="6"/>
        <v>0</v>
      </c>
    </row>
    <row r="31" spans="1:11">
      <c r="A31" s="1355" t="s">
        <v>79</v>
      </c>
      <c r="B31" s="1356"/>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5" thickBot="1">
      <c r="A32" s="1758" t="s">
        <v>47</v>
      </c>
      <c r="B32" s="1751"/>
      <c r="C32" s="255">
        <f t="shared" ref="C32:K32" si="8">SUM(C30,C31)</f>
        <v>66741640</v>
      </c>
      <c r="D32" s="255">
        <f t="shared" si="8"/>
        <v>6227200</v>
      </c>
      <c r="E32" s="255">
        <f t="shared" si="8"/>
        <v>2060920</v>
      </c>
      <c r="F32" s="255">
        <f t="shared" si="8"/>
        <v>4327900</v>
      </c>
      <c r="G32" s="255">
        <f t="shared" si="8"/>
        <v>2091950</v>
      </c>
      <c r="H32" s="255">
        <f t="shared" si="8"/>
        <v>0</v>
      </c>
      <c r="I32" s="255">
        <f t="shared" si="8"/>
        <v>0</v>
      </c>
      <c r="J32" s="255">
        <f t="shared" si="8"/>
        <v>0</v>
      </c>
      <c r="K32" s="255">
        <f t="shared" si="8"/>
        <v>0</v>
      </c>
    </row>
    <row r="33" spans="1:11" ht="16" thickTop="1" thickBot="1">
      <c r="A33" s="1357" t="s">
        <v>80</v>
      </c>
      <c r="B33" s="1358"/>
      <c r="C33" s="588">
        <f t="shared" ref="C33:K33" si="9">SUM(C29,C32)</f>
        <v>97174483</v>
      </c>
      <c r="D33" s="588">
        <f t="shared" si="9"/>
        <v>9170810</v>
      </c>
      <c r="E33" s="588">
        <f t="shared" si="9"/>
        <v>2486072</v>
      </c>
      <c r="F33" s="588">
        <f t="shared" si="9"/>
        <v>5534697</v>
      </c>
      <c r="G33" s="588">
        <f t="shared" si="9"/>
        <v>2107395</v>
      </c>
      <c r="H33" s="588">
        <f t="shared" si="9"/>
        <v>0</v>
      </c>
      <c r="I33" s="588">
        <f t="shared" si="9"/>
        <v>955536</v>
      </c>
      <c r="J33" s="588">
        <f t="shared" si="9"/>
        <v>0</v>
      </c>
      <c r="K33" s="588">
        <f t="shared" si="9"/>
        <v>0</v>
      </c>
    </row>
    <row r="34" spans="1:11" ht="15" thickTop="1">
      <c r="A34" s="1748" t="s">
        <v>688</v>
      </c>
      <c r="B34" s="1749"/>
      <c r="C34" s="580">
        <f>C13+C26</f>
        <v>68864150</v>
      </c>
      <c r="D34" s="580">
        <f t="shared" ref="D34:K34" si="10">D13</f>
        <v>7681120</v>
      </c>
      <c r="E34" s="580">
        <f t="shared" si="10"/>
        <v>2077770</v>
      </c>
      <c r="F34" s="580">
        <f t="shared" si="10"/>
        <v>4962500</v>
      </c>
      <c r="G34" s="580">
        <f t="shared" si="10"/>
        <v>2091950</v>
      </c>
      <c r="H34" s="580">
        <f t="shared" si="10"/>
        <v>0</v>
      </c>
      <c r="I34" s="580">
        <f t="shared" si="10"/>
        <v>0</v>
      </c>
      <c r="J34" s="580">
        <f t="shared" si="10"/>
        <v>0</v>
      </c>
      <c r="K34" s="580">
        <f t="shared" si="10"/>
        <v>0</v>
      </c>
    </row>
    <row r="35" spans="1:11" ht="15" thickBot="1">
      <c r="A35" s="1750" t="s">
        <v>81</v>
      </c>
      <c r="B35" s="1751"/>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6" thickTop="1" thickBot="1">
      <c r="A36" s="1359" t="s">
        <v>48</v>
      </c>
      <c r="B36" s="1360"/>
      <c r="C36" s="589">
        <f t="shared" ref="C36:K36" si="12">SUM(C34,C35)</f>
        <v>68864150</v>
      </c>
      <c r="D36" s="589">
        <f t="shared" si="12"/>
        <v>7681120</v>
      </c>
      <c r="E36" s="589">
        <f t="shared" si="12"/>
        <v>2077770</v>
      </c>
      <c r="F36" s="589">
        <f t="shared" si="12"/>
        <v>4962500</v>
      </c>
      <c r="G36" s="589">
        <f t="shared" si="12"/>
        <v>2091950</v>
      </c>
      <c r="H36" s="589">
        <f t="shared" si="12"/>
        <v>0</v>
      </c>
      <c r="I36" s="589">
        <f t="shared" si="12"/>
        <v>0</v>
      </c>
      <c r="J36" s="589">
        <f t="shared" si="12"/>
        <v>0</v>
      </c>
      <c r="K36" s="589">
        <f t="shared" si="12"/>
        <v>0</v>
      </c>
    </row>
    <row r="37" spans="1:11" ht="27.75" customHeight="1" thickTop="1" thickBot="1">
      <c r="A37" s="1752" t="str">
        <f>"Total ENDING CASH BALANCE ON HAND (with Student Activity Funds)7 as of June 30, "&amp;'B25'!L2</f>
        <v>Total ENDING CASH BALANCE ON HAND (with Student Activity Funds)7 as of June 30, 2025</v>
      </c>
      <c r="B37" s="1753"/>
      <c r="C37" s="194">
        <f t="shared" ref="C37:K37" si="13">SUM(C33-C36)</f>
        <v>28310333</v>
      </c>
      <c r="D37" s="194">
        <f t="shared" si="13"/>
        <v>1489690</v>
      </c>
      <c r="E37" s="194">
        <f t="shared" si="13"/>
        <v>408302</v>
      </c>
      <c r="F37" s="194">
        <f t="shared" si="13"/>
        <v>572197</v>
      </c>
      <c r="G37" s="194">
        <f t="shared" si="13"/>
        <v>15445</v>
      </c>
      <c r="H37" s="194">
        <f t="shared" si="13"/>
        <v>0</v>
      </c>
      <c r="I37" s="194">
        <f t="shared" si="13"/>
        <v>955536</v>
      </c>
      <c r="J37" s="194">
        <f t="shared" si="13"/>
        <v>0</v>
      </c>
      <c r="K37" s="194">
        <f t="shared" si="13"/>
        <v>0</v>
      </c>
    </row>
    <row r="38" spans="1:11" ht="15" thickTop="1"/>
  </sheetData>
  <sheetProtection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69"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zoomScaleNormal="100" workbookViewId="0">
      <pane xSplit="2" ySplit="2" topLeftCell="C213" activePane="bottomRight" state="frozen"/>
      <selection pane="topRight" activeCell="C1" sqref="C1"/>
      <selection pane="bottomLeft" activeCell="A3" sqref="A3"/>
      <selection pane="bottomRight" activeCell="G120" sqref="G120"/>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905" customFormat="1" ht="12">
      <c r="A1" s="927"/>
      <c r="B1" s="928"/>
      <c r="C1" s="929" t="s">
        <v>232</v>
      </c>
      <c r="D1" s="929" t="s">
        <v>233</v>
      </c>
      <c r="E1" s="929" t="s">
        <v>428</v>
      </c>
      <c r="F1" s="929" t="s">
        <v>429</v>
      </c>
      <c r="G1" s="930" t="s">
        <v>430</v>
      </c>
      <c r="H1" s="930" t="s">
        <v>431</v>
      </c>
      <c r="I1" s="930" t="s">
        <v>432</v>
      </c>
      <c r="J1" s="930" t="s">
        <v>433</v>
      </c>
      <c r="K1" s="930" t="s">
        <v>434</v>
      </c>
    </row>
    <row r="2" spans="1:11" s="765" customFormat="1" ht="39">
      <c r="A2" s="186" t="s">
        <v>743</v>
      </c>
      <c r="B2" s="931" t="s">
        <v>497</v>
      </c>
      <c r="C2" s="932" t="s">
        <v>436</v>
      </c>
      <c r="D2" s="932" t="s">
        <v>234</v>
      </c>
      <c r="E2" s="932" t="s">
        <v>372</v>
      </c>
      <c r="F2" s="932" t="s">
        <v>435</v>
      </c>
      <c r="G2" s="933" t="s">
        <v>496</v>
      </c>
      <c r="H2" s="933" t="s">
        <v>373</v>
      </c>
      <c r="I2" s="933" t="s">
        <v>437</v>
      </c>
      <c r="J2" s="933" t="s">
        <v>374</v>
      </c>
      <c r="K2" s="933" t="s">
        <v>438</v>
      </c>
    </row>
    <row r="3" spans="1:11" s="905" customFormat="1" ht="16.75" customHeight="1">
      <c r="A3" s="934" t="s">
        <v>623</v>
      </c>
      <c r="B3" s="935"/>
      <c r="C3" s="11"/>
      <c r="D3" s="11"/>
      <c r="E3" s="11"/>
      <c r="F3" s="11"/>
      <c r="G3" s="12"/>
      <c r="H3" s="12"/>
      <c r="I3" s="12"/>
      <c r="J3" s="12"/>
      <c r="K3" s="13"/>
    </row>
    <row r="4" spans="1:11" s="905" customFormat="1" ht="22" customHeight="1">
      <c r="A4" s="936" t="s">
        <v>403</v>
      </c>
      <c r="B4" s="937">
        <v>1100</v>
      </c>
      <c r="C4" s="14"/>
      <c r="D4" s="15"/>
      <c r="E4" s="15"/>
      <c r="F4" s="15"/>
      <c r="G4" s="16"/>
      <c r="H4" s="16"/>
      <c r="I4" s="16"/>
      <c r="J4" s="16"/>
      <c r="K4" s="17"/>
    </row>
    <row r="5" spans="1:11" s="905" customFormat="1">
      <c r="A5" s="917" t="s">
        <v>725</v>
      </c>
      <c r="B5" s="908" t="s">
        <v>425</v>
      </c>
      <c r="C5" s="18">
        <v>51821700</v>
      </c>
      <c r="D5" s="18">
        <v>5615200</v>
      </c>
      <c r="E5" s="18">
        <v>735000</v>
      </c>
      <c r="F5" s="18">
        <v>2093900</v>
      </c>
      <c r="G5" s="18">
        <v>281700</v>
      </c>
      <c r="H5" s="18"/>
      <c r="I5" s="18"/>
      <c r="J5" s="18"/>
      <c r="K5" s="18"/>
    </row>
    <row r="6" spans="1:11" s="905" customFormat="1">
      <c r="A6" s="923" t="s">
        <v>667</v>
      </c>
      <c r="B6" s="924">
        <v>1130</v>
      </c>
      <c r="C6" s="18"/>
      <c r="D6" s="18"/>
      <c r="E6" s="19"/>
      <c r="F6" s="19"/>
      <c r="G6" s="20"/>
      <c r="H6" s="20"/>
      <c r="I6" s="20"/>
      <c r="J6" s="20"/>
      <c r="K6" s="20"/>
    </row>
    <row r="7" spans="1:11" s="761" customFormat="1" ht="12">
      <c r="A7" s="925" t="s">
        <v>23</v>
      </c>
      <c r="B7" s="926">
        <v>1140</v>
      </c>
      <c r="C7" s="18">
        <v>5456000</v>
      </c>
      <c r="D7" s="18"/>
      <c r="E7" s="19"/>
      <c r="F7" s="18"/>
      <c r="G7" s="18"/>
      <c r="H7" s="18"/>
      <c r="I7" s="20"/>
      <c r="J7" s="20"/>
      <c r="K7" s="20"/>
    </row>
    <row r="8" spans="1:11" s="761" customFormat="1" ht="12">
      <c r="A8" s="907" t="s">
        <v>24</v>
      </c>
      <c r="B8" s="908">
        <v>1150</v>
      </c>
      <c r="C8" s="19"/>
      <c r="D8" s="19"/>
      <c r="E8" s="19"/>
      <c r="F8" s="19"/>
      <c r="G8" s="21">
        <v>295700</v>
      </c>
      <c r="H8" s="20"/>
      <c r="I8" s="20"/>
      <c r="J8" s="20"/>
      <c r="K8" s="20"/>
    </row>
    <row r="9" spans="1:11" s="761" customFormat="1" ht="12">
      <c r="A9" s="907" t="s">
        <v>25</v>
      </c>
      <c r="B9" s="908">
        <v>1160</v>
      </c>
      <c r="C9" s="19"/>
      <c r="D9" s="18"/>
      <c r="E9" s="18"/>
      <c r="F9" s="19"/>
      <c r="G9" s="20"/>
      <c r="H9" s="21"/>
      <c r="I9" s="20"/>
      <c r="J9" s="20"/>
      <c r="K9" s="20"/>
    </row>
    <row r="10" spans="1:11" s="761" customFormat="1" ht="12">
      <c r="A10" s="907" t="s">
        <v>26</v>
      </c>
      <c r="B10" s="908">
        <v>1170</v>
      </c>
      <c r="C10" s="18"/>
      <c r="D10" s="19"/>
      <c r="E10" s="19"/>
      <c r="F10" s="19"/>
      <c r="G10" s="20"/>
      <c r="H10" s="20"/>
      <c r="I10" s="20"/>
      <c r="J10" s="20"/>
      <c r="K10" s="20"/>
    </row>
    <row r="11" spans="1:11" s="761" customFormat="1" ht="12">
      <c r="A11" s="907" t="s">
        <v>844</v>
      </c>
      <c r="B11" s="908">
        <v>1190</v>
      </c>
      <c r="C11" s="18"/>
      <c r="D11" s="18"/>
      <c r="E11" s="18"/>
      <c r="F11" s="18"/>
      <c r="G11" s="18"/>
      <c r="H11" s="18"/>
      <c r="I11" s="18"/>
      <c r="J11" s="18"/>
      <c r="K11" s="18"/>
    </row>
    <row r="12" spans="1:11" s="761" customFormat="1" thickBot="1">
      <c r="A12" s="919" t="s">
        <v>337</v>
      </c>
      <c r="B12" s="920"/>
      <c r="C12" s="22">
        <f>SUM(C5:C11)</f>
        <v>57277700</v>
      </c>
      <c r="D12" s="22">
        <f t="shared" ref="D12:K12" si="0">SUM(D5:D11)</f>
        <v>5615200</v>
      </c>
      <c r="E12" s="22">
        <f t="shared" si="0"/>
        <v>735000</v>
      </c>
      <c r="F12" s="22">
        <f t="shared" si="0"/>
        <v>2093900</v>
      </c>
      <c r="G12" s="22">
        <f t="shared" si="0"/>
        <v>577400</v>
      </c>
      <c r="H12" s="22">
        <f t="shared" si="0"/>
        <v>0</v>
      </c>
      <c r="I12" s="22">
        <f t="shared" si="0"/>
        <v>0</v>
      </c>
      <c r="J12" s="22">
        <f t="shared" si="0"/>
        <v>0</v>
      </c>
      <c r="K12" s="22">
        <f t="shared" si="0"/>
        <v>0</v>
      </c>
    </row>
    <row r="13" spans="1:11" s="905" customFormat="1" ht="15.75" customHeight="1" thickTop="1">
      <c r="A13" s="921" t="s">
        <v>300</v>
      </c>
      <c r="B13" s="922">
        <v>1200</v>
      </c>
      <c r="C13" s="23"/>
      <c r="D13" s="23"/>
      <c r="E13" s="23"/>
      <c r="F13" s="23"/>
      <c r="G13" s="24"/>
      <c r="H13" s="24"/>
      <c r="I13" s="24"/>
      <c r="J13" s="24"/>
      <c r="K13" s="24"/>
    </row>
    <row r="14" spans="1:11" s="905" customFormat="1" ht="12">
      <c r="A14" s="907" t="s">
        <v>301</v>
      </c>
      <c r="B14" s="908">
        <v>1210</v>
      </c>
      <c r="C14" s="18"/>
      <c r="D14" s="18"/>
      <c r="E14" s="18"/>
      <c r="F14" s="18"/>
      <c r="G14" s="18"/>
      <c r="H14" s="18"/>
      <c r="I14" s="18"/>
      <c r="J14" s="18"/>
      <c r="K14" s="18"/>
    </row>
    <row r="15" spans="1:11" s="905" customFormat="1" ht="12">
      <c r="A15" s="917" t="s">
        <v>302</v>
      </c>
      <c r="B15" s="918">
        <v>1220</v>
      </c>
      <c r="C15" s="18"/>
      <c r="D15" s="18"/>
      <c r="E15" s="18"/>
      <c r="F15" s="18"/>
      <c r="G15" s="18"/>
      <c r="H15" s="18"/>
      <c r="I15" s="18"/>
      <c r="J15" s="18"/>
      <c r="K15" s="18"/>
    </row>
    <row r="16" spans="1:11" s="905" customFormat="1">
      <c r="A16" s="917" t="s">
        <v>669</v>
      </c>
      <c r="B16" s="918">
        <v>1230</v>
      </c>
      <c r="C16" s="18"/>
      <c r="D16" s="18"/>
      <c r="E16" s="18"/>
      <c r="F16" s="18"/>
      <c r="G16" s="18">
        <v>800000</v>
      </c>
      <c r="H16" s="18"/>
      <c r="I16" s="18"/>
      <c r="J16" s="18"/>
      <c r="K16" s="18"/>
    </row>
    <row r="17" spans="1:11" s="905" customFormat="1" ht="12">
      <c r="A17" s="907" t="s">
        <v>843</v>
      </c>
      <c r="B17" s="908">
        <v>1290</v>
      </c>
      <c r="C17" s="18"/>
      <c r="D17" s="18"/>
      <c r="E17" s="18"/>
      <c r="F17" s="18"/>
      <c r="G17" s="18"/>
      <c r="H17" s="18"/>
      <c r="I17" s="18"/>
      <c r="J17" s="18"/>
      <c r="K17" s="18"/>
    </row>
    <row r="18" spans="1:11" s="761" customFormat="1" thickBot="1">
      <c r="A18" s="913" t="s">
        <v>84</v>
      </c>
      <c r="B18" s="914"/>
      <c r="C18" s="25">
        <f>SUM(C14:C17)</f>
        <v>0</v>
      </c>
      <c r="D18" s="25">
        <f t="shared" ref="D18:K18" si="1">SUM(D14:D17)</f>
        <v>0</v>
      </c>
      <c r="E18" s="25">
        <f t="shared" si="1"/>
        <v>0</v>
      </c>
      <c r="F18" s="25">
        <f t="shared" si="1"/>
        <v>0</v>
      </c>
      <c r="G18" s="25">
        <f t="shared" si="1"/>
        <v>800000</v>
      </c>
      <c r="H18" s="25">
        <f t="shared" si="1"/>
        <v>0</v>
      </c>
      <c r="I18" s="25">
        <f t="shared" si="1"/>
        <v>0</v>
      </c>
      <c r="J18" s="25">
        <f t="shared" si="1"/>
        <v>0</v>
      </c>
      <c r="K18" s="25">
        <f t="shared" si="1"/>
        <v>0</v>
      </c>
    </row>
    <row r="19" spans="1:11" s="905" customFormat="1" ht="15.75" customHeight="1" thickTop="1">
      <c r="A19" s="915" t="s">
        <v>34</v>
      </c>
      <c r="B19" s="916">
        <v>1300</v>
      </c>
      <c r="C19" s="23"/>
      <c r="D19" s="26"/>
      <c r="E19" s="26"/>
      <c r="F19" s="26"/>
      <c r="G19" s="27"/>
      <c r="H19" s="27"/>
      <c r="I19" s="27"/>
      <c r="J19" s="27"/>
      <c r="K19" s="27"/>
    </row>
    <row r="20" spans="1:11" s="905" customFormat="1" ht="12">
      <c r="A20" s="907" t="s">
        <v>392</v>
      </c>
      <c r="B20" s="908">
        <v>1311</v>
      </c>
      <c r="C20" s="18">
        <v>200000</v>
      </c>
      <c r="D20" s="19"/>
      <c r="E20" s="19"/>
      <c r="F20" s="19"/>
      <c r="G20" s="20"/>
      <c r="H20" s="20"/>
      <c r="I20" s="20"/>
      <c r="J20" s="20"/>
      <c r="K20" s="20"/>
    </row>
    <row r="21" spans="1:11" s="905" customFormat="1" ht="12">
      <c r="A21" s="907" t="s">
        <v>27</v>
      </c>
      <c r="B21" s="908">
        <v>1312</v>
      </c>
      <c r="C21" s="18">
        <v>250000</v>
      </c>
      <c r="D21" s="19"/>
      <c r="E21" s="19"/>
      <c r="F21" s="19"/>
      <c r="G21" s="20"/>
      <c r="H21" s="20"/>
      <c r="I21" s="20"/>
      <c r="J21" s="20"/>
      <c r="K21" s="20"/>
    </row>
    <row r="22" spans="1:11" s="905" customFormat="1" ht="12">
      <c r="A22" s="909" t="s">
        <v>393</v>
      </c>
      <c r="B22" s="910">
        <v>1313</v>
      </c>
      <c r="C22" s="18"/>
      <c r="D22" s="19"/>
      <c r="E22" s="19"/>
      <c r="F22" s="19"/>
      <c r="G22" s="20"/>
      <c r="H22" s="20"/>
      <c r="I22" s="20"/>
      <c r="J22" s="20"/>
      <c r="K22" s="20"/>
    </row>
    <row r="23" spans="1:11" s="905" customFormat="1" ht="12">
      <c r="A23" s="909" t="s">
        <v>309</v>
      </c>
      <c r="B23" s="910">
        <v>1314</v>
      </c>
      <c r="C23" s="18"/>
      <c r="D23" s="19"/>
      <c r="E23" s="19"/>
      <c r="F23" s="19"/>
      <c r="G23" s="20"/>
      <c r="H23" s="20"/>
      <c r="I23" s="20"/>
      <c r="J23" s="20"/>
      <c r="K23" s="20"/>
    </row>
    <row r="24" spans="1:11" s="906" customFormat="1" ht="14">
      <c r="A24" s="911" t="s">
        <v>520</v>
      </c>
      <c r="B24" s="912">
        <v>1321</v>
      </c>
      <c r="C24" s="18"/>
      <c r="D24" s="28"/>
      <c r="E24" s="28"/>
      <c r="F24" s="28"/>
      <c r="G24" s="29"/>
      <c r="H24" s="29"/>
      <c r="I24" s="29"/>
      <c r="J24" s="29"/>
      <c r="K24" s="29"/>
    </row>
    <row r="25" spans="1:11" s="761" customFormat="1" ht="12">
      <c r="A25" s="911" t="s">
        <v>521</v>
      </c>
      <c r="B25" s="894">
        <v>1322</v>
      </c>
      <c r="C25" s="18"/>
      <c r="D25" s="28"/>
      <c r="E25" s="28"/>
      <c r="F25" s="29"/>
      <c r="G25" s="29"/>
      <c r="H25" s="29"/>
      <c r="I25" s="29"/>
      <c r="J25" s="29"/>
      <c r="K25" s="29"/>
    </row>
    <row r="26" spans="1:11" s="761" customFormat="1" ht="12">
      <c r="A26" s="911" t="s">
        <v>522</v>
      </c>
      <c r="B26" s="894">
        <v>1323</v>
      </c>
      <c r="C26" s="18"/>
      <c r="D26" s="28"/>
      <c r="E26" s="28"/>
      <c r="F26" s="28"/>
      <c r="G26" s="29"/>
      <c r="H26" s="29"/>
      <c r="I26" s="29"/>
      <c r="J26" s="29"/>
      <c r="K26" s="29"/>
    </row>
    <row r="27" spans="1:11" s="761" customFormat="1" ht="12">
      <c r="A27" s="911" t="s">
        <v>523</v>
      </c>
      <c r="B27" s="894">
        <v>1324</v>
      </c>
      <c r="C27" s="18"/>
      <c r="D27" s="28"/>
      <c r="E27" s="28"/>
      <c r="F27" s="28"/>
      <c r="G27" s="29"/>
      <c r="H27" s="29"/>
      <c r="I27" s="29"/>
      <c r="J27" s="29"/>
      <c r="K27" s="29"/>
    </row>
    <row r="28" spans="1:11" s="761" customFormat="1" ht="12">
      <c r="A28" s="911" t="s">
        <v>524</v>
      </c>
      <c r="B28" s="894">
        <v>1331</v>
      </c>
      <c r="C28" s="18"/>
      <c r="D28" s="28"/>
      <c r="E28" s="28"/>
      <c r="F28" s="28"/>
      <c r="G28" s="29"/>
      <c r="H28" s="29"/>
      <c r="I28" s="29"/>
      <c r="J28" s="29"/>
      <c r="K28" s="29"/>
    </row>
    <row r="29" spans="1:11" s="761" customFormat="1" ht="12">
      <c r="A29" s="911" t="s">
        <v>525</v>
      </c>
      <c r="B29" s="894">
        <v>1332</v>
      </c>
      <c r="C29" s="18"/>
      <c r="D29" s="28"/>
      <c r="E29" s="28"/>
      <c r="F29" s="28"/>
      <c r="G29" s="29"/>
      <c r="H29" s="29"/>
      <c r="I29" s="29"/>
      <c r="J29" s="29"/>
      <c r="K29" s="29"/>
    </row>
    <row r="30" spans="1:11" s="761" customFormat="1" ht="12">
      <c r="A30" s="911" t="s">
        <v>526</v>
      </c>
      <c r="B30" s="894">
        <v>1333</v>
      </c>
      <c r="C30" s="18"/>
      <c r="D30" s="28"/>
      <c r="E30" s="28"/>
      <c r="F30" s="28"/>
      <c r="G30" s="29"/>
      <c r="H30" s="29"/>
      <c r="I30" s="29"/>
      <c r="J30" s="29"/>
      <c r="K30" s="29"/>
    </row>
    <row r="31" spans="1:11" s="761" customFormat="1" ht="12">
      <c r="A31" s="911" t="s">
        <v>527</v>
      </c>
      <c r="B31" s="894">
        <v>1334</v>
      </c>
      <c r="C31" s="18"/>
      <c r="D31" s="28"/>
      <c r="E31" s="28"/>
      <c r="F31" s="28"/>
      <c r="G31" s="29"/>
      <c r="H31" s="29"/>
      <c r="I31" s="29"/>
      <c r="J31" s="29"/>
      <c r="K31" s="29"/>
    </row>
    <row r="32" spans="1:11" s="761" customFormat="1" ht="12">
      <c r="A32" s="911" t="s">
        <v>528</v>
      </c>
      <c r="B32" s="894">
        <v>1341</v>
      </c>
      <c r="C32" s="18"/>
      <c r="D32" s="28"/>
      <c r="E32" s="28"/>
      <c r="F32" s="28"/>
      <c r="G32" s="29"/>
      <c r="H32" s="29"/>
      <c r="I32" s="29"/>
      <c r="J32" s="29"/>
      <c r="K32" s="29"/>
    </row>
    <row r="33" spans="1:11" s="761" customFormat="1" ht="12">
      <c r="A33" s="911" t="s">
        <v>529</v>
      </c>
      <c r="B33" s="894">
        <v>1342</v>
      </c>
      <c r="C33" s="18"/>
      <c r="D33" s="28"/>
      <c r="E33" s="28"/>
      <c r="F33" s="28"/>
      <c r="G33" s="29"/>
      <c r="H33" s="29"/>
      <c r="I33" s="29"/>
      <c r="J33" s="29"/>
      <c r="K33" s="29"/>
    </row>
    <row r="34" spans="1:11" s="761" customFormat="1" ht="12">
      <c r="A34" s="911" t="s">
        <v>530</v>
      </c>
      <c r="B34" s="894">
        <v>1343</v>
      </c>
      <c r="C34" s="18"/>
      <c r="D34" s="28"/>
      <c r="E34" s="28"/>
      <c r="F34" s="28"/>
      <c r="G34" s="29"/>
      <c r="H34" s="29"/>
      <c r="I34" s="29"/>
      <c r="J34" s="29"/>
      <c r="K34" s="29"/>
    </row>
    <row r="35" spans="1:11" s="761" customFormat="1" ht="12">
      <c r="A35" s="911" t="s">
        <v>531</v>
      </c>
      <c r="B35" s="894">
        <v>1344</v>
      </c>
      <c r="C35" s="18"/>
      <c r="D35" s="28"/>
      <c r="E35" s="28"/>
      <c r="F35" s="28"/>
      <c r="G35" s="29"/>
      <c r="H35" s="29"/>
      <c r="I35" s="29"/>
      <c r="J35" s="29"/>
      <c r="K35" s="29"/>
    </row>
    <row r="36" spans="1:11" s="761" customFormat="1" ht="12">
      <c r="A36" s="911" t="s">
        <v>532</v>
      </c>
      <c r="B36" s="912">
        <v>1351</v>
      </c>
      <c r="C36" s="18"/>
      <c r="D36" s="28"/>
      <c r="E36" s="28"/>
      <c r="F36" s="28"/>
      <c r="G36" s="29"/>
      <c r="H36" s="29"/>
      <c r="I36" s="29"/>
      <c r="J36" s="29"/>
      <c r="K36" s="29"/>
    </row>
    <row r="37" spans="1:11" s="761" customFormat="1" ht="12">
      <c r="A37" s="911" t="s">
        <v>533</v>
      </c>
      <c r="B37" s="894">
        <v>1352</v>
      </c>
      <c r="C37" s="18"/>
      <c r="D37" s="28"/>
      <c r="E37" s="28"/>
      <c r="F37" s="28"/>
      <c r="G37" s="29"/>
      <c r="H37" s="29"/>
      <c r="I37" s="29"/>
      <c r="J37" s="29"/>
      <c r="K37" s="29"/>
    </row>
    <row r="38" spans="1:11" s="761" customFormat="1" ht="12">
      <c r="A38" s="911" t="s">
        <v>534</v>
      </c>
      <c r="B38" s="894">
        <v>1353</v>
      </c>
      <c r="C38" s="18"/>
      <c r="D38" s="28"/>
      <c r="E38" s="28"/>
      <c r="F38" s="28"/>
      <c r="G38" s="29"/>
      <c r="H38" s="29"/>
      <c r="I38" s="29"/>
      <c r="J38" s="29"/>
      <c r="K38" s="29"/>
    </row>
    <row r="39" spans="1:11" s="761" customFormat="1" ht="12">
      <c r="A39" s="911" t="s">
        <v>535</v>
      </c>
      <c r="B39" s="894">
        <v>1354</v>
      </c>
      <c r="C39" s="18"/>
      <c r="D39" s="28"/>
      <c r="E39" s="28"/>
      <c r="F39" s="28"/>
      <c r="G39" s="29"/>
      <c r="H39" s="29"/>
      <c r="I39" s="29"/>
      <c r="J39" s="29"/>
      <c r="K39" s="29"/>
    </row>
    <row r="40" spans="1:11" s="761" customFormat="1" thickBot="1">
      <c r="A40" s="901" t="s">
        <v>85</v>
      </c>
      <c r="B40" s="902"/>
      <c r="C40" s="30">
        <f>SUM(C20:C39)</f>
        <v>450000</v>
      </c>
      <c r="D40" s="28"/>
      <c r="E40" s="28"/>
      <c r="F40" s="28"/>
      <c r="G40" s="29"/>
      <c r="H40" s="29"/>
      <c r="I40" s="29"/>
      <c r="J40" s="29"/>
      <c r="K40" s="29"/>
    </row>
    <row r="41" spans="1:11" s="761" customFormat="1" ht="15.75" customHeight="1" thickTop="1">
      <c r="A41" s="903" t="s">
        <v>135</v>
      </c>
      <c r="B41" s="904">
        <v>1400</v>
      </c>
      <c r="C41" s="28"/>
      <c r="D41" s="28"/>
      <c r="E41" s="28"/>
      <c r="F41" s="28"/>
      <c r="G41" s="29"/>
      <c r="H41" s="29"/>
      <c r="I41" s="29"/>
      <c r="J41" s="29"/>
      <c r="K41" s="29"/>
    </row>
    <row r="42" spans="1:11" s="761" customFormat="1" ht="12">
      <c r="A42" s="893" t="s">
        <v>536</v>
      </c>
      <c r="B42" s="894">
        <v>1411</v>
      </c>
      <c r="C42" s="28"/>
      <c r="D42" s="28"/>
      <c r="E42" s="28"/>
      <c r="F42" s="18">
        <v>5000</v>
      </c>
      <c r="G42" s="29"/>
      <c r="H42" s="29"/>
      <c r="I42" s="29"/>
      <c r="J42" s="29"/>
      <c r="K42" s="29"/>
    </row>
    <row r="43" spans="1:11" s="761" customFormat="1" ht="12">
      <c r="A43" s="893" t="s">
        <v>537</v>
      </c>
      <c r="B43" s="894">
        <v>1412</v>
      </c>
      <c r="C43" s="28"/>
      <c r="D43" s="28"/>
      <c r="E43" s="28"/>
      <c r="F43" s="18">
        <v>50000</v>
      </c>
      <c r="G43" s="29"/>
      <c r="H43" s="29"/>
      <c r="I43" s="29"/>
      <c r="J43" s="29"/>
      <c r="K43" s="29"/>
    </row>
    <row r="44" spans="1:11" s="761" customFormat="1" ht="12">
      <c r="A44" s="893" t="s">
        <v>538</v>
      </c>
      <c r="B44" s="894">
        <v>1413</v>
      </c>
      <c r="C44" s="28"/>
      <c r="D44" s="28"/>
      <c r="E44" s="28"/>
      <c r="F44" s="18"/>
      <c r="G44" s="29"/>
      <c r="H44" s="29"/>
      <c r="I44" s="29"/>
      <c r="J44" s="29"/>
      <c r="K44" s="29"/>
    </row>
    <row r="45" spans="1:11" s="761" customFormat="1" ht="12">
      <c r="A45" s="893" t="s">
        <v>539</v>
      </c>
      <c r="B45" s="894">
        <v>1415</v>
      </c>
      <c r="C45" s="28"/>
      <c r="D45" s="28"/>
      <c r="E45" s="28"/>
      <c r="F45" s="18"/>
      <c r="G45" s="29"/>
      <c r="H45" s="29"/>
      <c r="I45" s="29"/>
      <c r="J45" s="29"/>
      <c r="K45" s="29"/>
    </row>
    <row r="46" spans="1:11" s="761" customFormat="1" ht="12">
      <c r="A46" s="893" t="s">
        <v>540</v>
      </c>
      <c r="B46" s="894">
        <v>1416</v>
      </c>
      <c r="C46" s="28"/>
      <c r="D46" s="28"/>
      <c r="E46" s="28"/>
      <c r="F46" s="18"/>
      <c r="G46" s="29"/>
      <c r="H46" s="29"/>
      <c r="I46" s="29"/>
      <c r="J46" s="29"/>
      <c r="K46" s="29"/>
    </row>
    <row r="47" spans="1:11" s="761" customFormat="1" ht="12">
      <c r="A47" s="893" t="s">
        <v>7</v>
      </c>
      <c r="B47" s="894">
        <v>1421</v>
      </c>
      <c r="C47" s="28"/>
      <c r="D47" s="28"/>
      <c r="E47" s="28"/>
      <c r="F47" s="18"/>
      <c r="G47" s="29"/>
      <c r="H47" s="29"/>
      <c r="I47" s="29"/>
      <c r="J47" s="29"/>
      <c r="K47" s="29"/>
    </row>
    <row r="48" spans="1:11" s="761" customFormat="1" ht="12">
      <c r="A48" s="893" t="s">
        <v>338</v>
      </c>
      <c r="B48" s="894">
        <v>1422</v>
      </c>
      <c r="C48" s="28"/>
      <c r="D48" s="28"/>
      <c r="E48" s="28"/>
      <c r="F48" s="18"/>
      <c r="G48" s="29"/>
      <c r="H48" s="29"/>
      <c r="I48" s="29"/>
      <c r="J48" s="29"/>
      <c r="K48" s="29"/>
    </row>
    <row r="49" spans="1:11" s="761" customFormat="1" ht="12">
      <c r="A49" s="893" t="s">
        <v>0</v>
      </c>
      <c r="B49" s="894">
        <v>1423</v>
      </c>
      <c r="C49" s="28"/>
      <c r="D49" s="28"/>
      <c r="E49" s="28"/>
      <c r="F49" s="18"/>
      <c r="G49" s="29"/>
      <c r="H49" s="29"/>
      <c r="I49" s="29"/>
      <c r="J49" s="29"/>
      <c r="K49" s="29"/>
    </row>
    <row r="50" spans="1:11" s="761" customFormat="1" ht="12">
      <c r="A50" s="895" t="s">
        <v>668</v>
      </c>
      <c r="B50" s="896">
        <v>1424</v>
      </c>
      <c r="C50" s="28"/>
      <c r="D50" s="28"/>
      <c r="E50" s="28"/>
      <c r="F50" s="18"/>
      <c r="G50" s="29"/>
      <c r="H50" s="29"/>
      <c r="I50" s="29"/>
      <c r="J50" s="29"/>
      <c r="K50" s="29"/>
    </row>
    <row r="51" spans="1:11" s="761" customFormat="1" ht="12">
      <c r="A51" s="897" t="s">
        <v>4</v>
      </c>
      <c r="B51" s="887" t="s">
        <v>201</v>
      </c>
      <c r="C51" s="31"/>
      <c r="D51" s="32"/>
      <c r="E51" s="31"/>
      <c r="F51" s="18"/>
      <c r="G51" s="33"/>
      <c r="H51" s="33"/>
      <c r="I51" s="33"/>
      <c r="J51" s="33"/>
      <c r="K51" s="33"/>
    </row>
    <row r="52" spans="1:11" s="761" customFormat="1" ht="12">
      <c r="A52" s="897" t="s">
        <v>1</v>
      </c>
      <c r="B52" s="887" t="s">
        <v>202</v>
      </c>
      <c r="C52" s="31"/>
      <c r="D52" s="31"/>
      <c r="E52" s="31"/>
      <c r="F52" s="18"/>
      <c r="G52" s="33"/>
      <c r="H52" s="33"/>
      <c r="I52" s="33"/>
      <c r="J52" s="33"/>
      <c r="K52" s="33"/>
    </row>
    <row r="53" spans="1:11" s="761" customFormat="1" ht="12">
      <c r="A53" s="886" t="s">
        <v>2</v>
      </c>
      <c r="B53" s="898">
        <v>1433</v>
      </c>
      <c r="C53" s="31"/>
      <c r="D53" s="31"/>
      <c r="E53" s="31"/>
      <c r="F53" s="18"/>
      <c r="G53" s="33"/>
      <c r="H53" s="33"/>
      <c r="I53" s="33"/>
      <c r="J53" s="33"/>
      <c r="K53" s="33"/>
    </row>
    <row r="54" spans="1:11" s="761" customFormat="1" ht="12">
      <c r="A54" s="892" t="s">
        <v>3</v>
      </c>
      <c r="B54" s="898" t="s">
        <v>306</v>
      </c>
      <c r="C54" s="31"/>
      <c r="D54" s="31"/>
      <c r="E54" s="31"/>
      <c r="F54" s="18"/>
      <c r="G54" s="33"/>
      <c r="H54" s="33"/>
      <c r="I54" s="33"/>
      <c r="J54" s="33"/>
      <c r="K54" s="33"/>
    </row>
    <row r="55" spans="1:11" s="761" customFormat="1" ht="12">
      <c r="A55" s="892" t="s">
        <v>659</v>
      </c>
      <c r="B55" s="899">
        <v>1441</v>
      </c>
      <c r="C55" s="31"/>
      <c r="D55" s="31"/>
      <c r="E55" s="31"/>
      <c r="F55" s="18"/>
      <c r="G55" s="33"/>
      <c r="H55" s="33"/>
      <c r="I55" s="33"/>
      <c r="J55" s="33"/>
      <c r="K55" s="33"/>
    </row>
    <row r="56" spans="1:11" s="761" customFormat="1" ht="12">
      <c r="A56" s="892" t="s">
        <v>5</v>
      </c>
      <c r="B56" s="887">
        <v>1442</v>
      </c>
      <c r="C56" s="31"/>
      <c r="D56" s="31"/>
      <c r="E56" s="31"/>
      <c r="F56" s="18"/>
      <c r="G56" s="33"/>
      <c r="H56" s="33"/>
      <c r="I56" s="33"/>
      <c r="J56" s="33"/>
      <c r="K56" s="33"/>
    </row>
    <row r="57" spans="1:11" s="761" customFormat="1" ht="12">
      <c r="A57" s="892" t="s">
        <v>6</v>
      </c>
      <c r="B57" s="887">
        <v>1443</v>
      </c>
      <c r="C57" s="31"/>
      <c r="D57" s="31"/>
      <c r="E57" s="31"/>
      <c r="F57" s="18"/>
      <c r="G57" s="33"/>
      <c r="H57" s="33"/>
      <c r="I57" s="33"/>
      <c r="J57" s="33"/>
      <c r="K57" s="33"/>
    </row>
    <row r="58" spans="1:11" s="761" customFormat="1" ht="12">
      <c r="A58" s="892" t="s">
        <v>666</v>
      </c>
      <c r="B58" s="899" t="s">
        <v>307</v>
      </c>
      <c r="C58" s="31"/>
      <c r="D58" s="31"/>
      <c r="E58" s="31"/>
      <c r="F58" s="18"/>
      <c r="G58" s="33"/>
      <c r="H58" s="33"/>
      <c r="I58" s="33"/>
      <c r="J58" s="33"/>
      <c r="K58" s="33"/>
    </row>
    <row r="59" spans="1:11" s="761" customFormat="1" ht="12">
      <c r="A59" s="892" t="s">
        <v>10</v>
      </c>
      <c r="B59" s="887">
        <v>1451</v>
      </c>
      <c r="C59" s="31"/>
      <c r="D59" s="31"/>
      <c r="E59" s="31"/>
      <c r="F59" s="18"/>
      <c r="G59" s="33"/>
      <c r="H59" s="33"/>
      <c r="I59" s="33"/>
      <c r="J59" s="33"/>
      <c r="K59" s="33"/>
    </row>
    <row r="60" spans="1:11" s="761" customFormat="1" ht="12">
      <c r="A60" s="892" t="s">
        <v>8</v>
      </c>
      <c r="B60" s="887">
        <v>1452</v>
      </c>
      <c r="C60" s="31"/>
      <c r="D60" s="31"/>
      <c r="E60" s="31"/>
      <c r="F60" s="18"/>
      <c r="G60" s="33"/>
      <c r="H60" s="33"/>
      <c r="I60" s="33"/>
      <c r="J60" s="33"/>
      <c r="K60" s="33"/>
    </row>
    <row r="61" spans="1:11" s="761" customFormat="1" ht="12">
      <c r="A61" s="892" t="s">
        <v>9</v>
      </c>
      <c r="B61" s="887">
        <v>1453</v>
      </c>
      <c r="C61" s="31"/>
      <c r="D61" s="31"/>
      <c r="E61" s="31"/>
      <c r="F61" s="18"/>
      <c r="G61" s="33"/>
      <c r="H61" s="33"/>
      <c r="I61" s="33"/>
      <c r="J61" s="33"/>
      <c r="K61" s="33"/>
    </row>
    <row r="62" spans="1:11" s="761" customFormat="1" ht="12">
      <c r="A62" s="892" t="s">
        <v>11</v>
      </c>
      <c r="B62" s="900" t="s">
        <v>308</v>
      </c>
      <c r="C62" s="31"/>
      <c r="D62" s="31"/>
      <c r="E62" s="31"/>
      <c r="F62" s="18"/>
      <c r="G62" s="33"/>
      <c r="H62" s="33"/>
      <c r="I62" s="33"/>
      <c r="J62" s="33"/>
      <c r="K62" s="33"/>
    </row>
    <row r="63" spans="1:11" s="761" customFormat="1" thickBot="1">
      <c r="A63" s="888" t="s">
        <v>86</v>
      </c>
      <c r="B63" s="889"/>
      <c r="C63" s="31"/>
      <c r="D63" s="31"/>
      <c r="E63" s="31"/>
      <c r="F63" s="34">
        <f>SUM(F42:F62)</f>
        <v>55000</v>
      </c>
      <c r="G63" s="33"/>
      <c r="H63" s="33"/>
      <c r="I63" s="33"/>
      <c r="J63" s="33"/>
      <c r="K63" s="33"/>
    </row>
    <row r="64" spans="1:11" s="761" customFormat="1" ht="15.75" customHeight="1" thickTop="1">
      <c r="A64" s="890" t="s">
        <v>105</v>
      </c>
      <c r="B64" s="891" t="s">
        <v>624</v>
      </c>
      <c r="C64" s="31"/>
      <c r="D64" s="31"/>
      <c r="E64" s="31"/>
      <c r="F64" s="31"/>
      <c r="G64" s="33"/>
      <c r="H64" s="33"/>
      <c r="I64" s="33"/>
      <c r="J64" s="33"/>
      <c r="K64" s="33"/>
    </row>
    <row r="65" spans="1:11" s="761" customFormat="1" ht="12">
      <c r="A65" s="892" t="s">
        <v>106</v>
      </c>
      <c r="B65" s="887">
        <v>1510</v>
      </c>
      <c r="C65" s="18">
        <v>950000</v>
      </c>
      <c r="D65" s="18"/>
      <c r="E65" s="18"/>
      <c r="F65" s="18"/>
      <c r="G65" s="18"/>
      <c r="H65" s="18"/>
      <c r="I65" s="18"/>
      <c r="J65" s="18"/>
      <c r="K65" s="18"/>
    </row>
    <row r="66" spans="1:11" s="761" customFormat="1" ht="12">
      <c r="A66" s="892" t="s">
        <v>107</v>
      </c>
      <c r="B66" s="887">
        <v>1520</v>
      </c>
      <c r="C66" s="18"/>
      <c r="D66" s="18"/>
      <c r="E66" s="18"/>
      <c r="F66" s="18"/>
      <c r="G66" s="18"/>
      <c r="H66" s="18"/>
      <c r="I66" s="18"/>
      <c r="J66" s="18"/>
      <c r="K66" s="18"/>
    </row>
    <row r="67" spans="1:11" s="761" customFormat="1" thickBot="1">
      <c r="A67" s="888" t="s">
        <v>87</v>
      </c>
      <c r="B67" s="889"/>
      <c r="C67" s="34">
        <f>SUM(C65:C66)</f>
        <v>950000</v>
      </c>
      <c r="D67" s="34">
        <f t="shared" ref="D67:K67" si="2">SUM(D65:D66)</f>
        <v>0</v>
      </c>
      <c r="E67" s="34">
        <f t="shared" si="2"/>
        <v>0</v>
      </c>
      <c r="F67" s="34">
        <f t="shared" si="2"/>
        <v>0</v>
      </c>
      <c r="G67" s="34">
        <f t="shared" si="2"/>
        <v>0</v>
      </c>
      <c r="H67" s="34">
        <f t="shared" si="2"/>
        <v>0</v>
      </c>
      <c r="I67" s="34">
        <f t="shared" si="2"/>
        <v>0</v>
      </c>
      <c r="J67" s="34">
        <f t="shared" si="2"/>
        <v>0</v>
      </c>
      <c r="K67" s="34">
        <f t="shared" si="2"/>
        <v>0</v>
      </c>
    </row>
    <row r="68" spans="1:11" s="761" customFormat="1" ht="15.75" customHeight="1" thickTop="1">
      <c r="A68" s="890" t="s">
        <v>509</v>
      </c>
      <c r="B68" s="891" t="s">
        <v>625</v>
      </c>
      <c r="C68" s="31"/>
      <c r="D68" s="31"/>
      <c r="E68" s="31"/>
      <c r="F68" s="31"/>
      <c r="G68" s="33"/>
      <c r="H68" s="33"/>
      <c r="I68" s="33"/>
      <c r="J68" s="33"/>
      <c r="K68" s="33"/>
    </row>
    <row r="69" spans="1:11" s="761" customFormat="1" ht="12">
      <c r="A69" s="886" t="s">
        <v>510</v>
      </c>
      <c r="B69" s="887">
        <v>1611</v>
      </c>
      <c r="C69" s="18">
        <v>350000</v>
      </c>
      <c r="D69" s="35"/>
      <c r="E69" s="31"/>
      <c r="F69" s="31"/>
      <c r="G69" s="33"/>
      <c r="H69" s="33"/>
      <c r="I69" s="33"/>
      <c r="J69" s="33"/>
      <c r="K69" s="33"/>
    </row>
    <row r="70" spans="1:11" s="761" customFormat="1" ht="12">
      <c r="A70" s="886" t="s">
        <v>511</v>
      </c>
      <c r="B70" s="887">
        <v>1612</v>
      </c>
      <c r="C70" s="18"/>
      <c r="D70" s="35"/>
      <c r="E70" s="31"/>
      <c r="F70" s="31"/>
      <c r="G70" s="33"/>
      <c r="H70" s="33"/>
      <c r="I70" s="33"/>
      <c r="J70" s="33"/>
      <c r="K70" s="33"/>
    </row>
    <row r="71" spans="1:11" s="761" customFormat="1" ht="12">
      <c r="A71" s="886" t="s">
        <v>142</v>
      </c>
      <c r="B71" s="887">
        <v>1613</v>
      </c>
      <c r="C71" s="18"/>
      <c r="D71" s="35"/>
      <c r="E71" s="31"/>
      <c r="F71" s="31"/>
      <c r="G71" s="33"/>
      <c r="H71" s="33"/>
      <c r="I71" s="33"/>
      <c r="J71" s="33"/>
      <c r="K71" s="33"/>
    </row>
    <row r="72" spans="1:11" s="761" customFormat="1" ht="12">
      <c r="A72" s="886" t="s">
        <v>842</v>
      </c>
      <c r="B72" s="887">
        <v>1614</v>
      </c>
      <c r="C72" s="18"/>
      <c r="D72" s="35"/>
      <c r="E72" s="31"/>
      <c r="F72" s="31"/>
      <c r="G72" s="33"/>
      <c r="H72" s="33"/>
      <c r="I72" s="33"/>
      <c r="J72" s="33"/>
      <c r="K72" s="33"/>
    </row>
    <row r="73" spans="1:11" s="761" customFormat="1" ht="12">
      <c r="A73" s="886" t="s">
        <v>136</v>
      </c>
      <c r="B73" s="887">
        <v>1620</v>
      </c>
      <c r="C73" s="18"/>
      <c r="D73" s="31"/>
      <c r="E73" s="31"/>
      <c r="F73" s="31"/>
      <c r="G73" s="33"/>
      <c r="H73" s="33"/>
      <c r="I73" s="33"/>
      <c r="J73" s="33"/>
      <c r="K73" s="33"/>
    </row>
    <row r="74" spans="1:11" s="761" customFormat="1" ht="12">
      <c r="A74" s="881" t="s">
        <v>841</v>
      </c>
      <c r="B74" s="882">
        <v>1690</v>
      </c>
      <c r="C74" s="18"/>
      <c r="D74" s="36"/>
      <c r="E74" s="36"/>
      <c r="F74" s="36"/>
      <c r="G74" s="37"/>
      <c r="H74" s="37"/>
      <c r="I74" s="37"/>
      <c r="J74" s="37"/>
      <c r="K74" s="37"/>
    </row>
    <row r="75" spans="1:11" s="761" customFormat="1" thickBot="1">
      <c r="A75" s="877" t="s">
        <v>88</v>
      </c>
      <c r="B75" s="878"/>
      <c r="C75" s="38">
        <f>SUM(C69:C74)</f>
        <v>350000</v>
      </c>
      <c r="D75" s="36"/>
      <c r="E75" s="36"/>
      <c r="F75" s="36"/>
      <c r="G75" s="37"/>
      <c r="H75" s="37"/>
      <c r="I75" s="37"/>
      <c r="J75" s="37"/>
      <c r="K75" s="37"/>
    </row>
    <row r="76" spans="1:11" s="761" customFormat="1" ht="15.75" customHeight="1" thickTop="1">
      <c r="A76" s="883" t="s">
        <v>310</v>
      </c>
      <c r="B76" s="884" t="s">
        <v>626</v>
      </c>
      <c r="C76" s="36"/>
      <c r="D76" s="36"/>
      <c r="E76" s="36"/>
      <c r="F76" s="36"/>
      <c r="G76" s="37"/>
      <c r="H76" s="37"/>
      <c r="I76" s="37"/>
      <c r="J76" s="37"/>
      <c r="K76" s="37"/>
    </row>
    <row r="77" spans="1:11" s="761" customFormat="1" ht="12">
      <c r="A77" s="881" t="s">
        <v>137</v>
      </c>
      <c r="B77" s="882">
        <v>1711</v>
      </c>
      <c r="C77" s="18"/>
      <c r="D77" s="18"/>
      <c r="E77" s="36"/>
      <c r="F77" s="36"/>
      <c r="G77" s="37"/>
      <c r="H77" s="37"/>
      <c r="I77" s="37"/>
      <c r="J77" s="37"/>
      <c r="K77" s="37"/>
    </row>
    <row r="78" spans="1:11" s="761" customFormat="1" ht="12">
      <c r="A78" s="881" t="s">
        <v>138</v>
      </c>
      <c r="B78" s="882">
        <v>1719</v>
      </c>
      <c r="C78" s="18"/>
      <c r="D78" s="18"/>
      <c r="E78" s="36"/>
      <c r="F78" s="36"/>
      <c r="G78" s="37"/>
      <c r="H78" s="37"/>
      <c r="I78" s="37"/>
      <c r="J78" s="37"/>
      <c r="K78" s="37"/>
    </row>
    <row r="79" spans="1:11" s="761" customFormat="1" ht="12">
      <c r="A79" s="881" t="s">
        <v>139</v>
      </c>
      <c r="B79" s="882">
        <v>1720</v>
      </c>
      <c r="C79" s="18">
        <v>59500</v>
      </c>
      <c r="D79" s="18"/>
      <c r="E79" s="36"/>
      <c r="F79" s="36"/>
      <c r="G79" s="37"/>
      <c r="H79" s="37"/>
      <c r="I79" s="37"/>
      <c r="J79" s="37"/>
      <c r="K79" s="37"/>
    </row>
    <row r="80" spans="1:11" s="761" customFormat="1" ht="12">
      <c r="A80" s="881" t="s">
        <v>140</v>
      </c>
      <c r="B80" s="882">
        <v>1730</v>
      </c>
      <c r="C80" s="18"/>
      <c r="D80" s="18"/>
      <c r="E80" s="36"/>
      <c r="F80" s="36"/>
      <c r="G80" s="37"/>
      <c r="H80" s="37"/>
      <c r="I80" s="37"/>
      <c r="J80" s="37"/>
      <c r="K80" s="37"/>
    </row>
    <row r="81" spans="1:11" s="761" customFormat="1" ht="12">
      <c r="A81" s="885" t="s">
        <v>840</v>
      </c>
      <c r="B81" s="882">
        <v>1790</v>
      </c>
      <c r="C81" s="18">
        <v>300000</v>
      </c>
      <c r="D81" s="18"/>
      <c r="E81" s="36"/>
      <c r="F81" s="36"/>
      <c r="G81" s="37"/>
      <c r="H81" s="37"/>
      <c r="I81" s="37"/>
      <c r="J81" s="37"/>
      <c r="K81" s="37"/>
    </row>
    <row r="82" spans="1:11" s="761" customFormat="1" ht="12">
      <c r="A82" s="885" t="s">
        <v>753</v>
      </c>
      <c r="B82" s="882" t="s">
        <v>751</v>
      </c>
      <c r="C82" s="590"/>
      <c r="D82" s="31"/>
      <c r="E82" s="570"/>
      <c r="F82" s="36"/>
      <c r="G82" s="37"/>
      <c r="H82" s="37"/>
      <c r="I82" s="37"/>
      <c r="J82" s="37"/>
      <c r="K82" s="37"/>
    </row>
    <row r="83" spans="1:11" s="761" customFormat="1" thickBot="1">
      <c r="A83" s="877" t="s">
        <v>754</v>
      </c>
      <c r="B83" s="878"/>
      <c r="C83" s="38">
        <f>SUM(C77:C81)</f>
        <v>359500</v>
      </c>
      <c r="D83" s="38">
        <f>SUM(D77:D81)</f>
        <v>0</v>
      </c>
      <c r="E83" s="36"/>
      <c r="F83" s="36"/>
      <c r="G83" s="37"/>
      <c r="H83" s="37"/>
      <c r="I83" s="37"/>
      <c r="J83" s="37"/>
      <c r="K83" s="37"/>
    </row>
    <row r="84" spans="1:11" s="761" customFormat="1" ht="14" thickTop="1" thickBot="1">
      <c r="A84" s="877" t="s">
        <v>755</v>
      </c>
      <c r="B84" s="878"/>
      <c r="C84" s="38">
        <f>C83+C82</f>
        <v>359500</v>
      </c>
      <c r="D84" s="36"/>
      <c r="E84" s="36"/>
      <c r="F84" s="36"/>
      <c r="G84" s="37"/>
      <c r="H84" s="37"/>
      <c r="I84" s="37"/>
      <c r="J84" s="37"/>
      <c r="K84" s="37"/>
    </row>
    <row r="85" spans="1:11" s="761" customFormat="1" ht="15.75" customHeight="1" thickTop="1">
      <c r="A85" s="883" t="s">
        <v>633</v>
      </c>
      <c r="B85" s="884" t="s">
        <v>627</v>
      </c>
      <c r="C85" s="36"/>
      <c r="D85" s="36"/>
      <c r="E85" s="36"/>
      <c r="F85" s="36"/>
      <c r="G85" s="37"/>
      <c r="H85" s="37"/>
      <c r="I85" s="37"/>
      <c r="J85" s="37"/>
      <c r="K85" s="37"/>
    </row>
    <row r="86" spans="1:11" s="761" customFormat="1" ht="12">
      <c r="A86" s="881" t="s">
        <v>817</v>
      </c>
      <c r="B86" s="882">
        <v>1811</v>
      </c>
      <c r="C86" s="18"/>
      <c r="D86" s="36"/>
      <c r="E86" s="36"/>
      <c r="F86" s="36"/>
      <c r="G86" s="37"/>
      <c r="H86" s="37"/>
      <c r="I86" s="37"/>
      <c r="J86" s="37"/>
      <c r="K86" s="37"/>
    </row>
    <row r="87" spans="1:11" s="761" customFormat="1" ht="12">
      <c r="A87" s="881" t="s">
        <v>818</v>
      </c>
      <c r="B87" s="882">
        <v>1812</v>
      </c>
      <c r="C87" s="18"/>
      <c r="D87" s="36"/>
      <c r="E87" s="36"/>
      <c r="F87" s="36"/>
      <c r="G87" s="37"/>
      <c r="H87" s="37"/>
      <c r="I87" s="37"/>
      <c r="J87" s="37"/>
      <c r="K87" s="37"/>
    </row>
    <row r="88" spans="1:11" s="761" customFormat="1" ht="12">
      <c r="A88" s="881" t="s">
        <v>819</v>
      </c>
      <c r="B88" s="882">
        <v>1813</v>
      </c>
      <c r="C88" s="18"/>
      <c r="D88" s="36"/>
      <c r="E88" s="36"/>
      <c r="F88" s="36"/>
      <c r="G88" s="37"/>
      <c r="H88" s="37"/>
      <c r="I88" s="37"/>
      <c r="J88" s="37"/>
      <c r="K88" s="37"/>
    </row>
    <row r="89" spans="1:11" s="761" customFormat="1" ht="12">
      <c r="A89" s="881" t="s">
        <v>839</v>
      </c>
      <c r="B89" s="882">
        <v>1819</v>
      </c>
      <c r="C89" s="18"/>
      <c r="D89" s="36"/>
      <c r="E89" s="36"/>
      <c r="F89" s="36"/>
      <c r="G89" s="37"/>
      <c r="H89" s="37"/>
      <c r="I89" s="37"/>
      <c r="J89" s="37"/>
      <c r="K89" s="37"/>
    </row>
    <row r="90" spans="1:11" s="761" customFormat="1" ht="12">
      <c r="A90" s="881" t="s">
        <v>820</v>
      </c>
      <c r="B90" s="882">
        <v>1821</v>
      </c>
      <c r="C90" s="18"/>
      <c r="D90" s="36"/>
      <c r="E90" s="36"/>
      <c r="F90" s="36"/>
      <c r="G90" s="37"/>
      <c r="H90" s="37"/>
      <c r="I90" s="37"/>
      <c r="J90" s="37"/>
      <c r="K90" s="37"/>
    </row>
    <row r="91" spans="1:11" s="761" customFormat="1" ht="12">
      <c r="A91" s="881" t="s">
        <v>822</v>
      </c>
      <c r="B91" s="882">
        <v>1822</v>
      </c>
      <c r="C91" s="18"/>
      <c r="D91" s="36"/>
      <c r="E91" s="36"/>
      <c r="F91" s="36"/>
      <c r="G91" s="37"/>
      <c r="H91" s="37"/>
      <c r="I91" s="37"/>
      <c r="J91" s="37"/>
      <c r="K91" s="37"/>
    </row>
    <row r="92" spans="1:11" s="761" customFormat="1" ht="12">
      <c r="A92" s="881" t="s">
        <v>821</v>
      </c>
      <c r="B92" s="882">
        <v>1823</v>
      </c>
      <c r="C92" s="18"/>
      <c r="D92" s="36"/>
      <c r="E92" s="36"/>
      <c r="F92" s="36"/>
      <c r="G92" s="37"/>
      <c r="H92" s="37"/>
      <c r="I92" s="37"/>
      <c r="J92" s="37"/>
      <c r="K92" s="37"/>
    </row>
    <row r="93" spans="1:11" s="761" customFormat="1" ht="12">
      <c r="A93" s="881" t="s">
        <v>838</v>
      </c>
      <c r="B93" s="882">
        <v>1829</v>
      </c>
      <c r="C93" s="18"/>
      <c r="D93" s="36"/>
      <c r="E93" s="36"/>
      <c r="F93" s="36"/>
      <c r="G93" s="37"/>
      <c r="H93" s="37"/>
      <c r="I93" s="37"/>
      <c r="J93" s="37"/>
      <c r="K93" s="37"/>
    </row>
    <row r="94" spans="1:11" s="761" customFormat="1" ht="12">
      <c r="A94" s="881" t="s">
        <v>837</v>
      </c>
      <c r="B94" s="882">
        <v>1890</v>
      </c>
      <c r="C94" s="18"/>
      <c r="D94" s="36"/>
      <c r="E94" s="36"/>
      <c r="F94" s="36"/>
      <c r="G94" s="37"/>
      <c r="H94" s="37"/>
      <c r="I94" s="37"/>
      <c r="J94" s="37"/>
      <c r="K94" s="37"/>
    </row>
    <row r="95" spans="1:11" s="761" customFormat="1" thickBot="1">
      <c r="A95" s="877" t="s">
        <v>89</v>
      </c>
      <c r="B95" s="878"/>
      <c r="C95" s="38">
        <f>SUM(C86:C94)</f>
        <v>0</v>
      </c>
      <c r="D95" s="36"/>
      <c r="E95" s="36"/>
      <c r="F95" s="36"/>
      <c r="G95" s="37"/>
      <c r="H95" s="37"/>
      <c r="I95" s="37"/>
      <c r="J95" s="37"/>
      <c r="K95" s="37"/>
    </row>
    <row r="96" spans="1:11" s="761" customFormat="1" ht="15.75" customHeight="1" thickTop="1">
      <c r="A96" s="879" t="s">
        <v>199</v>
      </c>
      <c r="B96" s="880" t="s">
        <v>628</v>
      </c>
      <c r="C96" s="39"/>
      <c r="D96" s="39"/>
      <c r="E96" s="39"/>
      <c r="F96" s="39"/>
      <c r="G96" s="40"/>
      <c r="H96" s="40"/>
      <c r="I96" s="40"/>
      <c r="J96" s="40"/>
      <c r="K96" s="40"/>
    </row>
    <row r="97" spans="1:11" s="761" customFormat="1" ht="12">
      <c r="A97" s="876" t="s">
        <v>200</v>
      </c>
      <c r="B97" s="860">
        <v>1910</v>
      </c>
      <c r="C97" s="41"/>
      <c r="D97" s="41">
        <v>30000</v>
      </c>
      <c r="E97" s="39"/>
      <c r="F97" s="39"/>
      <c r="G97" s="40"/>
      <c r="H97" s="40"/>
      <c r="I97" s="40"/>
      <c r="J97" s="40"/>
      <c r="K97" s="40"/>
    </row>
    <row r="98" spans="1:11" s="761" customFormat="1" ht="12">
      <c r="A98" s="876" t="s">
        <v>358</v>
      </c>
      <c r="B98" s="858">
        <v>1920</v>
      </c>
      <c r="C98" s="18"/>
      <c r="D98" s="18"/>
      <c r="E98" s="18"/>
      <c r="F98" s="18"/>
      <c r="G98" s="18"/>
      <c r="H98" s="18"/>
      <c r="I98" s="18"/>
      <c r="J98" s="18"/>
      <c r="K98" s="18"/>
    </row>
    <row r="99" spans="1:11" s="761" customFormat="1" ht="12">
      <c r="A99" s="876" t="s">
        <v>314</v>
      </c>
      <c r="B99" s="858">
        <v>1930</v>
      </c>
      <c r="C99" s="18"/>
      <c r="D99" s="18">
        <v>1000</v>
      </c>
      <c r="E99" s="18"/>
      <c r="F99" s="18"/>
      <c r="G99" s="18"/>
      <c r="H99" s="18"/>
      <c r="I99" s="18"/>
      <c r="J99" s="18"/>
      <c r="K99" s="18"/>
    </row>
    <row r="100" spans="1:11" s="761" customFormat="1" ht="12">
      <c r="A100" s="876" t="s">
        <v>28</v>
      </c>
      <c r="B100" s="858">
        <v>1940</v>
      </c>
      <c r="C100" s="18"/>
      <c r="D100" s="18"/>
      <c r="E100" s="39"/>
      <c r="F100" s="41"/>
      <c r="G100" s="40"/>
      <c r="H100" s="40"/>
      <c r="I100" s="40"/>
      <c r="J100" s="40"/>
      <c r="K100" s="40"/>
    </row>
    <row r="101" spans="1:11" s="761" customFormat="1" ht="12">
      <c r="A101" s="876" t="s">
        <v>12</v>
      </c>
      <c r="B101" s="858">
        <v>1950</v>
      </c>
      <c r="C101" s="18">
        <v>800000</v>
      </c>
      <c r="D101" s="18">
        <v>15000</v>
      </c>
      <c r="E101" s="18"/>
      <c r="F101" s="18">
        <v>10000</v>
      </c>
      <c r="G101" s="18"/>
      <c r="H101" s="18"/>
      <c r="I101" s="40"/>
      <c r="J101" s="18"/>
      <c r="K101" s="18"/>
    </row>
    <row r="102" spans="1:11" s="761" customFormat="1" ht="12">
      <c r="A102" s="876" t="s">
        <v>324</v>
      </c>
      <c r="B102" s="858">
        <v>1960</v>
      </c>
      <c r="C102" s="18"/>
      <c r="D102" s="18"/>
      <c r="E102" s="18"/>
      <c r="F102" s="18"/>
      <c r="G102" s="18"/>
      <c r="H102" s="18"/>
      <c r="I102" s="42"/>
      <c r="J102" s="18"/>
      <c r="K102" s="18"/>
    </row>
    <row r="103" spans="1:11" s="761" customFormat="1" ht="12">
      <c r="A103" s="876" t="s">
        <v>325</v>
      </c>
      <c r="B103" s="858">
        <v>1970</v>
      </c>
      <c r="C103" s="41"/>
      <c r="D103" s="44"/>
      <c r="E103" s="44"/>
      <c r="F103" s="44"/>
      <c r="G103" s="45"/>
      <c r="H103" s="45"/>
      <c r="I103" s="46"/>
      <c r="J103" s="45"/>
      <c r="K103" s="45"/>
    </row>
    <row r="104" spans="1:11" s="761" customFormat="1" ht="12">
      <c r="A104" s="876" t="s">
        <v>326</v>
      </c>
      <c r="B104" s="858">
        <v>1980</v>
      </c>
      <c r="C104" s="41"/>
      <c r="D104" s="41"/>
      <c r="E104" s="41"/>
      <c r="F104" s="41"/>
      <c r="G104" s="41"/>
      <c r="H104" s="41"/>
      <c r="I104" s="41"/>
      <c r="J104" s="41"/>
      <c r="K104" s="41"/>
    </row>
    <row r="105" spans="1:11" s="761" customFormat="1" ht="12">
      <c r="A105" s="876" t="s">
        <v>292</v>
      </c>
      <c r="B105" s="858">
        <v>1983</v>
      </c>
      <c r="C105" s="47"/>
      <c r="D105" s="49"/>
      <c r="E105" s="47"/>
      <c r="F105" s="49"/>
      <c r="G105" s="50"/>
      <c r="H105" s="48"/>
      <c r="I105" s="46"/>
      <c r="J105" s="46"/>
      <c r="K105" s="40"/>
    </row>
    <row r="106" spans="1:11" s="761" customFormat="1" ht="12">
      <c r="A106" s="876" t="s">
        <v>29</v>
      </c>
      <c r="B106" s="858">
        <v>1991</v>
      </c>
      <c r="C106" s="47"/>
      <c r="D106" s="47"/>
      <c r="E106" s="47"/>
      <c r="F106" s="47"/>
      <c r="G106" s="47"/>
      <c r="H106" s="47"/>
      <c r="I106" s="40"/>
      <c r="J106" s="40"/>
      <c r="K106" s="40"/>
    </row>
    <row r="107" spans="1:11" s="761" customFormat="1" ht="12">
      <c r="A107" s="876" t="s">
        <v>61</v>
      </c>
      <c r="B107" s="858">
        <v>1992</v>
      </c>
      <c r="C107" s="43"/>
      <c r="D107" s="39"/>
      <c r="E107" s="39"/>
      <c r="F107" s="39"/>
      <c r="G107" s="40"/>
      <c r="H107" s="40"/>
      <c r="I107" s="40"/>
      <c r="J107" s="40"/>
      <c r="K107" s="40"/>
    </row>
    <row r="108" spans="1:11" s="761" customFormat="1" ht="12">
      <c r="A108" s="876" t="s">
        <v>836</v>
      </c>
      <c r="B108" s="858">
        <v>1993</v>
      </c>
      <c r="C108" s="43"/>
      <c r="D108" s="43"/>
      <c r="E108" s="43"/>
      <c r="F108" s="43"/>
      <c r="G108" s="43"/>
      <c r="H108" s="43"/>
      <c r="I108" s="40"/>
      <c r="J108" s="42"/>
      <c r="K108" s="42"/>
    </row>
    <row r="109" spans="1:11" s="761" customFormat="1" ht="12">
      <c r="A109" s="876" t="s">
        <v>835</v>
      </c>
      <c r="B109" s="858">
        <v>1999</v>
      </c>
      <c r="C109" s="43">
        <v>50000</v>
      </c>
      <c r="D109" s="43">
        <v>200000</v>
      </c>
      <c r="E109" s="43"/>
      <c r="F109" s="43"/>
      <c r="G109" s="43"/>
      <c r="H109" s="43"/>
      <c r="I109" s="42"/>
      <c r="J109" s="42"/>
      <c r="K109" s="42"/>
    </row>
    <row r="110" spans="1:11" s="761" customFormat="1" thickBot="1">
      <c r="A110" s="869" t="s">
        <v>90</v>
      </c>
      <c r="B110" s="799"/>
      <c r="C110" s="51">
        <f>SUM(C97:C109)</f>
        <v>850000</v>
      </c>
      <c r="D110" s="51">
        <f>SUM(D97:D109)</f>
        <v>246000</v>
      </c>
      <c r="E110" s="51">
        <f t="shared" ref="E110:K110" si="3">SUM(E97:E109)</f>
        <v>0</v>
      </c>
      <c r="F110" s="51">
        <f t="shared" si="3"/>
        <v>10000</v>
      </c>
      <c r="G110" s="51">
        <f t="shared" si="3"/>
        <v>0</v>
      </c>
      <c r="H110" s="51">
        <f t="shared" si="3"/>
        <v>0</v>
      </c>
      <c r="I110" s="51">
        <f t="shared" si="3"/>
        <v>0</v>
      </c>
      <c r="J110" s="51">
        <f t="shared" si="3"/>
        <v>0</v>
      </c>
      <c r="K110" s="51">
        <f t="shared" si="3"/>
        <v>0</v>
      </c>
    </row>
    <row r="111" spans="1:11" s="761" customFormat="1" ht="24.75" customHeight="1" thickTop="1" thickBot="1">
      <c r="A111" s="870" t="s">
        <v>756</v>
      </c>
      <c r="B111" s="871" t="s">
        <v>240</v>
      </c>
      <c r="C111" s="52">
        <f t="shared" ref="C111:K111" si="4">SUM(C12,C18,C40,C63,C67,C75,C83,C95,C110)</f>
        <v>60237200</v>
      </c>
      <c r="D111" s="52">
        <f t="shared" si="4"/>
        <v>5861200</v>
      </c>
      <c r="E111" s="52">
        <f t="shared" si="4"/>
        <v>735000</v>
      </c>
      <c r="F111" s="52">
        <f t="shared" si="4"/>
        <v>2158900</v>
      </c>
      <c r="G111" s="52">
        <f t="shared" si="4"/>
        <v>1377400</v>
      </c>
      <c r="H111" s="52">
        <f t="shared" si="4"/>
        <v>0</v>
      </c>
      <c r="I111" s="52">
        <f t="shared" si="4"/>
        <v>0</v>
      </c>
      <c r="J111" s="52">
        <f t="shared" si="4"/>
        <v>0</v>
      </c>
      <c r="K111" s="52">
        <f t="shared" si="4"/>
        <v>0</v>
      </c>
    </row>
    <row r="112" spans="1:11" s="761" customFormat="1" ht="24.75" customHeight="1" thickTop="1" thickBot="1">
      <c r="A112" s="872" t="s">
        <v>757</v>
      </c>
      <c r="B112" s="873"/>
      <c r="C112" s="52">
        <f>C12+C18+C40+C67+C75+C84+C95+C110</f>
        <v>60237200</v>
      </c>
      <c r="D112" s="46"/>
      <c r="E112" s="46"/>
      <c r="F112" s="46"/>
      <c r="G112" s="46"/>
      <c r="H112" s="46"/>
      <c r="I112" s="46"/>
      <c r="J112" s="46"/>
      <c r="K112" s="46"/>
    </row>
    <row r="113" spans="1:11" s="761" customFormat="1" ht="27" thickTop="1">
      <c r="A113" s="874" t="s">
        <v>729</v>
      </c>
      <c r="B113" s="875"/>
      <c r="C113" s="53"/>
      <c r="D113" s="53"/>
      <c r="E113" s="53"/>
      <c r="F113" s="53"/>
      <c r="G113" s="54"/>
      <c r="H113" s="54"/>
      <c r="I113" s="54"/>
      <c r="J113" s="54"/>
      <c r="K113" s="55"/>
    </row>
    <row r="114" spans="1:11" s="761" customFormat="1" ht="12">
      <c r="A114" s="867" t="s">
        <v>60</v>
      </c>
      <c r="B114" s="868">
        <v>2100</v>
      </c>
      <c r="C114" s="43"/>
      <c r="D114" s="43"/>
      <c r="E114" s="39"/>
      <c r="F114" s="43"/>
      <c r="G114" s="43"/>
      <c r="H114" s="40"/>
      <c r="I114" s="40"/>
      <c r="J114" s="40"/>
      <c r="K114" s="40"/>
    </row>
    <row r="115" spans="1:11" s="761" customFormat="1" ht="12">
      <c r="A115" s="857" t="s">
        <v>228</v>
      </c>
      <c r="B115" s="858">
        <v>2200</v>
      </c>
      <c r="C115" s="43"/>
      <c r="D115" s="43"/>
      <c r="E115" s="39"/>
      <c r="F115" s="43"/>
      <c r="G115" s="43"/>
      <c r="H115" s="40"/>
      <c r="I115" s="40"/>
      <c r="J115" s="40"/>
      <c r="K115" s="40"/>
    </row>
    <row r="116" spans="1:11" s="761" customFormat="1" ht="12">
      <c r="A116" s="857" t="s">
        <v>1946</v>
      </c>
      <c r="B116" s="858">
        <v>2300</v>
      </c>
      <c r="C116" s="43"/>
      <c r="D116" s="43"/>
      <c r="E116" s="39"/>
      <c r="F116" s="43"/>
      <c r="G116" s="43"/>
      <c r="H116" s="40"/>
      <c r="I116" s="40"/>
      <c r="J116" s="40"/>
      <c r="K116" s="40"/>
    </row>
    <row r="117" spans="1:11" s="761" customFormat="1" thickBot="1">
      <c r="A117" s="863" t="s">
        <v>1948</v>
      </c>
      <c r="B117" s="864" t="s">
        <v>100</v>
      </c>
      <c r="C117" s="51">
        <f>SUM(C114:C116)</f>
        <v>0</v>
      </c>
      <c r="D117" s="51">
        <f>SUM(D114:D116)</f>
        <v>0</v>
      </c>
      <c r="E117" s="39"/>
      <c r="F117" s="51">
        <f>SUM(F114:F116)</f>
        <v>0</v>
      </c>
      <c r="G117" s="51">
        <f>SUM(G114:G116)</f>
        <v>0</v>
      </c>
      <c r="H117" s="40"/>
      <c r="I117" s="40"/>
      <c r="J117" s="40"/>
      <c r="K117" s="40"/>
    </row>
    <row r="118" spans="1:11" s="761" customFormat="1" ht="16.75" customHeight="1" thickTop="1">
      <c r="A118" s="865" t="s">
        <v>629</v>
      </c>
      <c r="B118" s="866"/>
      <c r="C118" s="56"/>
      <c r="D118" s="57"/>
      <c r="E118" s="58"/>
      <c r="F118" s="57"/>
      <c r="G118" s="59"/>
      <c r="H118" s="60"/>
      <c r="I118" s="60"/>
      <c r="J118" s="60"/>
      <c r="K118" s="61"/>
    </row>
    <row r="119" spans="1:11" s="761" customFormat="1" ht="16.5" customHeight="1">
      <c r="A119" s="855" t="s">
        <v>631</v>
      </c>
      <c r="B119" s="856"/>
      <c r="C119" s="39"/>
      <c r="D119" s="39"/>
      <c r="E119" s="39"/>
      <c r="F119" s="39"/>
      <c r="G119" s="40"/>
      <c r="H119" s="40"/>
      <c r="I119" s="40"/>
      <c r="J119" s="40"/>
      <c r="K119" s="40"/>
    </row>
    <row r="120" spans="1:11" s="761" customFormat="1" ht="12">
      <c r="A120" s="857" t="s">
        <v>650</v>
      </c>
      <c r="B120" s="858">
        <v>3001</v>
      </c>
      <c r="C120" s="43">
        <v>2421440</v>
      </c>
      <c r="D120" s="43">
        <v>366000</v>
      </c>
      <c r="E120" s="43"/>
      <c r="F120" s="43">
        <v>419000</v>
      </c>
      <c r="G120" s="43">
        <v>714550</v>
      </c>
      <c r="H120" s="43"/>
      <c r="I120" s="40"/>
      <c r="J120" s="43"/>
      <c r="K120" s="43"/>
    </row>
    <row r="121" spans="1:11" s="761" customFormat="1" ht="12">
      <c r="A121" s="859" t="s">
        <v>30</v>
      </c>
      <c r="B121" s="860">
        <v>3005</v>
      </c>
      <c r="C121" s="43"/>
      <c r="D121" s="43"/>
      <c r="E121" s="43"/>
      <c r="F121" s="43"/>
      <c r="G121" s="43"/>
      <c r="H121" s="43"/>
      <c r="I121" s="40"/>
      <c r="J121" s="43"/>
      <c r="K121" s="43"/>
    </row>
    <row r="122" spans="1:11" s="761" customFormat="1" ht="12">
      <c r="A122" s="859" t="s">
        <v>655</v>
      </c>
      <c r="B122" s="860" t="s">
        <v>656</v>
      </c>
      <c r="C122" s="43"/>
      <c r="D122" s="43"/>
      <c r="E122" s="43"/>
      <c r="F122" s="43"/>
      <c r="G122" s="43"/>
      <c r="H122" s="43"/>
      <c r="I122" s="40"/>
      <c r="J122" s="43"/>
      <c r="K122" s="43"/>
    </row>
    <row r="123" spans="1:11" s="761" customFormat="1" ht="12">
      <c r="A123" s="861" t="s">
        <v>834</v>
      </c>
      <c r="B123" s="862">
        <v>3099</v>
      </c>
      <c r="C123" s="43"/>
      <c r="D123" s="43"/>
      <c r="E123" s="43"/>
      <c r="F123" s="43"/>
      <c r="G123" s="43"/>
      <c r="H123" s="43"/>
      <c r="I123" s="63"/>
      <c r="J123" s="43"/>
      <c r="K123" s="43"/>
    </row>
    <row r="124" spans="1:11" s="761" customFormat="1" thickBot="1">
      <c r="A124" s="844" t="s">
        <v>91</v>
      </c>
      <c r="B124" s="850"/>
      <c r="C124" s="64">
        <f t="shared" ref="C124:H124" si="5">SUM(C120:C123)</f>
        <v>2421440</v>
      </c>
      <c r="D124" s="64">
        <f t="shared" si="5"/>
        <v>366000</v>
      </c>
      <c r="E124" s="64">
        <f t="shared" si="5"/>
        <v>0</v>
      </c>
      <c r="F124" s="64">
        <f t="shared" si="5"/>
        <v>419000</v>
      </c>
      <c r="G124" s="64">
        <f t="shared" si="5"/>
        <v>714550</v>
      </c>
      <c r="H124" s="64">
        <f t="shared" si="5"/>
        <v>0</v>
      </c>
      <c r="I124" s="63"/>
      <c r="J124" s="64">
        <f>SUM(J120:J123)</f>
        <v>0</v>
      </c>
      <c r="K124" s="64">
        <f>SUM(K120:K123)</f>
        <v>0</v>
      </c>
    </row>
    <row r="125" spans="1:11" s="761" customFormat="1" ht="15.75" customHeight="1" thickTop="1">
      <c r="A125" s="851" t="s">
        <v>630</v>
      </c>
      <c r="B125" s="852"/>
      <c r="C125" s="65"/>
      <c r="D125" s="65"/>
      <c r="E125" s="66"/>
      <c r="F125" s="65"/>
      <c r="G125" s="63"/>
      <c r="H125" s="63"/>
      <c r="I125" s="63"/>
      <c r="J125" s="63"/>
      <c r="K125" s="63"/>
    </row>
    <row r="126" spans="1:11" s="761" customFormat="1" ht="12">
      <c r="A126" s="853" t="s">
        <v>454</v>
      </c>
      <c r="B126" s="854"/>
      <c r="C126" s="65"/>
      <c r="D126" s="65"/>
      <c r="E126" s="66"/>
      <c r="F126" s="65"/>
      <c r="G126" s="63"/>
      <c r="H126" s="63"/>
      <c r="I126" s="63"/>
      <c r="J126" s="63"/>
      <c r="K126" s="63"/>
    </row>
    <row r="127" spans="1:11" s="761" customFormat="1" ht="12">
      <c r="A127" s="847" t="s">
        <v>62</v>
      </c>
      <c r="B127" s="849">
        <v>3100</v>
      </c>
      <c r="C127" s="43">
        <v>370000</v>
      </c>
      <c r="D127" s="66"/>
      <c r="E127" s="66"/>
      <c r="F127" s="43"/>
      <c r="G127" s="63"/>
      <c r="H127" s="63"/>
      <c r="I127" s="63"/>
      <c r="J127" s="63"/>
      <c r="K127" s="63"/>
    </row>
    <row r="128" spans="1:11" s="761" customFormat="1" ht="12">
      <c r="A128" s="847" t="s">
        <v>588</v>
      </c>
      <c r="B128" s="848">
        <v>3105</v>
      </c>
      <c r="C128" s="1635"/>
      <c r="D128" s="65"/>
      <c r="E128" s="66"/>
      <c r="F128" s="1634"/>
      <c r="G128" s="63"/>
      <c r="H128" s="63"/>
      <c r="I128" s="63"/>
      <c r="J128" s="63"/>
      <c r="K128" s="63"/>
    </row>
    <row r="129" spans="1:11" s="761" customFormat="1" ht="12">
      <c r="A129" s="847" t="s">
        <v>64</v>
      </c>
      <c r="B129" s="848">
        <v>3110</v>
      </c>
      <c r="C129" s="1635"/>
      <c r="D129" s="1634"/>
      <c r="E129" s="66"/>
      <c r="F129" s="1634"/>
      <c r="G129" s="63"/>
      <c r="H129" s="63"/>
      <c r="I129" s="63"/>
      <c r="J129" s="63"/>
      <c r="K129" s="63"/>
    </row>
    <row r="130" spans="1:11" s="761" customFormat="1" ht="12">
      <c r="A130" s="847" t="s">
        <v>65</v>
      </c>
      <c r="B130" s="848">
        <v>3120</v>
      </c>
      <c r="C130" s="43">
        <v>175000</v>
      </c>
      <c r="D130" s="65"/>
      <c r="E130" s="66"/>
      <c r="F130" s="43"/>
      <c r="G130" s="63"/>
      <c r="H130" s="63"/>
      <c r="I130" s="63"/>
      <c r="J130" s="63"/>
      <c r="K130" s="63"/>
    </row>
    <row r="131" spans="1:11" s="761" customFormat="1" ht="12">
      <c r="A131" s="847" t="s">
        <v>589</v>
      </c>
      <c r="B131" s="848">
        <v>3130</v>
      </c>
      <c r="C131" s="43">
        <v>15000</v>
      </c>
      <c r="D131" s="65"/>
      <c r="E131" s="66"/>
      <c r="F131" s="43"/>
      <c r="G131" s="63"/>
      <c r="H131" s="63"/>
      <c r="I131" s="63"/>
      <c r="J131" s="63"/>
      <c r="K131" s="63"/>
    </row>
    <row r="132" spans="1:11" s="761" customFormat="1" ht="12">
      <c r="A132" s="847" t="s">
        <v>66</v>
      </c>
      <c r="B132" s="848">
        <v>3145</v>
      </c>
      <c r="C132" s="1634"/>
      <c r="D132" s="65"/>
      <c r="E132" s="66"/>
      <c r="F132" s="1634"/>
      <c r="G132" s="63"/>
      <c r="H132" s="63"/>
      <c r="I132" s="63"/>
      <c r="J132" s="63"/>
      <c r="K132" s="63"/>
    </row>
    <row r="133" spans="1:11" s="761" customFormat="1" ht="12">
      <c r="A133" s="847" t="s">
        <v>1947</v>
      </c>
      <c r="B133" s="848">
        <v>3199</v>
      </c>
      <c r="C133" s="43"/>
      <c r="D133" s="62"/>
      <c r="E133" s="66"/>
      <c r="F133" s="43"/>
      <c r="G133" s="63"/>
      <c r="H133" s="63"/>
      <c r="I133" s="63"/>
      <c r="J133" s="63"/>
      <c r="K133" s="63"/>
    </row>
    <row r="134" spans="1:11" s="761" customFormat="1" thickBot="1">
      <c r="A134" s="844" t="s">
        <v>92</v>
      </c>
      <c r="B134" s="845"/>
      <c r="C134" s="64">
        <f>SUM(C127:C133)</f>
        <v>560000</v>
      </c>
      <c r="D134" s="64">
        <f>SUM(D127:D133)</f>
        <v>0</v>
      </c>
      <c r="E134" s="65"/>
      <c r="F134" s="64">
        <f>SUM(F127:F133)</f>
        <v>0</v>
      </c>
      <c r="G134" s="63"/>
      <c r="H134" s="63"/>
      <c r="I134" s="63"/>
      <c r="J134" s="63"/>
      <c r="K134" s="63"/>
    </row>
    <row r="135" spans="1:11" s="761" customFormat="1" ht="15.75" customHeight="1" thickTop="1">
      <c r="A135" s="782" t="s">
        <v>387</v>
      </c>
      <c r="B135" s="846"/>
      <c r="C135" s="67"/>
      <c r="D135" s="67"/>
      <c r="E135" s="65"/>
      <c r="F135" s="65"/>
      <c r="G135" s="63"/>
      <c r="H135" s="63"/>
      <c r="I135" s="63"/>
      <c r="J135" s="63"/>
      <c r="K135" s="63"/>
    </row>
    <row r="136" spans="1:11" s="761" customFormat="1" ht="12">
      <c r="A136" s="840" t="s">
        <v>31</v>
      </c>
      <c r="B136" s="834">
        <v>3200</v>
      </c>
      <c r="C136" s="43"/>
      <c r="D136" s="43"/>
      <c r="E136" s="69"/>
      <c r="F136" s="69"/>
      <c r="G136" s="43"/>
      <c r="H136" s="70"/>
      <c r="I136" s="70"/>
      <c r="J136" s="70"/>
      <c r="K136" s="70"/>
    </row>
    <row r="137" spans="1:11" s="761" customFormat="1" ht="12">
      <c r="A137" s="840" t="s">
        <v>32</v>
      </c>
      <c r="B137" s="834">
        <v>3220</v>
      </c>
      <c r="C137" s="43"/>
      <c r="D137" s="43"/>
      <c r="E137" s="69"/>
      <c r="F137" s="69"/>
      <c r="G137" s="43"/>
      <c r="H137" s="70"/>
      <c r="I137" s="70"/>
      <c r="J137" s="70"/>
      <c r="K137" s="70"/>
    </row>
    <row r="138" spans="1:11" s="761" customFormat="1" ht="12">
      <c r="A138" s="840" t="s">
        <v>327</v>
      </c>
      <c r="B138" s="834">
        <v>3225</v>
      </c>
      <c r="C138" s="43"/>
      <c r="D138" s="43"/>
      <c r="E138" s="69"/>
      <c r="F138" s="69"/>
      <c r="G138" s="43"/>
      <c r="H138" s="70"/>
      <c r="I138" s="70"/>
      <c r="J138" s="70"/>
      <c r="K138" s="70"/>
    </row>
    <row r="139" spans="1:11" s="761" customFormat="1" ht="12">
      <c r="A139" s="840" t="s">
        <v>328</v>
      </c>
      <c r="B139" s="834">
        <v>3235</v>
      </c>
      <c r="C139" s="43"/>
      <c r="D139" s="43"/>
      <c r="E139" s="69"/>
      <c r="F139" s="69"/>
      <c r="G139" s="43"/>
      <c r="H139" s="70"/>
      <c r="I139" s="70"/>
      <c r="J139" s="70"/>
      <c r="K139" s="70"/>
    </row>
    <row r="140" spans="1:11" s="761" customFormat="1" ht="12">
      <c r="A140" s="843" t="s">
        <v>329</v>
      </c>
      <c r="B140" s="834">
        <v>3240</v>
      </c>
      <c r="C140" s="43"/>
      <c r="D140" s="43"/>
      <c r="E140" s="69"/>
      <c r="F140" s="69"/>
      <c r="G140" s="43"/>
      <c r="H140" s="70"/>
      <c r="I140" s="70"/>
      <c r="J140" s="70"/>
      <c r="K140" s="70"/>
    </row>
    <row r="141" spans="1:11" s="761" customFormat="1" ht="12">
      <c r="A141" s="840" t="s">
        <v>330</v>
      </c>
      <c r="B141" s="834">
        <v>3270</v>
      </c>
      <c r="C141" s="43"/>
      <c r="D141" s="43"/>
      <c r="E141" s="69"/>
      <c r="F141" s="69"/>
      <c r="G141" s="43"/>
      <c r="H141" s="70"/>
      <c r="I141" s="70"/>
      <c r="J141" s="70"/>
      <c r="K141" s="70"/>
    </row>
    <row r="142" spans="1:11" s="761" customFormat="1" ht="12">
      <c r="A142" s="840" t="s">
        <v>833</v>
      </c>
      <c r="B142" s="834">
        <v>3299</v>
      </c>
      <c r="C142" s="43"/>
      <c r="D142" s="43"/>
      <c r="E142" s="69"/>
      <c r="F142" s="69"/>
      <c r="G142" s="43"/>
      <c r="H142" s="70"/>
      <c r="I142" s="70"/>
      <c r="J142" s="70"/>
      <c r="K142" s="70"/>
    </row>
    <row r="143" spans="1:11" s="761" customFormat="1" thickBot="1">
      <c r="A143" s="838" t="s">
        <v>93</v>
      </c>
      <c r="B143" s="841"/>
      <c r="C143" s="72">
        <f>SUM(C136:C142)</f>
        <v>0</v>
      </c>
      <c r="D143" s="72">
        <f>SUM(D136:D142)</f>
        <v>0</v>
      </c>
      <c r="E143" s="69"/>
      <c r="F143" s="69"/>
      <c r="G143" s="72">
        <f>SUM(G136:G142)</f>
        <v>0</v>
      </c>
      <c r="H143" s="70"/>
      <c r="I143" s="70"/>
      <c r="J143" s="70"/>
      <c r="K143" s="70"/>
    </row>
    <row r="144" spans="1:11" s="761" customFormat="1" ht="15.75" customHeight="1" thickTop="1">
      <c r="A144" s="782" t="s">
        <v>455</v>
      </c>
      <c r="B144" s="842"/>
      <c r="C144" s="73"/>
      <c r="D144" s="74"/>
      <c r="E144" s="69"/>
      <c r="F144" s="69"/>
      <c r="G144" s="73"/>
      <c r="H144" s="70"/>
      <c r="I144" s="70"/>
      <c r="J144" s="70"/>
      <c r="K144" s="70"/>
    </row>
    <row r="145" spans="1:11" s="761" customFormat="1" ht="12">
      <c r="A145" s="840" t="s">
        <v>13</v>
      </c>
      <c r="B145" s="834">
        <v>3305</v>
      </c>
      <c r="C145" s="68"/>
      <c r="D145" s="69"/>
      <c r="E145" s="69"/>
      <c r="F145" s="69"/>
      <c r="G145" s="75"/>
      <c r="H145" s="70"/>
      <c r="I145" s="70"/>
      <c r="J145" s="70"/>
      <c r="K145" s="70"/>
    </row>
    <row r="146" spans="1:11" s="761" customFormat="1" ht="12">
      <c r="A146" s="840" t="s">
        <v>341</v>
      </c>
      <c r="B146" s="834">
        <v>3310</v>
      </c>
      <c r="C146" s="71"/>
      <c r="D146" s="69"/>
      <c r="E146" s="69"/>
      <c r="F146" s="69"/>
      <c r="G146" s="76"/>
      <c r="H146" s="70"/>
      <c r="I146" s="70"/>
      <c r="J146" s="70"/>
      <c r="K146" s="70"/>
    </row>
    <row r="147" spans="1:11" s="761" customFormat="1" thickBot="1">
      <c r="A147" s="838" t="s">
        <v>94</v>
      </c>
      <c r="B147" s="839"/>
      <c r="C147" s="72">
        <f>SUM(C145:C146)</f>
        <v>0</v>
      </c>
      <c r="D147" s="69"/>
      <c r="E147" s="69"/>
      <c r="F147" s="69"/>
      <c r="G147" s="72">
        <f>SUM(G145:G146)</f>
        <v>0</v>
      </c>
      <c r="H147" s="70"/>
      <c r="I147" s="70"/>
      <c r="J147" s="70"/>
      <c r="K147" s="70"/>
    </row>
    <row r="148" spans="1:11" s="761" customFormat="1" thickTop="1">
      <c r="A148" s="836" t="s">
        <v>111</v>
      </c>
      <c r="B148" s="837">
        <v>3360</v>
      </c>
      <c r="C148" s="612">
        <v>11000</v>
      </c>
      <c r="D148" s="69"/>
      <c r="E148" s="69"/>
      <c r="F148" s="69"/>
      <c r="G148" s="70"/>
      <c r="H148" s="70"/>
      <c r="I148" s="70"/>
      <c r="J148" s="70"/>
      <c r="K148" s="70"/>
    </row>
    <row r="149" spans="1:11" s="761" customFormat="1" ht="12">
      <c r="A149" s="835" t="s">
        <v>354</v>
      </c>
      <c r="B149" s="739">
        <v>3365</v>
      </c>
      <c r="C149" s="71"/>
      <c r="D149" s="71"/>
      <c r="E149" s="69"/>
      <c r="F149" s="69"/>
      <c r="G149" s="71"/>
      <c r="H149" s="70"/>
      <c r="I149" s="70"/>
      <c r="J149" s="70"/>
      <c r="K149" s="70"/>
    </row>
    <row r="150" spans="1:11" s="761" customFormat="1" ht="12">
      <c r="A150" s="833" t="s">
        <v>112</v>
      </c>
      <c r="B150" s="834">
        <v>3370</v>
      </c>
      <c r="C150" s="71"/>
      <c r="D150" s="71"/>
      <c r="E150" s="69"/>
      <c r="F150" s="69"/>
      <c r="G150" s="70"/>
      <c r="H150" s="70"/>
      <c r="I150" s="70"/>
      <c r="J150" s="70"/>
      <c r="K150" s="70"/>
    </row>
    <row r="151" spans="1:11" s="761" customFormat="1" ht="12">
      <c r="A151" s="829" t="s">
        <v>14</v>
      </c>
      <c r="B151" s="831">
        <v>3410</v>
      </c>
      <c r="C151" s="71"/>
      <c r="D151" s="71"/>
      <c r="E151" s="71"/>
      <c r="F151" s="71"/>
      <c r="G151" s="71"/>
      <c r="H151" s="71"/>
      <c r="I151" s="71"/>
      <c r="J151" s="71"/>
      <c r="K151" s="71"/>
    </row>
    <row r="152" spans="1:11" s="761" customFormat="1" ht="12">
      <c r="A152" s="829" t="s">
        <v>832</v>
      </c>
      <c r="B152" s="739">
        <v>3499</v>
      </c>
      <c r="C152" s="71"/>
      <c r="D152" s="71"/>
      <c r="E152" s="71"/>
      <c r="F152" s="71"/>
      <c r="G152" s="71"/>
      <c r="H152" s="71"/>
      <c r="I152" s="71"/>
      <c r="J152" s="71"/>
      <c r="K152" s="71"/>
    </row>
    <row r="153" spans="1:11" s="761" customFormat="1" ht="15.75" customHeight="1">
      <c r="A153" s="729" t="s">
        <v>456</v>
      </c>
      <c r="B153" s="832"/>
      <c r="C153" s="574"/>
      <c r="D153" s="574"/>
      <c r="E153" s="77"/>
      <c r="F153" s="574"/>
      <c r="G153" s="78"/>
      <c r="H153" s="78"/>
      <c r="I153" s="78"/>
      <c r="J153" s="78"/>
      <c r="K153" s="78"/>
    </row>
    <row r="154" spans="1:11" s="761" customFormat="1" ht="12">
      <c r="A154" s="829" t="s">
        <v>590</v>
      </c>
      <c r="B154" s="830">
        <v>3500</v>
      </c>
      <c r="C154" s="71"/>
      <c r="D154" s="71"/>
      <c r="E154" s="77"/>
      <c r="F154" s="71">
        <v>1000000</v>
      </c>
      <c r="G154" s="71"/>
      <c r="H154" s="78"/>
      <c r="I154" s="78"/>
      <c r="J154" s="78"/>
      <c r="K154" s="78"/>
    </row>
    <row r="155" spans="1:11" s="761" customFormat="1" ht="12">
      <c r="A155" s="829" t="s">
        <v>413</v>
      </c>
      <c r="B155" s="831">
        <v>3510</v>
      </c>
      <c r="C155" s="71"/>
      <c r="D155" s="71"/>
      <c r="E155" s="77"/>
      <c r="F155" s="71">
        <v>750000</v>
      </c>
      <c r="G155" s="71"/>
      <c r="H155" s="78"/>
      <c r="I155" s="78"/>
      <c r="J155" s="78"/>
      <c r="K155" s="78"/>
    </row>
    <row r="156" spans="1:11" s="761" customFormat="1" ht="12">
      <c r="A156" s="829" t="s">
        <v>831</v>
      </c>
      <c r="B156" s="831">
        <v>3599</v>
      </c>
      <c r="C156" s="71"/>
      <c r="D156" s="71"/>
      <c r="E156" s="77"/>
      <c r="F156" s="71"/>
      <c r="G156" s="71"/>
      <c r="H156" s="78"/>
      <c r="I156" s="78"/>
      <c r="J156" s="78"/>
      <c r="K156" s="78"/>
    </row>
    <row r="157" spans="1:11" s="761" customFormat="1" thickBot="1">
      <c r="A157" s="827" t="s">
        <v>101</v>
      </c>
      <c r="B157" s="828"/>
      <c r="C157" s="79">
        <f>SUM(C154:C156)</f>
        <v>0</v>
      </c>
      <c r="D157" s="79">
        <f>SUM(D154:D156)</f>
        <v>0</v>
      </c>
      <c r="E157" s="77"/>
      <c r="F157" s="79">
        <f>SUM(F154:F156)</f>
        <v>1750000</v>
      </c>
      <c r="G157" s="79">
        <f>SUM(G154:G156)</f>
        <v>0</v>
      </c>
      <c r="H157" s="78"/>
      <c r="I157" s="78"/>
      <c r="J157" s="78"/>
      <c r="K157" s="78"/>
    </row>
    <row r="158" spans="1:11" s="761" customFormat="1" thickTop="1">
      <c r="A158" s="820" t="s">
        <v>369</v>
      </c>
      <c r="B158" s="821">
        <v>3610</v>
      </c>
      <c r="C158" s="612"/>
      <c r="D158" s="77"/>
      <c r="E158" s="77"/>
      <c r="F158" s="77"/>
      <c r="G158" s="78"/>
      <c r="H158" s="78"/>
      <c r="I158" s="78"/>
      <c r="J158" s="78"/>
      <c r="K158" s="78"/>
    </row>
    <row r="159" spans="1:11" s="761" customFormat="1" ht="12">
      <c r="A159" s="822" t="s">
        <v>227</v>
      </c>
      <c r="B159" s="739">
        <v>3660</v>
      </c>
      <c r="C159" s="71"/>
      <c r="D159" s="71"/>
      <c r="E159" s="77"/>
      <c r="F159" s="71"/>
      <c r="G159" s="71"/>
      <c r="H159" s="78"/>
      <c r="I159" s="78"/>
      <c r="J159" s="78"/>
      <c r="K159" s="78"/>
    </row>
    <row r="160" spans="1:11" s="761" customFormat="1" ht="12">
      <c r="A160" s="823" t="s">
        <v>370</v>
      </c>
      <c r="B160" s="739">
        <v>3695</v>
      </c>
      <c r="C160" s="71"/>
      <c r="D160" s="80"/>
      <c r="E160" s="80"/>
      <c r="F160" s="71"/>
      <c r="G160" s="71"/>
      <c r="H160" s="81"/>
      <c r="I160" s="81"/>
      <c r="J160" s="81"/>
      <c r="K160" s="81"/>
    </row>
    <row r="161" spans="1:11" s="761" customFormat="1" ht="12">
      <c r="A161" s="824" t="s">
        <v>371</v>
      </c>
      <c r="B161" s="825">
        <v>3705</v>
      </c>
      <c r="C161" s="71"/>
      <c r="D161" s="71"/>
      <c r="E161" s="80"/>
      <c r="F161" s="71"/>
      <c r="G161" s="71"/>
      <c r="H161" s="81"/>
      <c r="I161" s="81"/>
      <c r="J161" s="81"/>
      <c r="K161" s="81"/>
    </row>
    <row r="162" spans="1:11" s="761" customFormat="1" ht="12">
      <c r="A162" s="824" t="s">
        <v>400</v>
      </c>
      <c r="B162" s="825">
        <v>3766</v>
      </c>
      <c r="C162" s="71"/>
      <c r="D162" s="71"/>
      <c r="E162" s="80"/>
      <c r="F162" s="71"/>
      <c r="G162" s="71"/>
      <c r="H162" s="81"/>
      <c r="I162" s="81"/>
      <c r="J162" s="81"/>
      <c r="K162" s="81"/>
    </row>
    <row r="163" spans="1:11" s="761" customFormat="1" ht="12">
      <c r="A163" s="824" t="s">
        <v>55</v>
      </c>
      <c r="B163" s="825">
        <v>3767</v>
      </c>
      <c r="C163" s="71"/>
      <c r="D163" s="71"/>
      <c r="E163" s="80"/>
      <c r="F163" s="71"/>
      <c r="G163" s="71"/>
      <c r="H163" s="81"/>
      <c r="I163" s="81"/>
      <c r="J163" s="81"/>
      <c r="K163" s="81"/>
    </row>
    <row r="164" spans="1:11" s="761" customFormat="1" ht="12">
      <c r="A164" s="824" t="s">
        <v>103</v>
      </c>
      <c r="B164" s="825">
        <v>3775</v>
      </c>
      <c r="C164" s="71"/>
      <c r="D164" s="71"/>
      <c r="E164" s="71"/>
      <c r="F164" s="71"/>
      <c r="G164" s="71"/>
      <c r="H164" s="71"/>
      <c r="I164" s="81"/>
      <c r="J164" s="81"/>
      <c r="K164" s="71"/>
    </row>
    <row r="165" spans="1:11" s="761" customFormat="1" ht="12">
      <c r="A165" s="824" t="s">
        <v>591</v>
      </c>
      <c r="B165" s="825">
        <v>3780</v>
      </c>
      <c r="C165" s="71"/>
      <c r="D165" s="71"/>
      <c r="E165" s="71"/>
      <c r="F165" s="71"/>
      <c r="G165" s="71"/>
      <c r="H165" s="71"/>
      <c r="I165" s="81"/>
      <c r="J165" s="81"/>
      <c r="K165" s="71"/>
    </row>
    <row r="166" spans="1:11" s="761" customFormat="1" ht="12">
      <c r="A166" s="818" t="s">
        <v>56</v>
      </c>
      <c r="B166" s="819">
        <v>3815</v>
      </c>
      <c r="C166" s="71"/>
      <c r="D166" s="82"/>
      <c r="E166" s="82"/>
      <c r="F166" s="71"/>
      <c r="G166" s="83"/>
      <c r="H166" s="83"/>
      <c r="I166" s="83"/>
      <c r="J166" s="83"/>
      <c r="K166" s="83"/>
    </row>
    <row r="167" spans="1:11" s="761" customFormat="1" ht="12">
      <c r="A167" s="818" t="s">
        <v>340</v>
      </c>
      <c r="B167" s="826">
        <v>3825</v>
      </c>
      <c r="C167" s="71">
        <v>2500</v>
      </c>
      <c r="D167" s="82"/>
      <c r="E167" s="82"/>
      <c r="F167" s="71"/>
      <c r="G167" s="83"/>
      <c r="H167" s="83"/>
      <c r="I167" s="83"/>
      <c r="J167" s="83"/>
      <c r="K167" s="83"/>
    </row>
    <row r="168" spans="1:11" s="761" customFormat="1" ht="12">
      <c r="A168" s="816" t="s">
        <v>33</v>
      </c>
      <c r="B168" s="819">
        <v>3920</v>
      </c>
      <c r="C168" s="82"/>
      <c r="D168" s="71"/>
      <c r="E168" s="83"/>
      <c r="F168" s="83"/>
      <c r="G168" s="83"/>
      <c r="H168" s="71"/>
      <c r="I168" s="83"/>
      <c r="J168" s="83"/>
      <c r="K168" s="80"/>
    </row>
    <row r="169" spans="1:11" s="761" customFormat="1" ht="12">
      <c r="A169" s="818" t="s">
        <v>15</v>
      </c>
      <c r="B169" s="819">
        <v>3925</v>
      </c>
      <c r="C169" s="80"/>
      <c r="D169" s="71"/>
      <c r="E169" s="80"/>
      <c r="F169" s="80"/>
      <c r="G169" s="83"/>
      <c r="H169" s="71"/>
      <c r="I169" s="83"/>
      <c r="J169" s="83"/>
      <c r="K169" s="71"/>
    </row>
    <row r="170" spans="1:11" s="761" customFormat="1" thickBot="1">
      <c r="A170" s="816" t="s">
        <v>1909</v>
      </c>
      <c r="B170" s="817">
        <v>3999</v>
      </c>
      <c r="C170" s="84"/>
      <c r="D170" s="84"/>
      <c r="E170" s="84"/>
      <c r="F170" s="84"/>
      <c r="G170" s="84"/>
      <c r="H170" s="84"/>
      <c r="I170" s="84"/>
      <c r="J170" s="84"/>
      <c r="K170" s="84"/>
    </row>
    <row r="171" spans="1:11" s="761" customFormat="1" ht="14" thickTop="1" thickBot="1">
      <c r="A171" s="811" t="s">
        <v>95</v>
      </c>
      <c r="B171" s="760"/>
      <c r="C171" s="85">
        <f t="shared" ref="C171:K171" si="6">SUM(C134,C143,C147:C152,C157:C170)</f>
        <v>573500</v>
      </c>
      <c r="D171" s="85">
        <f t="shared" si="6"/>
        <v>0</v>
      </c>
      <c r="E171" s="85">
        <f t="shared" si="6"/>
        <v>0</v>
      </c>
      <c r="F171" s="85">
        <f t="shared" si="6"/>
        <v>1750000</v>
      </c>
      <c r="G171" s="85">
        <f t="shared" si="6"/>
        <v>0</v>
      </c>
      <c r="H171" s="85">
        <f t="shared" si="6"/>
        <v>0</v>
      </c>
      <c r="I171" s="85">
        <f t="shared" si="6"/>
        <v>0</v>
      </c>
      <c r="J171" s="85">
        <f t="shared" si="6"/>
        <v>0</v>
      </c>
      <c r="K171" s="85">
        <f t="shared" si="6"/>
        <v>0</v>
      </c>
    </row>
    <row r="172" spans="1:11" s="761" customFormat="1" ht="14" thickTop="1" thickBot="1">
      <c r="A172" s="812" t="s">
        <v>442</v>
      </c>
      <c r="B172" s="813">
        <v>3000</v>
      </c>
      <c r="C172" s="86">
        <f t="shared" ref="C172:K172" si="7">SUM(C124,C171)</f>
        <v>2994940</v>
      </c>
      <c r="D172" s="86">
        <f t="shared" si="7"/>
        <v>366000</v>
      </c>
      <c r="E172" s="86">
        <f t="shared" si="7"/>
        <v>0</v>
      </c>
      <c r="F172" s="86">
        <f t="shared" si="7"/>
        <v>2169000</v>
      </c>
      <c r="G172" s="86">
        <f t="shared" si="7"/>
        <v>714550</v>
      </c>
      <c r="H172" s="86">
        <f t="shared" si="7"/>
        <v>0</v>
      </c>
      <c r="I172" s="86">
        <f t="shared" si="7"/>
        <v>0</v>
      </c>
      <c r="J172" s="86">
        <f t="shared" si="7"/>
        <v>0</v>
      </c>
      <c r="K172" s="86">
        <f t="shared" si="7"/>
        <v>0</v>
      </c>
    </row>
    <row r="173" spans="1:11" s="761" customFormat="1" ht="16.75" customHeight="1" thickTop="1">
      <c r="A173" s="814" t="s">
        <v>632</v>
      </c>
      <c r="B173" s="815"/>
      <c r="C173" s="87"/>
      <c r="D173" s="87"/>
      <c r="E173" s="87"/>
      <c r="F173" s="87"/>
      <c r="G173" s="88"/>
      <c r="H173" s="88"/>
      <c r="I173" s="88"/>
      <c r="J173" s="88"/>
      <c r="K173" s="89"/>
    </row>
    <row r="174" spans="1:11" s="761" customFormat="1" ht="24" customHeight="1">
      <c r="A174" s="1760" t="s">
        <v>730</v>
      </c>
      <c r="B174" s="1761"/>
      <c r="C174" s="90"/>
      <c r="D174" s="91"/>
      <c r="E174" s="91"/>
      <c r="F174" s="91"/>
      <c r="G174" s="92"/>
      <c r="H174" s="92"/>
      <c r="I174" s="92"/>
      <c r="J174" s="92"/>
      <c r="K174" s="93"/>
    </row>
    <row r="175" spans="1:11" s="761" customFormat="1" ht="12">
      <c r="A175" s="797" t="s">
        <v>242</v>
      </c>
      <c r="B175" s="807">
        <v>4001</v>
      </c>
      <c r="C175" s="71"/>
      <c r="D175" s="71"/>
      <c r="E175" s="71"/>
      <c r="F175" s="71"/>
      <c r="G175" s="71"/>
      <c r="H175" s="71"/>
      <c r="I175" s="71"/>
      <c r="J175" s="71"/>
      <c r="K175" s="71"/>
    </row>
    <row r="176" spans="1:11" s="761" customFormat="1" ht="12">
      <c r="A176" s="810" t="s">
        <v>830</v>
      </c>
      <c r="B176" s="809">
        <v>4009</v>
      </c>
      <c r="C176" s="68"/>
      <c r="D176" s="68"/>
      <c r="E176" s="68"/>
      <c r="F176" s="68"/>
      <c r="G176" s="68"/>
      <c r="H176" s="68"/>
      <c r="I176" s="68"/>
      <c r="J176" s="68"/>
      <c r="K176" s="68"/>
    </row>
    <row r="177" spans="1:11" s="761" customFormat="1" ht="15" thickBot="1">
      <c r="A177" s="1762" t="s">
        <v>342</v>
      </c>
      <c r="B177" s="1763"/>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1" customFormat="1" ht="22.5" customHeight="1" thickTop="1">
      <c r="A178" s="1760" t="s">
        <v>731</v>
      </c>
      <c r="B178" s="1761"/>
      <c r="C178" s="97"/>
      <c r="D178" s="98"/>
      <c r="E178" s="98"/>
      <c r="F178" s="98"/>
      <c r="G178" s="99"/>
      <c r="H178" s="99"/>
      <c r="I178" s="99"/>
      <c r="J178" s="99"/>
      <c r="K178" s="99"/>
    </row>
    <row r="179" spans="1:11" s="761" customFormat="1" ht="12">
      <c r="A179" s="806" t="s">
        <v>244</v>
      </c>
      <c r="B179" s="807">
        <v>4045</v>
      </c>
      <c r="C179" s="94"/>
      <c r="D179" s="98"/>
      <c r="E179" s="98"/>
      <c r="F179" s="98"/>
      <c r="G179" s="99"/>
      <c r="H179" s="99"/>
      <c r="I179" s="99"/>
      <c r="J179" s="99"/>
      <c r="K179" s="99"/>
    </row>
    <row r="180" spans="1:11" s="761" customFormat="1" ht="12">
      <c r="A180" s="806" t="s">
        <v>245</v>
      </c>
      <c r="B180" s="807">
        <v>4050</v>
      </c>
      <c r="C180" s="71"/>
      <c r="D180" s="71"/>
      <c r="E180" s="98"/>
      <c r="F180" s="98"/>
      <c r="G180" s="99"/>
      <c r="H180" s="95"/>
      <c r="I180" s="99"/>
      <c r="J180" s="99"/>
      <c r="K180" s="99"/>
    </row>
    <row r="181" spans="1:11" s="761" customFormat="1" ht="12">
      <c r="A181" s="806" t="s">
        <v>246</v>
      </c>
      <c r="B181" s="807">
        <v>4060</v>
      </c>
      <c r="C181" s="71"/>
      <c r="D181" s="71"/>
      <c r="E181" s="803"/>
      <c r="F181" s="71"/>
      <c r="G181" s="71"/>
      <c r="H181" s="71"/>
      <c r="I181" s="99"/>
      <c r="J181" s="99"/>
      <c r="K181" s="100"/>
    </row>
    <row r="182" spans="1:11" s="761" customFormat="1" ht="12">
      <c r="A182" s="808" t="s">
        <v>1944</v>
      </c>
      <c r="B182" s="809">
        <v>4090</v>
      </c>
      <c r="C182" s="71"/>
      <c r="D182" s="71"/>
      <c r="E182" s="803"/>
      <c r="F182" s="71"/>
      <c r="G182" s="71"/>
      <c r="H182" s="71"/>
      <c r="I182" s="99"/>
      <c r="J182" s="99"/>
      <c r="K182" s="95"/>
    </row>
    <row r="183" spans="1:11" s="761" customFormat="1" thickBot="1">
      <c r="A183" s="1349" t="s">
        <v>690</v>
      </c>
      <c r="B183" s="802"/>
      <c r="C183" s="96">
        <f>SUM(C179:C182)</f>
        <v>0</v>
      </c>
      <c r="D183" s="96">
        <f>SUM(D179:D182)</f>
        <v>0</v>
      </c>
      <c r="E183" s="803"/>
      <c r="F183" s="96">
        <f>SUM(F179:F182)</f>
        <v>0</v>
      </c>
      <c r="G183" s="96">
        <f>SUM(G179:G182)</f>
        <v>0</v>
      </c>
      <c r="H183" s="96">
        <f>SUM(H179:H182)</f>
        <v>0</v>
      </c>
      <c r="I183" s="99"/>
      <c r="J183" s="99"/>
      <c r="K183" s="96">
        <f>SUM(K179:K182)</f>
        <v>0</v>
      </c>
    </row>
    <row r="184" spans="1:11" s="761" customFormat="1" ht="22.5" customHeight="1" thickTop="1">
      <c r="A184" s="1764" t="s">
        <v>732</v>
      </c>
      <c r="B184" s="1765"/>
      <c r="C184" s="98"/>
      <c r="D184" s="98"/>
      <c r="E184" s="803"/>
      <c r="F184" s="98"/>
      <c r="G184" s="99"/>
      <c r="H184" s="99"/>
      <c r="I184" s="99"/>
      <c r="J184" s="99"/>
      <c r="K184" s="99"/>
    </row>
    <row r="185" spans="1:11" s="761" customFormat="1" ht="15.75" customHeight="1">
      <c r="A185" s="804" t="s">
        <v>660</v>
      </c>
      <c r="B185" s="805"/>
      <c r="C185" s="98"/>
      <c r="D185" s="98"/>
      <c r="E185" s="803"/>
      <c r="F185" s="98"/>
      <c r="G185" s="99"/>
      <c r="H185" s="99"/>
      <c r="I185" s="99"/>
      <c r="J185" s="99"/>
      <c r="K185" s="99"/>
    </row>
    <row r="186" spans="1:11" s="761" customFormat="1" ht="12">
      <c r="A186" s="797" t="s">
        <v>661</v>
      </c>
      <c r="B186" s="801">
        <v>4100</v>
      </c>
      <c r="C186" s="71"/>
      <c r="D186" s="71"/>
      <c r="E186" s="98"/>
      <c r="F186" s="71"/>
      <c r="G186" s="71"/>
      <c r="H186" s="99"/>
      <c r="I186" s="99"/>
      <c r="J186" s="99"/>
      <c r="K186" s="99"/>
    </row>
    <row r="187" spans="1:11" s="761" customFormat="1" ht="12">
      <c r="A187" s="797" t="s">
        <v>662</v>
      </c>
      <c r="B187" s="727" t="s">
        <v>513</v>
      </c>
      <c r="C187" s="71"/>
      <c r="D187" s="71"/>
      <c r="E187" s="98"/>
      <c r="F187" s="71"/>
      <c r="G187" s="71"/>
      <c r="H187" s="99"/>
      <c r="I187" s="99"/>
      <c r="J187" s="99"/>
      <c r="K187" s="99"/>
    </row>
    <row r="188" spans="1:11" s="761" customFormat="1" ht="12">
      <c r="A188" s="797" t="s">
        <v>663</v>
      </c>
      <c r="B188" s="727" t="s">
        <v>514</v>
      </c>
      <c r="C188" s="71"/>
      <c r="D188" s="71"/>
      <c r="E188" s="98"/>
      <c r="F188" s="71"/>
      <c r="G188" s="71"/>
      <c r="H188" s="99"/>
      <c r="I188" s="99"/>
      <c r="J188" s="99"/>
      <c r="K188" s="99"/>
    </row>
    <row r="189" spans="1:11" s="761" customFormat="1" ht="12">
      <c r="A189" s="797" t="s">
        <v>829</v>
      </c>
      <c r="B189" s="727" t="s">
        <v>515</v>
      </c>
      <c r="C189" s="71"/>
      <c r="D189" s="71"/>
      <c r="E189" s="98"/>
      <c r="F189" s="71"/>
      <c r="G189" s="71"/>
      <c r="H189" s="99"/>
      <c r="I189" s="99"/>
      <c r="J189" s="99"/>
      <c r="K189" s="99"/>
    </row>
    <row r="190" spans="1:11" s="761" customFormat="1" thickBot="1">
      <c r="A190" s="798" t="s">
        <v>664</v>
      </c>
      <c r="B190" s="799"/>
      <c r="C190" s="96">
        <f>SUM(C186:C189)</f>
        <v>0</v>
      </c>
      <c r="D190" s="96">
        <f>SUM(D186:D189)</f>
        <v>0</v>
      </c>
      <c r="E190" s="98"/>
      <c r="F190" s="96">
        <f>SUM(F186:F189)</f>
        <v>0</v>
      </c>
      <c r="G190" s="96">
        <f>SUM(G186:G189)</f>
        <v>0</v>
      </c>
      <c r="H190" s="99"/>
      <c r="I190" s="99"/>
      <c r="J190" s="99"/>
      <c r="K190" s="99"/>
    </row>
    <row r="191" spans="1:11" s="761" customFormat="1" ht="15.75" customHeight="1" thickTop="1">
      <c r="A191" s="782" t="s">
        <v>509</v>
      </c>
      <c r="B191" s="800"/>
      <c r="C191" s="101"/>
      <c r="D191" s="98"/>
      <c r="E191" s="98"/>
      <c r="F191" s="98"/>
      <c r="G191" s="98"/>
      <c r="H191" s="99"/>
      <c r="I191" s="99"/>
      <c r="J191" s="99"/>
      <c r="K191" s="99"/>
    </row>
    <row r="192" spans="1:11" s="761" customFormat="1" ht="12">
      <c r="A192" s="797" t="s">
        <v>592</v>
      </c>
      <c r="B192" s="727" t="s">
        <v>457</v>
      </c>
      <c r="C192" s="71"/>
      <c r="D192" s="98"/>
      <c r="E192" s="98"/>
      <c r="F192" s="98"/>
      <c r="G192" s="71"/>
      <c r="H192" s="99"/>
      <c r="I192" s="99"/>
      <c r="J192" s="99"/>
      <c r="K192" s="99"/>
    </row>
    <row r="193" spans="1:11" s="761" customFormat="1" ht="12">
      <c r="A193" s="112" t="s">
        <v>356</v>
      </c>
      <c r="B193" s="795">
        <v>4210</v>
      </c>
      <c r="C193" s="71">
        <v>850000</v>
      </c>
      <c r="D193" s="102"/>
      <c r="E193" s="102"/>
      <c r="F193" s="102"/>
      <c r="G193" s="71"/>
      <c r="H193" s="103"/>
      <c r="I193" s="103"/>
      <c r="J193" s="103"/>
      <c r="K193" s="103"/>
    </row>
    <row r="194" spans="1:11" s="761" customFormat="1" ht="12">
      <c r="A194" s="112" t="s">
        <v>69</v>
      </c>
      <c r="B194" s="795">
        <v>4215</v>
      </c>
      <c r="C194" s="71"/>
      <c r="D194" s="102"/>
      <c r="E194" s="102"/>
      <c r="F194" s="102"/>
      <c r="G194" s="71"/>
      <c r="H194" s="103"/>
      <c r="I194" s="103"/>
      <c r="J194" s="103"/>
      <c r="K194" s="103"/>
    </row>
    <row r="195" spans="1:11" s="761" customFormat="1" ht="12">
      <c r="A195" s="112" t="s">
        <v>70</v>
      </c>
      <c r="B195" s="795">
        <v>4220</v>
      </c>
      <c r="C195" s="71">
        <v>450000</v>
      </c>
      <c r="D195" s="102"/>
      <c r="E195" s="102"/>
      <c r="F195" s="102"/>
      <c r="G195" s="71"/>
      <c r="H195" s="103"/>
      <c r="I195" s="103"/>
      <c r="J195" s="103"/>
      <c r="K195" s="103"/>
    </row>
    <row r="196" spans="1:11" s="761" customFormat="1" ht="12">
      <c r="A196" s="112" t="s">
        <v>16</v>
      </c>
      <c r="B196" s="795">
        <v>4225</v>
      </c>
      <c r="C196" s="71">
        <v>20000</v>
      </c>
      <c r="D196" s="102"/>
      <c r="E196" s="102"/>
      <c r="F196" s="102"/>
      <c r="G196" s="71"/>
      <c r="H196" s="103"/>
      <c r="I196" s="103"/>
      <c r="J196" s="103"/>
      <c r="K196" s="103"/>
    </row>
    <row r="197" spans="1:11" s="761" customFormat="1" ht="12">
      <c r="A197" s="112" t="s">
        <v>593</v>
      </c>
      <c r="B197" s="795">
        <v>4226</v>
      </c>
      <c r="C197" s="71"/>
      <c r="D197" s="102"/>
      <c r="E197" s="102"/>
      <c r="F197" s="102"/>
      <c r="G197" s="71"/>
      <c r="H197" s="103"/>
      <c r="I197" s="103"/>
      <c r="J197" s="103"/>
      <c r="K197" s="103"/>
    </row>
    <row r="198" spans="1:11" s="761" customFormat="1" ht="12">
      <c r="A198" s="112" t="s">
        <v>35</v>
      </c>
      <c r="B198" s="795">
        <v>4240</v>
      </c>
      <c r="C198" s="71"/>
      <c r="D198" s="102"/>
      <c r="E198" s="102"/>
      <c r="F198" s="102"/>
      <c r="G198" s="105"/>
      <c r="H198" s="103"/>
      <c r="I198" s="103"/>
      <c r="J198" s="103"/>
      <c r="K198" s="103"/>
    </row>
    <row r="199" spans="1:11" s="761" customFormat="1" ht="12">
      <c r="A199" s="112" t="s">
        <v>828</v>
      </c>
      <c r="B199" s="795">
        <v>4299</v>
      </c>
      <c r="C199" s="71"/>
      <c r="D199" s="102"/>
      <c r="E199" s="102"/>
      <c r="F199" s="102"/>
      <c r="G199" s="104"/>
      <c r="H199" s="103"/>
      <c r="I199" s="103"/>
      <c r="J199" s="103"/>
      <c r="K199" s="103"/>
    </row>
    <row r="200" spans="1:11" s="761" customFormat="1" thickBot="1">
      <c r="A200" s="107" t="s">
        <v>88</v>
      </c>
      <c r="B200" s="796"/>
      <c r="C200" s="96">
        <f>SUM(C192:C199)</f>
        <v>1320000</v>
      </c>
      <c r="D200" s="102"/>
      <c r="E200" s="102"/>
      <c r="F200" s="102"/>
      <c r="G200" s="106">
        <f>SUM(G192:G199)</f>
        <v>0</v>
      </c>
      <c r="H200" s="103"/>
      <c r="I200" s="103"/>
      <c r="J200" s="103"/>
      <c r="K200" s="103"/>
    </row>
    <row r="201" spans="1:11" s="761" customFormat="1" ht="15.75" customHeight="1" thickTop="1">
      <c r="A201" s="782" t="s">
        <v>458</v>
      </c>
      <c r="B201" s="110"/>
      <c r="C201" s="98"/>
      <c r="D201" s="102"/>
      <c r="E201" s="102"/>
      <c r="F201" s="102"/>
      <c r="G201" s="103"/>
      <c r="H201" s="103"/>
      <c r="I201" s="103"/>
      <c r="J201" s="103"/>
      <c r="K201" s="103"/>
    </row>
    <row r="202" spans="1:11" s="761" customFormat="1" ht="12">
      <c r="A202" s="112" t="s">
        <v>73</v>
      </c>
      <c r="B202" s="795">
        <v>4300</v>
      </c>
      <c r="C202" s="104">
        <v>365000</v>
      </c>
      <c r="D202" s="104"/>
      <c r="E202" s="102"/>
      <c r="F202" s="104"/>
      <c r="G202" s="104"/>
      <c r="H202" s="103"/>
      <c r="I202" s="103"/>
      <c r="J202" s="103"/>
      <c r="K202" s="103"/>
    </row>
    <row r="203" spans="1:11" s="761" customFormat="1" ht="12">
      <c r="A203" s="112" t="s">
        <v>74</v>
      </c>
      <c r="B203" s="795">
        <v>4305</v>
      </c>
      <c r="C203" s="104"/>
      <c r="D203" s="104"/>
      <c r="E203" s="102"/>
      <c r="F203" s="104"/>
      <c r="G203" s="104"/>
      <c r="H203" s="103"/>
      <c r="I203" s="103"/>
      <c r="J203" s="103"/>
      <c r="K203" s="103"/>
    </row>
    <row r="204" spans="1:11" s="761" customFormat="1" ht="12">
      <c r="A204" s="112" t="s">
        <v>495</v>
      </c>
      <c r="B204" s="795">
        <v>4340</v>
      </c>
      <c r="C204" s="104"/>
      <c r="D204" s="104"/>
      <c r="E204" s="102"/>
      <c r="F204" s="104"/>
      <c r="G204" s="104"/>
      <c r="H204" s="103"/>
      <c r="I204" s="103"/>
      <c r="J204" s="103"/>
      <c r="K204" s="103"/>
    </row>
    <row r="205" spans="1:11" s="761" customFormat="1" ht="12">
      <c r="A205" s="112" t="s">
        <v>827</v>
      </c>
      <c r="B205" s="795">
        <v>4399</v>
      </c>
      <c r="C205" s="104"/>
      <c r="D205" s="104"/>
      <c r="E205" s="102"/>
      <c r="F205" s="104"/>
      <c r="G205" s="104"/>
      <c r="H205" s="103"/>
      <c r="I205" s="103"/>
      <c r="J205" s="103"/>
      <c r="K205" s="103"/>
    </row>
    <row r="206" spans="1:11" s="761" customFormat="1" thickBot="1">
      <c r="A206" s="107" t="s">
        <v>96</v>
      </c>
      <c r="B206" s="108"/>
      <c r="C206" s="109">
        <f>SUM(C202:C205)</f>
        <v>365000</v>
      </c>
      <c r="D206" s="109">
        <f>SUM(D202:D205)</f>
        <v>0</v>
      </c>
      <c r="E206" s="102"/>
      <c r="F206" s="109">
        <f>SUM(F202:F205)</f>
        <v>0</v>
      </c>
      <c r="G206" s="109">
        <f>SUM(G202:G205)</f>
        <v>0</v>
      </c>
      <c r="H206" s="103"/>
      <c r="I206" s="103"/>
      <c r="J206" s="103"/>
      <c r="K206" s="103"/>
    </row>
    <row r="207" spans="1:11" s="761" customFormat="1" ht="15.75" customHeight="1" thickTop="1">
      <c r="A207" s="782" t="s">
        <v>459</v>
      </c>
      <c r="B207" s="110"/>
      <c r="C207" s="111"/>
      <c r="D207" s="111"/>
      <c r="E207" s="102"/>
      <c r="F207" s="111"/>
      <c r="G207" s="111"/>
      <c r="H207" s="103"/>
      <c r="I207" s="103"/>
      <c r="J207" s="103"/>
      <c r="K207" s="103"/>
    </row>
    <row r="208" spans="1:11" s="761" customFormat="1" ht="12">
      <c r="A208" s="112" t="s">
        <v>651</v>
      </c>
      <c r="B208" s="795">
        <v>4400</v>
      </c>
      <c r="C208" s="104">
        <v>43100</v>
      </c>
      <c r="D208" s="104"/>
      <c r="E208" s="102"/>
      <c r="F208" s="104"/>
      <c r="G208" s="104"/>
      <c r="H208" s="103"/>
      <c r="I208" s="103"/>
      <c r="J208" s="103"/>
      <c r="K208" s="103"/>
    </row>
    <row r="209" spans="1:11" s="761" customFormat="1" ht="24">
      <c r="A209" s="1532" t="s">
        <v>4219</v>
      </c>
      <c r="B209" s="1531">
        <v>4415</v>
      </c>
      <c r="C209" s="1529"/>
      <c r="D209" s="1529"/>
      <c r="E209" s="102"/>
      <c r="F209" s="1529"/>
      <c r="G209" s="1529"/>
      <c r="H209" s="103"/>
      <c r="I209" s="103"/>
      <c r="J209" s="103"/>
      <c r="K209" s="103"/>
    </row>
    <row r="210" spans="1:11" s="761" customFormat="1" ht="12">
      <c r="A210" s="770" t="s">
        <v>665</v>
      </c>
      <c r="B210" s="739">
        <v>4421</v>
      </c>
      <c r="C210" s="104"/>
      <c r="D210" s="104"/>
      <c r="E210" s="102"/>
      <c r="F210" s="104"/>
      <c r="G210" s="104"/>
      <c r="H210" s="103"/>
      <c r="I210" s="103"/>
      <c r="J210" s="103"/>
      <c r="K210" s="103"/>
    </row>
    <row r="211" spans="1:11" s="761" customFormat="1" ht="12">
      <c r="A211" s="112" t="s">
        <v>826</v>
      </c>
      <c r="B211" s="795">
        <v>4499</v>
      </c>
      <c r="C211" s="104"/>
      <c r="D211" s="104"/>
      <c r="E211" s="102"/>
      <c r="F211" s="104"/>
      <c r="G211" s="104"/>
      <c r="H211" s="103"/>
      <c r="I211" s="103"/>
      <c r="J211" s="103"/>
      <c r="K211" s="103"/>
    </row>
    <row r="212" spans="1:11" s="761" customFormat="1" thickBot="1">
      <c r="A212" s="791" t="s">
        <v>97</v>
      </c>
      <c r="B212" s="792"/>
      <c r="C212" s="113">
        <f>SUM(C208:C211)</f>
        <v>43100</v>
      </c>
      <c r="D212" s="113">
        <f>SUM(D208:D211)</f>
        <v>0</v>
      </c>
      <c r="E212" s="114"/>
      <c r="F212" s="113">
        <f>SUM(F208:F211)</f>
        <v>0</v>
      </c>
      <c r="G212" s="113">
        <f>SUM(G208:G211)</f>
        <v>0</v>
      </c>
      <c r="H212" s="115"/>
      <c r="I212" s="115"/>
      <c r="J212" s="115"/>
      <c r="K212" s="115"/>
    </row>
    <row r="213" spans="1:11" s="761" customFormat="1" ht="15.75" customHeight="1" thickTop="1">
      <c r="A213" s="793" t="s">
        <v>453</v>
      </c>
      <c r="B213" s="794"/>
      <c r="C213" s="116"/>
      <c r="D213" s="116"/>
      <c r="E213" s="114"/>
      <c r="F213" s="116"/>
      <c r="G213" s="116"/>
      <c r="H213" s="115"/>
      <c r="I213" s="115"/>
      <c r="J213" s="115"/>
      <c r="K213" s="115"/>
    </row>
    <row r="214" spans="1:11" s="761" customFormat="1" ht="12">
      <c r="A214" s="784" t="s">
        <v>18</v>
      </c>
      <c r="B214" s="785" t="s">
        <v>355</v>
      </c>
      <c r="C214" s="104">
        <v>36400</v>
      </c>
      <c r="D214" s="104"/>
      <c r="E214" s="114"/>
      <c r="F214" s="104"/>
      <c r="G214" s="104"/>
      <c r="H214" s="115"/>
      <c r="I214" s="115"/>
      <c r="J214" s="115"/>
      <c r="K214" s="115"/>
    </row>
    <row r="215" spans="1:11" s="761" customFormat="1" ht="12">
      <c r="A215" s="786" t="s">
        <v>17</v>
      </c>
      <c r="B215" s="787">
        <v>4605</v>
      </c>
      <c r="C215" s="104"/>
      <c r="D215" s="104"/>
      <c r="E215" s="114"/>
      <c r="F215" s="104"/>
      <c r="G215" s="104"/>
      <c r="H215" s="115"/>
      <c r="I215" s="115"/>
      <c r="J215" s="115"/>
      <c r="K215" s="115"/>
    </row>
    <row r="216" spans="1:11" s="761" customFormat="1" ht="12">
      <c r="A216" s="784" t="s">
        <v>594</v>
      </c>
      <c r="B216" s="787">
        <v>4620</v>
      </c>
      <c r="C216" s="104">
        <v>950000</v>
      </c>
      <c r="D216" s="104"/>
      <c r="E216" s="114"/>
      <c r="F216" s="104"/>
      <c r="G216" s="104"/>
      <c r="H216" s="115"/>
      <c r="I216" s="115"/>
      <c r="J216" s="115"/>
      <c r="K216" s="115"/>
    </row>
    <row r="217" spans="1:11" s="761" customFormat="1" ht="12">
      <c r="A217" s="788" t="s">
        <v>19</v>
      </c>
      <c r="B217" s="789">
        <v>4625</v>
      </c>
      <c r="C217" s="104">
        <v>50000</v>
      </c>
      <c r="D217" s="104"/>
      <c r="E217" s="117"/>
      <c r="F217" s="104"/>
      <c r="G217" s="104"/>
      <c r="H217" s="118"/>
      <c r="I217" s="118"/>
      <c r="J217" s="118"/>
      <c r="K217" s="118"/>
    </row>
    <row r="218" spans="1:11" s="761" customFormat="1" ht="12">
      <c r="A218" s="788" t="s">
        <v>20</v>
      </c>
      <c r="B218" s="789">
        <v>4630</v>
      </c>
      <c r="C218" s="104"/>
      <c r="D218" s="104"/>
      <c r="E218" s="117"/>
      <c r="F218" s="104"/>
      <c r="G218" s="104"/>
      <c r="H218" s="118"/>
      <c r="I218" s="118"/>
      <c r="J218" s="118"/>
      <c r="K218" s="118"/>
    </row>
    <row r="219" spans="1:11" s="761" customFormat="1" ht="12">
      <c r="A219" s="790" t="s">
        <v>825</v>
      </c>
      <c r="B219" s="789">
        <v>4699</v>
      </c>
      <c r="C219" s="104"/>
      <c r="D219" s="104"/>
      <c r="E219" s="117"/>
      <c r="F219" s="104"/>
      <c r="G219" s="104"/>
      <c r="H219" s="118"/>
      <c r="I219" s="118"/>
      <c r="J219" s="118"/>
      <c r="K219" s="118"/>
    </row>
    <row r="220" spans="1:11" s="761" customFormat="1" thickBot="1">
      <c r="A220" s="780" t="s">
        <v>98</v>
      </c>
      <c r="B220" s="781"/>
      <c r="C220" s="119">
        <f>SUM(C214:C219)</f>
        <v>1036400</v>
      </c>
      <c r="D220" s="119">
        <f>SUM(D214:D219)</f>
        <v>0</v>
      </c>
      <c r="E220" s="117"/>
      <c r="F220" s="119">
        <f>SUM(F214:F219)</f>
        <v>0</v>
      </c>
      <c r="G220" s="119">
        <f>SUM(G214:G219)</f>
        <v>0</v>
      </c>
      <c r="H220" s="118"/>
      <c r="I220" s="118"/>
      <c r="J220" s="118"/>
      <c r="K220" s="118"/>
    </row>
    <row r="221" spans="1:11" s="761" customFormat="1" ht="15.75" customHeight="1" thickTop="1">
      <c r="A221" s="782" t="s">
        <v>350</v>
      </c>
      <c r="B221" s="783"/>
      <c r="C221" s="120"/>
      <c r="D221" s="120"/>
      <c r="E221" s="117"/>
      <c r="F221" s="117"/>
      <c r="G221" s="120"/>
      <c r="H221" s="118"/>
      <c r="I221" s="118"/>
      <c r="J221" s="118"/>
      <c r="K221" s="118"/>
    </row>
    <row r="222" spans="1:11" s="761" customFormat="1" ht="12">
      <c r="A222" s="766" t="s">
        <v>21</v>
      </c>
      <c r="B222" s="767">
        <v>4770</v>
      </c>
      <c r="C222" s="104"/>
      <c r="D222" s="104"/>
      <c r="E222" s="121"/>
      <c r="F222" s="121"/>
      <c r="G222" s="104"/>
      <c r="H222" s="123"/>
      <c r="I222" s="123"/>
      <c r="J222" s="123"/>
      <c r="K222" s="123"/>
    </row>
    <row r="223" spans="1:11" s="761" customFormat="1" ht="12">
      <c r="A223" s="766" t="s">
        <v>824</v>
      </c>
      <c r="B223" s="769">
        <v>4799</v>
      </c>
      <c r="C223" s="104"/>
      <c r="D223" s="104"/>
      <c r="E223" s="121"/>
      <c r="F223" s="121"/>
      <c r="G223" s="104"/>
      <c r="H223" s="123"/>
      <c r="I223" s="123"/>
      <c r="J223" s="123"/>
      <c r="K223" s="123"/>
    </row>
    <row r="224" spans="1:11" s="761" customFormat="1" thickBot="1">
      <c r="A224" s="778" t="s">
        <v>102</v>
      </c>
      <c r="B224" s="779"/>
      <c r="C224" s="124">
        <f>SUM(C222:C223)</f>
        <v>0</v>
      </c>
      <c r="D224" s="124">
        <f>SUM(D222:D223)</f>
        <v>0</v>
      </c>
      <c r="E224" s="121"/>
      <c r="F224" s="121"/>
      <c r="G224" s="124">
        <f>SUM(G222:G223)</f>
        <v>0</v>
      </c>
      <c r="H224" s="123"/>
      <c r="I224" s="123"/>
      <c r="J224" s="123"/>
      <c r="K224" s="123"/>
    </row>
    <row r="225" spans="1:11" s="761" customFormat="1" thickTop="1">
      <c r="A225" s="773" t="s">
        <v>398</v>
      </c>
      <c r="B225" s="774">
        <v>4810</v>
      </c>
      <c r="C225" s="627"/>
      <c r="D225" s="627"/>
      <c r="E225" s="121"/>
      <c r="F225" s="121"/>
      <c r="G225" s="627"/>
      <c r="H225" s="123"/>
      <c r="I225" s="123"/>
      <c r="J225" s="123"/>
      <c r="K225" s="123"/>
    </row>
    <row r="226" spans="1:11" s="761" customFormat="1" ht="12">
      <c r="A226" s="773" t="s">
        <v>473</v>
      </c>
      <c r="B226" s="774">
        <v>4850</v>
      </c>
      <c r="C226" s="104"/>
      <c r="D226" s="104"/>
      <c r="E226" s="122"/>
      <c r="F226" s="122"/>
      <c r="G226" s="104"/>
      <c r="H226" s="122"/>
      <c r="I226" s="123"/>
      <c r="J226" s="122"/>
      <c r="K226" s="122"/>
    </row>
    <row r="227" spans="1:11" s="761" customFormat="1" ht="12">
      <c r="A227" s="773" t="s">
        <v>474</v>
      </c>
      <c r="B227" s="774">
        <v>4851</v>
      </c>
      <c r="C227" s="104"/>
      <c r="D227" s="104"/>
      <c r="E227" s="125"/>
      <c r="F227" s="122"/>
      <c r="G227" s="122"/>
      <c r="H227" s="125"/>
      <c r="I227" s="123"/>
      <c r="J227" s="125"/>
      <c r="K227" s="125"/>
    </row>
    <row r="228" spans="1:11" s="761" customFormat="1" ht="12">
      <c r="A228" s="773" t="s">
        <v>475</v>
      </c>
      <c r="B228" s="774">
        <v>4852</v>
      </c>
      <c r="C228" s="104"/>
      <c r="D228" s="104"/>
      <c r="E228" s="122"/>
      <c r="F228" s="122"/>
      <c r="G228" s="122"/>
      <c r="H228" s="122"/>
      <c r="I228" s="123"/>
      <c r="J228" s="122"/>
      <c r="K228" s="122"/>
    </row>
    <row r="229" spans="1:11" s="761" customFormat="1" ht="12">
      <c r="A229" s="773" t="s">
        <v>476</v>
      </c>
      <c r="B229" s="774">
        <v>4853</v>
      </c>
      <c r="C229" s="104"/>
      <c r="D229" s="104"/>
      <c r="E229" s="122"/>
      <c r="F229" s="122"/>
      <c r="G229" s="122"/>
      <c r="H229" s="122"/>
      <c r="I229" s="123"/>
      <c r="J229" s="122"/>
      <c r="K229" s="122"/>
    </row>
    <row r="230" spans="1:11" s="761" customFormat="1" ht="12">
      <c r="A230" s="773" t="s">
        <v>477</v>
      </c>
      <c r="B230" s="774">
        <v>4854</v>
      </c>
      <c r="C230" s="104"/>
      <c r="D230" s="104"/>
      <c r="E230" s="122"/>
      <c r="F230" s="122"/>
      <c r="G230" s="122"/>
      <c r="H230" s="122"/>
      <c r="I230" s="123"/>
      <c r="J230" s="122"/>
      <c r="K230" s="122"/>
    </row>
    <row r="231" spans="1:11" s="761" customFormat="1" ht="12">
      <c r="A231" s="773" t="s">
        <v>487</v>
      </c>
      <c r="B231" s="774">
        <v>4855</v>
      </c>
      <c r="C231" s="104"/>
      <c r="D231" s="104"/>
      <c r="E231" s="122"/>
      <c r="F231" s="122"/>
      <c r="G231" s="122"/>
      <c r="H231" s="122"/>
      <c r="I231" s="123"/>
      <c r="J231" s="122"/>
      <c r="K231" s="122"/>
    </row>
    <row r="232" spans="1:11" s="761" customFormat="1" ht="12">
      <c r="A232" s="773" t="s">
        <v>478</v>
      </c>
      <c r="B232" s="774">
        <v>4856</v>
      </c>
      <c r="C232" s="104"/>
      <c r="D232" s="104"/>
      <c r="E232" s="122"/>
      <c r="F232" s="122"/>
      <c r="G232" s="122"/>
      <c r="H232" s="122"/>
      <c r="I232" s="123"/>
      <c r="J232" s="122"/>
      <c r="K232" s="122"/>
    </row>
    <row r="233" spans="1:11" s="761" customFormat="1" ht="12">
      <c r="A233" s="773" t="s">
        <v>479</v>
      </c>
      <c r="B233" s="774">
        <v>4857</v>
      </c>
      <c r="C233" s="104"/>
      <c r="D233" s="104"/>
      <c r="E233" s="122"/>
      <c r="F233" s="122"/>
      <c r="G233" s="122"/>
      <c r="H233" s="122"/>
      <c r="I233" s="123"/>
      <c r="J233" s="122"/>
      <c r="K233" s="122"/>
    </row>
    <row r="234" spans="1:11" s="761" customFormat="1" ht="12">
      <c r="A234" s="773" t="s">
        <v>344</v>
      </c>
      <c r="B234" s="774">
        <v>4860</v>
      </c>
      <c r="C234" s="104"/>
      <c r="D234" s="104"/>
      <c r="E234" s="122"/>
      <c r="F234" s="122"/>
      <c r="G234" s="122"/>
      <c r="H234" s="122"/>
      <c r="I234" s="123"/>
      <c r="J234" s="122"/>
      <c r="K234" s="122"/>
    </row>
    <row r="235" spans="1:11" s="761" customFormat="1" ht="12">
      <c r="A235" s="773" t="s">
        <v>480</v>
      </c>
      <c r="B235" s="774">
        <v>4861</v>
      </c>
      <c r="C235" s="104"/>
      <c r="D235" s="104"/>
      <c r="E235" s="122"/>
      <c r="F235" s="122"/>
      <c r="G235" s="122"/>
      <c r="H235" s="122"/>
      <c r="I235" s="123"/>
      <c r="J235" s="122"/>
      <c r="K235" s="122"/>
    </row>
    <row r="236" spans="1:11" s="761" customFormat="1" ht="12">
      <c r="A236" s="777" t="s">
        <v>343</v>
      </c>
      <c r="B236" s="769">
        <v>4862</v>
      </c>
      <c r="C236" s="104"/>
      <c r="D236" s="104"/>
      <c r="E236" s="126"/>
      <c r="F236" s="127"/>
      <c r="G236" s="127"/>
      <c r="H236" s="126"/>
      <c r="I236" s="123"/>
      <c r="J236" s="126"/>
      <c r="K236" s="126"/>
    </row>
    <row r="237" spans="1:11" s="761" customFormat="1" ht="12">
      <c r="A237" s="777" t="s">
        <v>481</v>
      </c>
      <c r="B237" s="769">
        <v>4863</v>
      </c>
      <c r="C237" s="104"/>
      <c r="D237" s="104"/>
      <c r="E237" s="128"/>
      <c r="F237" s="126"/>
      <c r="G237" s="126"/>
      <c r="H237" s="128"/>
      <c r="I237" s="123"/>
      <c r="J237" s="128"/>
      <c r="K237" s="128"/>
    </row>
    <row r="238" spans="1:11" s="761" customFormat="1" ht="12">
      <c r="A238" s="777" t="s">
        <v>488</v>
      </c>
      <c r="B238" s="769">
        <v>4864</v>
      </c>
      <c r="C238" s="104"/>
      <c r="D238" s="104"/>
      <c r="E238" s="127"/>
      <c r="F238" s="127"/>
      <c r="G238" s="127"/>
      <c r="H238" s="127"/>
      <c r="I238" s="123"/>
      <c r="J238" s="127"/>
      <c r="K238" s="127"/>
    </row>
    <row r="239" spans="1:11" s="761" customFormat="1" ht="12">
      <c r="A239" s="777" t="s">
        <v>489</v>
      </c>
      <c r="B239" s="769">
        <v>4865</v>
      </c>
      <c r="C239" s="104"/>
      <c r="D239" s="104"/>
      <c r="E239" s="127"/>
      <c r="F239" s="127"/>
      <c r="G239" s="127"/>
      <c r="H239" s="127"/>
      <c r="I239" s="123"/>
      <c r="J239" s="127"/>
      <c r="K239" s="127"/>
    </row>
    <row r="240" spans="1:11" s="761" customFormat="1" ht="12">
      <c r="A240" s="777" t="s">
        <v>490</v>
      </c>
      <c r="B240" s="769">
        <v>4866</v>
      </c>
      <c r="C240" s="104"/>
      <c r="D240" s="104"/>
      <c r="E240" s="127"/>
      <c r="F240" s="127"/>
      <c r="G240" s="127"/>
      <c r="H240" s="127"/>
      <c r="I240" s="123"/>
      <c r="J240" s="127"/>
      <c r="K240" s="127"/>
    </row>
    <row r="241" spans="1:11" s="761" customFormat="1" ht="12">
      <c r="A241" s="777" t="s">
        <v>491</v>
      </c>
      <c r="B241" s="769">
        <v>4867</v>
      </c>
      <c r="C241" s="104"/>
      <c r="D241" s="104"/>
      <c r="E241" s="127"/>
      <c r="F241" s="127"/>
      <c r="G241" s="127"/>
      <c r="H241" s="127"/>
      <c r="I241" s="123"/>
      <c r="J241" s="127"/>
      <c r="K241" s="127"/>
    </row>
    <row r="242" spans="1:11" s="761" customFormat="1" ht="12">
      <c r="A242" s="777" t="s">
        <v>492</v>
      </c>
      <c r="B242" s="769">
        <v>4868</v>
      </c>
      <c r="C242" s="104"/>
      <c r="D242" s="104"/>
      <c r="E242" s="127"/>
      <c r="F242" s="127"/>
      <c r="G242" s="127"/>
      <c r="H242" s="127"/>
      <c r="I242" s="123"/>
      <c r="J242" s="127"/>
      <c r="K242" s="127"/>
    </row>
    <row r="243" spans="1:11" s="761" customFormat="1" ht="12">
      <c r="A243" s="777" t="s">
        <v>493</v>
      </c>
      <c r="B243" s="769">
        <v>4869</v>
      </c>
      <c r="C243" s="104"/>
      <c r="D243" s="104"/>
      <c r="E243" s="127"/>
      <c r="F243" s="127"/>
      <c r="G243" s="127"/>
      <c r="H243" s="127"/>
      <c r="I243" s="123"/>
      <c r="J243" s="127"/>
      <c r="K243" s="127"/>
    </row>
    <row r="244" spans="1:11" s="761" customFormat="1" ht="12">
      <c r="A244" s="777" t="s">
        <v>482</v>
      </c>
      <c r="B244" s="769">
        <v>4870</v>
      </c>
      <c r="C244" s="104"/>
      <c r="D244" s="104"/>
      <c r="E244" s="127"/>
      <c r="F244" s="127"/>
      <c r="G244" s="127"/>
      <c r="H244" s="127"/>
      <c r="I244" s="123"/>
      <c r="J244" s="127"/>
      <c r="K244" s="127"/>
    </row>
    <row r="245" spans="1:11" s="761" customFormat="1" ht="12">
      <c r="A245" s="777" t="s">
        <v>154</v>
      </c>
      <c r="B245" s="769">
        <v>4871</v>
      </c>
      <c r="C245" s="104"/>
      <c r="D245" s="104"/>
      <c r="E245" s="127"/>
      <c r="F245" s="127"/>
      <c r="G245" s="127"/>
      <c r="H245" s="127"/>
      <c r="I245" s="123"/>
      <c r="J245" s="127"/>
      <c r="K245" s="127"/>
    </row>
    <row r="246" spans="1:11" s="761" customFormat="1" ht="12">
      <c r="A246" s="777" t="s">
        <v>155</v>
      </c>
      <c r="B246" s="769">
        <v>4872</v>
      </c>
      <c r="C246" s="104"/>
      <c r="D246" s="104"/>
      <c r="E246" s="127"/>
      <c r="F246" s="127"/>
      <c r="G246" s="127"/>
      <c r="H246" s="127"/>
      <c r="I246" s="123"/>
      <c r="J246" s="127"/>
      <c r="K246" s="127"/>
    </row>
    <row r="247" spans="1:11" s="761" customFormat="1" ht="12">
      <c r="A247" s="777" t="s">
        <v>156</v>
      </c>
      <c r="B247" s="769">
        <v>4873</v>
      </c>
      <c r="C247" s="104"/>
      <c r="D247" s="104"/>
      <c r="E247" s="127"/>
      <c r="F247" s="127"/>
      <c r="G247" s="127"/>
      <c r="H247" s="127"/>
      <c r="I247" s="123"/>
      <c r="J247" s="127"/>
      <c r="K247" s="127"/>
    </row>
    <row r="248" spans="1:11" s="761" customFormat="1" ht="12">
      <c r="A248" s="777" t="s">
        <v>157</v>
      </c>
      <c r="B248" s="769">
        <v>4874</v>
      </c>
      <c r="C248" s="104"/>
      <c r="D248" s="104"/>
      <c r="E248" s="127"/>
      <c r="F248" s="127"/>
      <c r="G248" s="127"/>
      <c r="H248" s="127"/>
      <c r="I248" s="123"/>
      <c r="J248" s="127"/>
      <c r="K248" s="127"/>
    </row>
    <row r="249" spans="1:11" s="761" customFormat="1" ht="12">
      <c r="A249" s="777" t="s">
        <v>494</v>
      </c>
      <c r="B249" s="769">
        <v>4875</v>
      </c>
      <c r="C249" s="104"/>
      <c r="D249" s="104"/>
      <c r="E249" s="127"/>
      <c r="F249" s="127"/>
      <c r="G249" s="127"/>
      <c r="H249" s="127"/>
      <c r="I249" s="123"/>
      <c r="J249" s="127"/>
      <c r="K249" s="127"/>
    </row>
    <row r="250" spans="1:11" s="761" customFormat="1" ht="12">
      <c r="A250" s="777" t="s">
        <v>158</v>
      </c>
      <c r="B250" s="769">
        <v>4876</v>
      </c>
      <c r="C250" s="104"/>
      <c r="D250" s="104"/>
      <c r="E250" s="127"/>
      <c r="F250" s="127"/>
      <c r="G250" s="127"/>
      <c r="H250" s="127"/>
      <c r="I250" s="123"/>
      <c r="J250" s="127"/>
      <c r="K250" s="127"/>
    </row>
    <row r="251" spans="1:11" s="761" customFormat="1" ht="12">
      <c r="A251" s="777" t="s">
        <v>159</v>
      </c>
      <c r="B251" s="769">
        <v>4877</v>
      </c>
      <c r="C251" s="104"/>
      <c r="D251" s="104"/>
      <c r="E251" s="127"/>
      <c r="F251" s="127"/>
      <c r="G251" s="127"/>
      <c r="H251" s="127"/>
      <c r="I251" s="123"/>
      <c r="J251" s="127"/>
      <c r="K251" s="127"/>
    </row>
    <row r="252" spans="1:11" s="761" customFormat="1" ht="12">
      <c r="A252" s="777" t="s">
        <v>160</v>
      </c>
      <c r="B252" s="769">
        <v>4878</v>
      </c>
      <c r="C252" s="104"/>
      <c r="D252" s="104"/>
      <c r="E252" s="127"/>
      <c r="F252" s="127"/>
      <c r="G252" s="127"/>
      <c r="H252" s="127"/>
      <c r="I252" s="123"/>
      <c r="J252" s="127"/>
      <c r="K252" s="127"/>
    </row>
    <row r="253" spans="1:11" s="761" customFormat="1" ht="12">
      <c r="A253" s="777" t="s">
        <v>161</v>
      </c>
      <c r="B253" s="769">
        <v>4879</v>
      </c>
      <c r="C253" s="104"/>
      <c r="D253" s="104"/>
      <c r="E253" s="127"/>
      <c r="F253" s="127"/>
      <c r="G253" s="127"/>
      <c r="H253" s="127"/>
      <c r="I253" s="123"/>
      <c r="J253" s="127"/>
      <c r="K253" s="127"/>
    </row>
    <row r="254" spans="1:11" s="761" customFormat="1" ht="12">
      <c r="A254" s="777" t="s">
        <v>595</v>
      </c>
      <c r="B254" s="769">
        <v>4880</v>
      </c>
      <c r="C254" s="104"/>
      <c r="D254" s="104"/>
      <c r="E254" s="127"/>
      <c r="F254" s="127"/>
      <c r="G254" s="127"/>
      <c r="H254" s="127"/>
      <c r="I254" s="123"/>
      <c r="J254" s="127"/>
      <c r="K254" s="127"/>
    </row>
    <row r="255" spans="1:11" s="761" customFormat="1" thickBot="1">
      <c r="A255" s="775" t="s">
        <v>215</v>
      </c>
      <c r="B255" s="776"/>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1" customFormat="1" thickTop="1">
      <c r="A256" s="771" t="s">
        <v>579</v>
      </c>
      <c r="B256" s="772">
        <v>4901</v>
      </c>
      <c r="C256" s="612"/>
      <c r="D256" s="123"/>
      <c r="E256" s="123"/>
      <c r="F256" s="123"/>
      <c r="G256" s="123"/>
      <c r="H256" s="123"/>
      <c r="I256" s="123"/>
      <c r="J256" s="123"/>
      <c r="K256" s="123"/>
    </row>
    <row r="257" spans="1:11" s="761" customFormat="1" ht="12">
      <c r="A257" s="773" t="s">
        <v>598</v>
      </c>
      <c r="B257" s="774">
        <v>4902</v>
      </c>
      <c r="C257" s="611"/>
      <c r="D257" s="104"/>
      <c r="E257" s="123"/>
      <c r="F257" s="104"/>
      <c r="G257" s="104"/>
      <c r="H257" s="123"/>
      <c r="I257" s="123"/>
      <c r="J257" s="123"/>
      <c r="K257" s="123"/>
    </row>
    <row r="258" spans="1:11" s="761" customFormat="1" ht="12">
      <c r="A258" s="766" t="s">
        <v>670</v>
      </c>
      <c r="B258" s="769">
        <v>4905</v>
      </c>
      <c r="C258" s="104"/>
      <c r="D258" s="121"/>
      <c r="E258" s="121"/>
      <c r="F258" s="104"/>
      <c r="G258" s="104"/>
      <c r="H258" s="123"/>
      <c r="I258" s="123"/>
      <c r="J258" s="123"/>
      <c r="K258" s="123"/>
    </row>
    <row r="259" spans="1:11" s="761" customFormat="1" ht="12">
      <c r="A259" s="766" t="s">
        <v>652</v>
      </c>
      <c r="B259" s="739">
        <v>4909</v>
      </c>
      <c r="C259" s="104">
        <v>80000</v>
      </c>
      <c r="D259" s="121"/>
      <c r="E259" s="121"/>
      <c r="F259" s="104"/>
      <c r="G259" s="104"/>
      <c r="H259" s="123"/>
      <c r="I259" s="123"/>
      <c r="J259" s="123"/>
      <c r="K259" s="123"/>
    </row>
    <row r="260" spans="1:11" s="761" customFormat="1" ht="12">
      <c r="A260" s="766" t="s">
        <v>108</v>
      </c>
      <c r="B260" s="767">
        <v>4920</v>
      </c>
      <c r="C260" s="104"/>
      <c r="D260" s="104"/>
      <c r="E260" s="121"/>
      <c r="F260" s="104"/>
      <c r="G260" s="104"/>
      <c r="H260" s="123"/>
      <c r="I260" s="123"/>
      <c r="J260" s="123"/>
      <c r="K260" s="123"/>
    </row>
    <row r="261" spans="1:11" s="761" customFormat="1" ht="12">
      <c r="A261" s="768" t="s">
        <v>423</v>
      </c>
      <c r="B261" s="769">
        <v>4930</v>
      </c>
      <c r="C261" s="104"/>
      <c r="D261" s="104"/>
      <c r="E261" s="121"/>
      <c r="F261" s="104"/>
      <c r="G261" s="104"/>
      <c r="H261" s="123"/>
      <c r="I261" s="123"/>
      <c r="J261" s="123"/>
      <c r="K261" s="123"/>
    </row>
    <row r="262" spans="1:11" s="761" customFormat="1" ht="12">
      <c r="A262" s="770" t="s">
        <v>22</v>
      </c>
      <c r="B262" s="739">
        <v>4932</v>
      </c>
      <c r="C262" s="104">
        <v>90000</v>
      </c>
      <c r="D262" s="104"/>
      <c r="E262" s="121"/>
      <c r="F262" s="104"/>
      <c r="G262" s="104"/>
      <c r="H262" s="123"/>
      <c r="I262" s="123"/>
      <c r="J262" s="123"/>
      <c r="K262" s="123"/>
    </row>
    <row r="263" spans="1:11" s="761" customFormat="1" ht="12">
      <c r="A263" s="1530" t="s">
        <v>4218</v>
      </c>
      <c r="B263" s="1531">
        <v>4935</v>
      </c>
      <c r="C263" s="1529"/>
      <c r="D263" s="1529"/>
      <c r="E263" s="121"/>
      <c r="F263" s="1529"/>
      <c r="G263" s="1529"/>
      <c r="H263" s="123"/>
      <c r="I263" s="123"/>
      <c r="J263" s="123"/>
      <c r="K263" s="123"/>
    </row>
    <row r="264" spans="1:11" s="761" customFormat="1" ht="12">
      <c r="A264" s="766" t="s">
        <v>248</v>
      </c>
      <c r="B264" s="769">
        <v>4960</v>
      </c>
      <c r="C264" s="104"/>
      <c r="D264" s="104"/>
      <c r="E264" s="121"/>
      <c r="F264" s="104"/>
      <c r="G264" s="104"/>
      <c r="H264" s="123"/>
      <c r="I264" s="123"/>
      <c r="J264" s="123"/>
      <c r="K264" s="123"/>
    </row>
    <row r="265" spans="1:11" s="761" customFormat="1" ht="12">
      <c r="A265" s="766" t="s">
        <v>657</v>
      </c>
      <c r="B265" s="769">
        <v>4981</v>
      </c>
      <c r="C265" s="104"/>
      <c r="D265" s="104"/>
      <c r="E265" s="121"/>
      <c r="F265" s="104"/>
      <c r="G265" s="104"/>
      <c r="H265" s="123"/>
      <c r="I265" s="123"/>
      <c r="J265" s="123"/>
      <c r="K265" s="123"/>
    </row>
    <row r="266" spans="1:11" s="761" customFormat="1" ht="12">
      <c r="A266" s="766" t="s">
        <v>658</v>
      </c>
      <c r="B266" s="769">
        <v>4982</v>
      </c>
      <c r="C266" s="104"/>
      <c r="D266" s="104"/>
      <c r="E266" s="121"/>
      <c r="F266" s="104"/>
      <c r="G266" s="104"/>
      <c r="H266" s="123"/>
      <c r="I266" s="123"/>
      <c r="J266" s="123"/>
      <c r="K266" s="123"/>
    </row>
    <row r="267" spans="1:11" s="761" customFormat="1" ht="12">
      <c r="A267" s="220" t="s">
        <v>426</v>
      </c>
      <c r="B267" s="739">
        <v>4991</v>
      </c>
      <c r="C267" s="104">
        <v>100000</v>
      </c>
      <c r="D267" s="104"/>
      <c r="E267" s="121"/>
      <c r="F267" s="104"/>
      <c r="G267" s="104"/>
      <c r="H267" s="123"/>
      <c r="I267" s="123"/>
      <c r="J267" s="123"/>
      <c r="K267" s="123"/>
    </row>
    <row r="268" spans="1:11" s="761" customFormat="1" ht="12">
      <c r="A268" s="220" t="s">
        <v>427</v>
      </c>
      <c r="B268" s="739">
        <v>4992</v>
      </c>
      <c r="C268" s="104">
        <v>475000</v>
      </c>
      <c r="D268" s="104"/>
      <c r="E268" s="121"/>
      <c r="F268" s="104"/>
      <c r="G268" s="104"/>
      <c r="H268" s="123"/>
      <c r="I268" s="123"/>
      <c r="J268" s="123"/>
      <c r="K268" s="123"/>
    </row>
    <row r="269" spans="1:11" s="761" customFormat="1" ht="12">
      <c r="A269" s="768" t="s">
        <v>823</v>
      </c>
      <c r="B269" s="769">
        <v>4998</v>
      </c>
      <c r="C269" s="104"/>
      <c r="D269" s="104"/>
      <c r="E269" s="121"/>
      <c r="F269" s="104"/>
      <c r="G269" s="104"/>
      <c r="H269" s="104"/>
      <c r="I269" s="129"/>
      <c r="J269" s="129"/>
      <c r="K269" s="104"/>
    </row>
    <row r="270" spans="1:11" s="761" customFormat="1" ht="14" thickBot="1">
      <c r="A270" s="759" t="s">
        <v>733</v>
      </c>
      <c r="B270" s="760"/>
      <c r="C270" s="610">
        <f>SUM(C190,C200,C206,C212,C220,C224:C225,C255:C269)</f>
        <v>3509500</v>
      </c>
      <c r="D270" s="610">
        <f>SUM(D190,D200,D206,D212,D220,D224:D225,D255:D269)</f>
        <v>0</v>
      </c>
      <c r="E270" s="124">
        <f>SUM(E255:E257)</f>
        <v>0</v>
      </c>
      <c r="F270" s="610">
        <f>SUM(F190,F200,F206,F212,F220,F224:F225,F255:F269)</f>
        <v>0</v>
      </c>
      <c r="G270" s="610">
        <f>SUM(G190,G200,G206,G212,G220,G224:G225,G255:G269)</f>
        <v>0</v>
      </c>
      <c r="H270" s="610">
        <f>SUM(H190,H200,H206,H212,H220,H224:H225,H255:H269)</f>
        <v>0</v>
      </c>
      <c r="I270" s="123"/>
      <c r="J270" s="130">
        <f>SUM(J255:J257)</f>
        <v>0</v>
      </c>
      <c r="K270" s="610">
        <f>SUM(K190,K200,K206,K212,K220,K224:K225,K255:K269)</f>
        <v>0</v>
      </c>
    </row>
    <row r="271" spans="1:11" s="761" customFormat="1" ht="15" thickTop="1" thickBot="1">
      <c r="A271" s="762" t="s">
        <v>99</v>
      </c>
      <c r="B271" s="763">
        <v>4000</v>
      </c>
      <c r="C271" s="131">
        <f t="shared" ref="C271:K271" si="10">SUM(C177,C183,C270)</f>
        <v>3509500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1" customFormat="1" ht="15" thickTop="1" thickBot="1">
      <c r="A272" s="762" t="s">
        <v>758</v>
      </c>
      <c r="B272" s="764"/>
      <c r="C272" s="131">
        <f>SUM(C111,C117,C172,C271)</f>
        <v>66741640</v>
      </c>
      <c r="D272" s="131">
        <f>SUM(D111,D117,D172,D271)</f>
        <v>6227200</v>
      </c>
      <c r="E272" s="131">
        <f>SUM(E111,E117,E172,E271)</f>
        <v>735000</v>
      </c>
      <c r="F272" s="131">
        <f t="shared" ref="F272:K272" si="11">SUM(F111,F117,F172,F271)</f>
        <v>4327900</v>
      </c>
      <c r="G272" s="131">
        <f>SUM(G111,G117,G172,G271)</f>
        <v>2091950</v>
      </c>
      <c r="H272" s="131">
        <f t="shared" si="11"/>
        <v>0</v>
      </c>
      <c r="I272" s="131">
        <f>SUM(I111,I117,I172,I271)</f>
        <v>0</v>
      </c>
      <c r="J272" s="131">
        <f t="shared" si="11"/>
        <v>0</v>
      </c>
      <c r="K272" s="131">
        <f t="shared" si="11"/>
        <v>0</v>
      </c>
    </row>
    <row r="273" spans="1:11" s="761" customFormat="1" ht="15" thickTop="1" thickBot="1">
      <c r="A273" s="762" t="s">
        <v>759</v>
      </c>
      <c r="B273" s="764"/>
      <c r="C273" s="131">
        <f>SUM(C112,C117,C172,C271)</f>
        <v>66741640</v>
      </c>
      <c r="D273" s="626"/>
      <c r="E273" s="626"/>
      <c r="F273" s="626"/>
      <c r="G273" s="626"/>
      <c r="H273" s="626"/>
      <c r="I273" s="626"/>
      <c r="J273" s="626"/>
      <c r="K273" s="626"/>
    </row>
    <row r="274" spans="1:11" ht="14" thickTop="1"/>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5"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400-000000000000}">
      <formula1>-9999999999</formula1>
      <formula2>9999999999</formula2>
    </dataValidation>
  </dataValidations>
  <printOptions headings="1"/>
  <pageMargins left="0.25" right="0.25" top="0.5" bottom="0.5" header="0.25" footer="0.25"/>
  <pageSetup scale="68"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110" zoomScaleNormal="110" zoomScaleSheetLayoutView="80" workbookViewId="0">
      <pane xSplit="2" ySplit="2" topLeftCell="C9" activePane="bottomRight" state="frozen"/>
      <selection pane="topRight" activeCell="C1" sqref="C1"/>
      <selection pane="bottomLeft" activeCell="A3" sqref="A3"/>
      <selection pane="bottomRight" activeCell="F40" sqref="F40"/>
    </sheetView>
  </sheetViews>
  <sheetFormatPr baseColWidth="10" defaultColWidth="8.6640625" defaultRowHeight="10"/>
  <cols>
    <col min="1" max="1" width="55.83203125" style="939" customWidth="1"/>
    <col min="2" max="2" width="6.5" style="939" customWidth="1"/>
    <col min="3" max="9" width="13.33203125" style="659" customWidth="1"/>
    <col min="10" max="11" width="13.33203125" style="940" customWidth="1"/>
    <col min="12" max="16384" width="8.6640625" style="659"/>
  </cols>
  <sheetData>
    <row r="1" spans="1:11" s="641" customFormat="1" ht="12">
      <c r="A1" s="1770" t="s">
        <v>743</v>
      </c>
      <c r="B1" s="1405"/>
      <c r="C1" s="1239" t="s">
        <v>268</v>
      </c>
      <c r="D1" s="1239" t="s">
        <v>269</v>
      </c>
      <c r="E1" s="1240" t="s">
        <v>270</v>
      </c>
      <c r="F1" s="1241" t="s">
        <v>271</v>
      </c>
      <c r="G1" s="1239" t="s">
        <v>272</v>
      </c>
      <c r="H1" s="1239" t="s">
        <v>273</v>
      </c>
      <c r="I1" s="1239" t="s">
        <v>274</v>
      </c>
      <c r="J1" s="1240" t="s">
        <v>275</v>
      </c>
      <c r="K1" s="1240" t="s">
        <v>276</v>
      </c>
    </row>
    <row r="2" spans="1:11" ht="26">
      <c r="A2" s="1771"/>
      <c r="B2" s="1242" t="s">
        <v>444</v>
      </c>
      <c r="C2" s="1242" t="s">
        <v>404</v>
      </c>
      <c r="D2" s="1242" t="s">
        <v>405</v>
      </c>
      <c r="E2" s="1242" t="s">
        <v>406</v>
      </c>
      <c r="F2" s="1242" t="s">
        <v>407</v>
      </c>
      <c r="G2" s="261" t="s">
        <v>408</v>
      </c>
      <c r="H2" s="261" t="s">
        <v>409</v>
      </c>
      <c r="I2" s="261" t="s">
        <v>277</v>
      </c>
      <c r="J2" s="261" t="s">
        <v>278</v>
      </c>
      <c r="K2" s="261" t="s">
        <v>235</v>
      </c>
    </row>
    <row r="3" spans="1:11" s="1238" customFormat="1" ht="12">
      <c r="A3" s="1223" t="s">
        <v>204</v>
      </c>
      <c r="B3" s="1406"/>
      <c r="C3" s="188"/>
      <c r="D3" s="188"/>
      <c r="E3" s="188"/>
      <c r="F3" s="188"/>
      <c r="G3" s="188"/>
      <c r="H3" s="188"/>
      <c r="I3" s="188"/>
      <c r="J3" s="188"/>
      <c r="K3" s="262"/>
    </row>
    <row r="4" spans="1:11" s="1238" customFormat="1" ht="12">
      <c r="A4" s="1039" t="s">
        <v>151</v>
      </c>
      <c r="B4" s="1040" t="s">
        <v>240</v>
      </c>
      <c r="C4" s="263"/>
      <c r="D4" s="264"/>
      <c r="E4" s="264"/>
      <c r="F4" s="264"/>
      <c r="G4" s="264"/>
      <c r="H4" s="264"/>
      <c r="I4" s="264"/>
      <c r="J4" s="264"/>
      <c r="K4" s="265"/>
    </row>
    <row r="5" spans="1:11" s="1238" customFormat="1" ht="12">
      <c r="A5" s="1031" t="s">
        <v>250</v>
      </c>
      <c r="B5" s="1032">
        <v>1100</v>
      </c>
      <c r="C5" s="266">
        <v>22548640</v>
      </c>
      <c r="D5" s="266">
        <v>4693270</v>
      </c>
      <c r="E5" s="266">
        <v>86000</v>
      </c>
      <c r="F5" s="266">
        <v>1183300</v>
      </c>
      <c r="G5" s="266">
        <v>2500</v>
      </c>
      <c r="H5" s="266"/>
      <c r="I5" s="266"/>
      <c r="J5" s="266"/>
      <c r="K5" s="267">
        <f>SUM(C5:J5)</f>
        <v>28513710</v>
      </c>
    </row>
    <row r="6" spans="1:11" s="1238" customFormat="1" ht="12">
      <c r="A6" s="1027" t="s">
        <v>587</v>
      </c>
      <c r="B6" s="1015">
        <v>1115</v>
      </c>
      <c r="C6" s="327"/>
      <c r="D6" s="327"/>
      <c r="E6" s="266"/>
      <c r="F6" s="327"/>
      <c r="G6" s="327"/>
      <c r="H6" s="327"/>
      <c r="I6" s="327"/>
      <c r="J6" s="327"/>
      <c r="K6" s="189">
        <f>SUM(C6:J6)</f>
        <v>0</v>
      </c>
    </row>
    <row r="7" spans="1:11" s="1238" customFormat="1" ht="12">
      <c r="A7" s="1027" t="s">
        <v>279</v>
      </c>
      <c r="B7" s="1015">
        <v>1125</v>
      </c>
      <c r="C7" s="266"/>
      <c r="D7" s="266"/>
      <c r="E7" s="266"/>
      <c r="F7" s="266"/>
      <c r="G7" s="266"/>
      <c r="H7" s="266"/>
      <c r="I7" s="266"/>
      <c r="J7" s="266"/>
      <c r="K7" s="189">
        <f t="shared" ref="K7:K34" si="0">SUM(C7:J7)</f>
        <v>0</v>
      </c>
    </row>
    <row r="8" spans="1:11" s="1238" customFormat="1" ht="12">
      <c r="A8" s="1027" t="s">
        <v>323</v>
      </c>
      <c r="B8" s="1015">
        <v>1200</v>
      </c>
      <c r="C8" s="266">
        <v>6497900</v>
      </c>
      <c r="D8" s="266">
        <v>1348400</v>
      </c>
      <c r="E8" s="266">
        <v>10000</v>
      </c>
      <c r="F8" s="266">
        <v>129500</v>
      </c>
      <c r="G8" s="266"/>
      <c r="H8" s="266"/>
      <c r="I8" s="266"/>
      <c r="J8" s="266"/>
      <c r="K8" s="189">
        <f t="shared" si="0"/>
        <v>7985800</v>
      </c>
    </row>
    <row r="9" spans="1:11" s="1238" customFormat="1" ht="12">
      <c r="A9" s="1027" t="s">
        <v>280</v>
      </c>
      <c r="B9" s="1015">
        <v>1225</v>
      </c>
      <c r="C9" s="266"/>
      <c r="D9" s="266"/>
      <c r="E9" s="266">
        <v>2500</v>
      </c>
      <c r="F9" s="266">
        <v>49700</v>
      </c>
      <c r="G9" s="266"/>
      <c r="H9" s="266"/>
      <c r="I9" s="266"/>
      <c r="J9" s="266"/>
      <c r="K9" s="189">
        <f t="shared" si="0"/>
        <v>52200</v>
      </c>
    </row>
    <row r="10" spans="1:11" s="1238" customFormat="1" ht="12">
      <c r="A10" s="1027" t="s">
        <v>115</v>
      </c>
      <c r="B10" s="1015">
        <v>1250</v>
      </c>
      <c r="C10" s="266">
        <v>854080</v>
      </c>
      <c r="D10" s="266">
        <v>104570</v>
      </c>
      <c r="E10" s="266"/>
      <c r="F10" s="266"/>
      <c r="G10" s="266"/>
      <c r="H10" s="266"/>
      <c r="I10" s="266"/>
      <c r="J10" s="266"/>
      <c r="K10" s="189">
        <f t="shared" si="0"/>
        <v>958650</v>
      </c>
    </row>
    <row r="11" spans="1:11" s="1238" customFormat="1" ht="12">
      <c r="A11" s="1027" t="s">
        <v>381</v>
      </c>
      <c r="B11" s="1015">
        <v>1275</v>
      </c>
      <c r="C11" s="266">
        <v>1219100</v>
      </c>
      <c r="D11" s="266">
        <v>322190</v>
      </c>
      <c r="E11" s="266"/>
      <c r="F11" s="266"/>
      <c r="G11" s="266"/>
      <c r="H11" s="266"/>
      <c r="I11" s="266"/>
      <c r="J11" s="266"/>
      <c r="K11" s="189">
        <f t="shared" si="0"/>
        <v>1541290</v>
      </c>
    </row>
    <row r="12" spans="1:11" ht="12">
      <c r="A12" s="1027" t="s">
        <v>261</v>
      </c>
      <c r="B12" s="1015">
        <v>1300</v>
      </c>
      <c r="C12" s="266"/>
      <c r="D12" s="266"/>
      <c r="E12" s="266"/>
      <c r="F12" s="266"/>
      <c r="G12" s="266"/>
      <c r="H12" s="266"/>
      <c r="I12" s="266"/>
      <c r="J12" s="266"/>
      <c r="K12" s="189">
        <f t="shared" si="0"/>
        <v>0</v>
      </c>
    </row>
    <row r="13" spans="1:11" ht="12">
      <c r="A13" s="1027" t="s">
        <v>281</v>
      </c>
      <c r="B13" s="1015">
        <v>1400</v>
      </c>
      <c r="C13" s="266"/>
      <c r="D13" s="266"/>
      <c r="E13" s="266"/>
      <c r="F13" s="266"/>
      <c r="G13" s="266"/>
      <c r="H13" s="266"/>
      <c r="I13" s="266"/>
      <c r="J13" s="266"/>
      <c r="K13" s="189">
        <f t="shared" si="0"/>
        <v>0</v>
      </c>
    </row>
    <row r="14" spans="1:11" ht="12">
      <c r="A14" s="1027" t="s">
        <v>262</v>
      </c>
      <c r="B14" s="1015">
        <v>1500</v>
      </c>
      <c r="C14" s="266">
        <v>361000</v>
      </c>
      <c r="D14" s="266">
        <v>4890</v>
      </c>
      <c r="E14" s="266">
        <v>20000</v>
      </c>
      <c r="F14" s="266">
        <v>29000</v>
      </c>
      <c r="G14" s="266">
        <v>5000</v>
      </c>
      <c r="H14" s="266"/>
      <c r="I14" s="266">
        <v>1000</v>
      </c>
      <c r="J14" s="266"/>
      <c r="K14" s="189">
        <f t="shared" si="0"/>
        <v>420890</v>
      </c>
    </row>
    <row r="15" spans="1:11" ht="12">
      <c r="A15" s="1027" t="s">
        <v>263</v>
      </c>
      <c r="B15" s="1015">
        <v>1600</v>
      </c>
      <c r="C15" s="266">
        <v>45000</v>
      </c>
      <c r="D15" s="266">
        <v>250</v>
      </c>
      <c r="E15" s="266">
        <v>5000</v>
      </c>
      <c r="F15" s="266">
        <v>10000</v>
      </c>
      <c r="G15" s="266"/>
      <c r="H15" s="266"/>
      <c r="I15" s="266"/>
      <c r="J15" s="266"/>
      <c r="K15" s="189">
        <f t="shared" si="0"/>
        <v>60250</v>
      </c>
    </row>
    <row r="16" spans="1:11" ht="12">
      <c r="A16" s="1027" t="s">
        <v>113</v>
      </c>
      <c r="B16" s="1015">
        <v>1650</v>
      </c>
      <c r="C16" s="266">
        <v>214150</v>
      </c>
      <c r="D16" s="266">
        <v>46950</v>
      </c>
      <c r="E16" s="266">
        <v>1000</v>
      </c>
      <c r="F16" s="266">
        <v>550</v>
      </c>
      <c r="G16" s="266"/>
      <c r="H16" s="266"/>
      <c r="I16" s="266"/>
      <c r="J16" s="266"/>
      <c r="K16" s="189">
        <f t="shared" si="0"/>
        <v>262650</v>
      </c>
    </row>
    <row r="17" spans="1:11" ht="12">
      <c r="A17" s="1027" t="s">
        <v>282</v>
      </c>
      <c r="B17" s="1015">
        <v>1700</v>
      </c>
      <c r="C17" s="266"/>
      <c r="D17" s="266"/>
      <c r="E17" s="266"/>
      <c r="F17" s="266"/>
      <c r="G17" s="266"/>
      <c r="H17" s="266"/>
      <c r="I17" s="266"/>
      <c r="J17" s="266"/>
      <c r="K17" s="189">
        <f t="shared" si="0"/>
        <v>0</v>
      </c>
    </row>
    <row r="18" spans="1:11" s="1238" customFormat="1" ht="12">
      <c r="A18" s="1027" t="s">
        <v>114</v>
      </c>
      <c r="B18" s="1015">
        <v>1800</v>
      </c>
      <c r="C18" s="266">
        <v>2696040</v>
      </c>
      <c r="D18" s="266">
        <v>499890</v>
      </c>
      <c r="E18" s="266">
        <v>100</v>
      </c>
      <c r="F18" s="266">
        <v>100</v>
      </c>
      <c r="G18" s="266"/>
      <c r="H18" s="266"/>
      <c r="I18" s="266"/>
      <c r="J18" s="266"/>
      <c r="K18" s="189">
        <f>SUM(C18:J18)</f>
        <v>3196130</v>
      </c>
    </row>
    <row r="19" spans="1:11" s="1238" customFormat="1" ht="12">
      <c r="A19" s="1027" t="s">
        <v>128</v>
      </c>
      <c r="B19" s="1015">
        <v>1900</v>
      </c>
      <c r="C19" s="266"/>
      <c r="D19" s="266"/>
      <c r="E19" s="266"/>
      <c r="F19" s="266"/>
      <c r="G19" s="266"/>
      <c r="H19" s="266"/>
      <c r="I19" s="266"/>
      <c r="J19" s="266"/>
      <c r="K19" s="189">
        <f t="shared" si="0"/>
        <v>0</v>
      </c>
    </row>
    <row r="20" spans="1:11" s="1238" customFormat="1" ht="12">
      <c r="A20" s="1027" t="s">
        <v>116</v>
      </c>
      <c r="B20" s="1015">
        <v>1910</v>
      </c>
      <c r="C20" s="268"/>
      <c r="D20" s="269"/>
      <c r="E20" s="269"/>
      <c r="F20" s="269"/>
      <c r="G20" s="269"/>
      <c r="H20" s="272"/>
      <c r="I20" s="273"/>
      <c r="J20" s="269"/>
      <c r="K20" s="189">
        <f t="shared" si="0"/>
        <v>0</v>
      </c>
    </row>
    <row r="21" spans="1:11" s="1238" customFormat="1" ht="12">
      <c r="A21" s="1027" t="s">
        <v>117</v>
      </c>
      <c r="B21" s="1015">
        <v>1911</v>
      </c>
      <c r="C21" s="274"/>
      <c r="D21" s="275"/>
      <c r="E21" s="275"/>
      <c r="F21" s="275"/>
      <c r="G21" s="275"/>
      <c r="H21" s="272"/>
      <c r="I21" s="276"/>
      <c r="J21" s="275"/>
      <c r="K21" s="189">
        <f t="shared" si="0"/>
        <v>0</v>
      </c>
    </row>
    <row r="22" spans="1:11" s="1238" customFormat="1" ht="12">
      <c r="A22" s="1027" t="s">
        <v>118</v>
      </c>
      <c r="B22" s="1015">
        <v>1912</v>
      </c>
      <c r="C22" s="274"/>
      <c r="D22" s="275"/>
      <c r="E22" s="275"/>
      <c r="F22" s="275"/>
      <c r="G22" s="275"/>
      <c r="H22" s="272">
        <v>1600000</v>
      </c>
      <c r="I22" s="276"/>
      <c r="J22" s="275"/>
      <c r="K22" s="189">
        <f t="shared" si="0"/>
        <v>1600000</v>
      </c>
    </row>
    <row r="23" spans="1:11" s="1238" customFormat="1" ht="12">
      <c r="A23" s="1027" t="s">
        <v>119</v>
      </c>
      <c r="B23" s="1015">
        <v>1913</v>
      </c>
      <c r="C23" s="274"/>
      <c r="D23" s="275"/>
      <c r="E23" s="275"/>
      <c r="F23" s="275"/>
      <c r="G23" s="275"/>
      <c r="H23" s="272"/>
      <c r="I23" s="276"/>
      <c r="J23" s="275"/>
      <c r="K23" s="189">
        <f t="shared" si="0"/>
        <v>0</v>
      </c>
    </row>
    <row r="24" spans="1:11" s="1238" customFormat="1" ht="12">
      <c r="A24" s="1027" t="s">
        <v>120</v>
      </c>
      <c r="B24" s="1015">
        <v>1914</v>
      </c>
      <c r="C24" s="274"/>
      <c r="D24" s="275"/>
      <c r="E24" s="275"/>
      <c r="F24" s="275"/>
      <c r="G24" s="275"/>
      <c r="H24" s="272"/>
      <c r="I24" s="276"/>
      <c r="J24" s="275"/>
      <c r="K24" s="189">
        <f t="shared" si="0"/>
        <v>0</v>
      </c>
    </row>
    <row r="25" spans="1:11" s="1238" customFormat="1" ht="12">
      <c r="A25" s="1027" t="s">
        <v>121</v>
      </c>
      <c r="B25" s="1015">
        <v>1915</v>
      </c>
      <c r="C25" s="274"/>
      <c r="D25" s="275"/>
      <c r="E25" s="275"/>
      <c r="F25" s="275"/>
      <c r="G25" s="275"/>
      <c r="H25" s="272"/>
      <c r="I25" s="276"/>
      <c r="J25" s="275"/>
      <c r="K25" s="189">
        <f t="shared" si="0"/>
        <v>0</v>
      </c>
    </row>
    <row r="26" spans="1:11" s="1238" customFormat="1" ht="12">
      <c r="A26" s="1027" t="s">
        <v>285</v>
      </c>
      <c r="B26" s="1015">
        <v>1916</v>
      </c>
      <c r="C26" s="274"/>
      <c r="D26" s="275"/>
      <c r="E26" s="275"/>
      <c r="F26" s="275"/>
      <c r="G26" s="275"/>
      <c r="H26" s="272"/>
      <c r="I26" s="276"/>
      <c r="J26" s="275"/>
      <c r="K26" s="189">
        <f t="shared" si="0"/>
        <v>0</v>
      </c>
    </row>
    <row r="27" spans="1:11" s="1238" customFormat="1" ht="12">
      <c r="A27" s="1027" t="s">
        <v>286</v>
      </c>
      <c r="B27" s="1015">
        <v>1917</v>
      </c>
      <c r="C27" s="274"/>
      <c r="D27" s="275"/>
      <c r="E27" s="275"/>
      <c r="F27" s="275"/>
      <c r="G27" s="275"/>
      <c r="H27" s="272"/>
      <c r="I27" s="276"/>
      <c r="J27" s="275"/>
      <c r="K27" s="189">
        <f t="shared" si="0"/>
        <v>0</v>
      </c>
    </row>
    <row r="28" spans="1:11" s="1238" customFormat="1" ht="12">
      <c r="A28" s="1027" t="s">
        <v>287</v>
      </c>
      <c r="B28" s="1015">
        <v>1918</v>
      </c>
      <c r="C28" s="274"/>
      <c r="D28" s="275"/>
      <c r="E28" s="275"/>
      <c r="F28" s="275"/>
      <c r="G28" s="275"/>
      <c r="H28" s="272"/>
      <c r="I28" s="276"/>
      <c r="J28" s="275"/>
      <c r="K28" s="189">
        <f t="shared" si="0"/>
        <v>0</v>
      </c>
    </row>
    <row r="29" spans="1:11" s="1238" customFormat="1" ht="12">
      <c r="A29" s="1027" t="s">
        <v>288</v>
      </c>
      <c r="B29" s="1015">
        <v>1919</v>
      </c>
      <c r="C29" s="274"/>
      <c r="D29" s="275"/>
      <c r="E29" s="275"/>
      <c r="F29" s="275"/>
      <c r="G29" s="275"/>
      <c r="H29" s="272"/>
      <c r="I29" s="276"/>
      <c r="J29" s="275"/>
      <c r="K29" s="189">
        <f t="shared" si="0"/>
        <v>0</v>
      </c>
    </row>
    <row r="30" spans="1:11" s="1238" customFormat="1" ht="12">
      <c r="A30" s="1027" t="s">
        <v>289</v>
      </c>
      <c r="B30" s="1028">
        <v>1920</v>
      </c>
      <c r="C30" s="274"/>
      <c r="D30" s="275"/>
      <c r="E30" s="275"/>
      <c r="F30" s="275"/>
      <c r="G30" s="275"/>
      <c r="H30" s="272"/>
      <c r="I30" s="276"/>
      <c r="J30" s="275"/>
      <c r="K30" s="189">
        <f t="shared" si="0"/>
        <v>0</v>
      </c>
    </row>
    <row r="31" spans="1:11" s="1238" customFormat="1" ht="12">
      <c r="A31" s="1027" t="s">
        <v>290</v>
      </c>
      <c r="B31" s="1028">
        <v>1921</v>
      </c>
      <c r="C31" s="274"/>
      <c r="D31" s="275"/>
      <c r="E31" s="275"/>
      <c r="F31" s="275"/>
      <c r="G31" s="275"/>
      <c r="H31" s="272"/>
      <c r="I31" s="276"/>
      <c r="J31" s="275"/>
      <c r="K31" s="189">
        <f t="shared" si="0"/>
        <v>0</v>
      </c>
    </row>
    <row r="32" spans="1:11" s="1238" customFormat="1" ht="12">
      <c r="A32" s="1029" t="s">
        <v>122</v>
      </c>
      <c r="B32" s="1030">
        <v>1922</v>
      </c>
      <c r="C32" s="274"/>
      <c r="D32" s="275"/>
      <c r="E32" s="275"/>
      <c r="F32" s="275"/>
      <c r="G32" s="275"/>
      <c r="H32" s="569"/>
      <c r="I32" s="276"/>
      <c r="J32" s="275"/>
      <c r="K32" s="189">
        <f t="shared" si="0"/>
        <v>0</v>
      </c>
    </row>
    <row r="33" spans="1:12" s="1238" customFormat="1" ht="12">
      <c r="A33" s="1029" t="s">
        <v>752</v>
      </c>
      <c r="B33" s="1030">
        <v>1999</v>
      </c>
      <c r="C33" s="274"/>
      <c r="D33" s="274"/>
      <c r="E33" s="274"/>
      <c r="F33" s="274"/>
      <c r="G33" s="274"/>
      <c r="H33" s="272"/>
      <c r="I33" s="274"/>
      <c r="J33" s="274"/>
      <c r="K33" s="582">
        <f>SUM(C33:J33)</f>
        <v>0</v>
      </c>
    </row>
    <row r="34" spans="1:12" ht="15" thickBot="1">
      <c r="A34" s="1020" t="s">
        <v>760</v>
      </c>
      <c r="B34" s="1021">
        <v>1000</v>
      </c>
      <c r="C34" s="192">
        <f>SUM(C5:C32)</f>
        <v>34435910</v>
      </c>
      <c r="D34" s="192">
        <f t="shared" ref="D34:J34" si="1">SUM(D5:D32)</f>
        <v>7020410</v>
      </c>
      <c r="E34" s="192">
        <f t="shared" si="1"/>
        <v>124600</v>
      </c>
      <c r="F34" s="192">
        <f t="shared" si="1"/>
        <v>1402150</v>
      </c>
      <c r="G34" s="192">
        <f t="shared" si="1"/>
        <v>7500</v>
      </c>
      <c r="H34" s="192">
        <f>SUM(H5:H32)</f>
        <v>1600000</v>
      </c>
      <c r="I34" s="192">
        <f t="shared" si="1"/>
        <v>1000</v>
      </c>
      <c r="J34" s="192">
        <f t="shared" si="1"/>
        <v>0</v>
      </c>
      <c r="K34" s="255">
        <f t="shared" si="0"/>
        <v>44591570</v>
      </c>
      <c r="L34" s="1026"/>
    </row>
    <row r="35" spans="1:12" ht="14" thickTop="1" thickBot="1">
      <c r="A35" s="1237" t="s">
        <v>761</v>
      </c>
      <c r="B35" s="1021">
        <v>1000</v>
      </c>
      <c r="C35" s="293">
        <f>SUM(C5:C33)</f>
        <v>34435910</v>
      </c>
      <c r="D35" s="293">
        <f t="shared" ref="D35:J35" si="2">SUM(D5:D33)</f>
        <v>7020410</v>
      </c>
      <c r="E35" s="293">
        <f t="shared" si="2"/>
        <v>124600</v>
      </c>
      <c r="F35" s="293">
        <f t="shared" si="2"/>
        <v>1402150</v>
      </c>
      <c r="G35" s="293">
        <f t="shared" si="2"/>
        <v>7500</v>
      </c>
      <c r="H35" s="293">
        <f>SUM(H5:H33)</f>
        <v>1600000</v>
      </c>
      <c r="I35" s="293">
        <f t="shared" si="2"/>
        <v>1000</v>
      </c>
      <c r="J35" s="293">
        <f t="shared" si="2"/>
        <v>0</v>
      </c>
      <c r="K35" s="255">
        <f t="shared" ref="K35" si="3">SUM(C35:J35)</f>
        <v>44591570</v>
      </c>
      <c r="L35" s="1026"/>
    </row>
    <row r="36" spans="1:12" s="1011" customFormat="1" ht="13" thickTop="1">
      <c r="A36" s="1022" t="s">
        <v>152</v>
      </c>
      <c r="B36" s="1023">
        <v>2000</v>
      </c>
      <c r="C36" s="277"/>
      <c r="D36" s="278"/>
      <c r="E36" s="278"/>
      <c r="F36" s="278"/>
      <c r="G36" s="278"/>
      <c r="H36" s="278"/>
      <c r="I36" s="278"/>
      <c r="J36" s="278"/>
      <c r="K36" s="279"/>
    </row>
    <row r="37" spans="1:12" s="1011" customFormat="1" ht="12">
      <c r="A37" s="1024" t="s">
        <v>222</v>
      </c>
      <c r="B37" s="1025">
        <v>2100</v>
      </c>
      <c r="C37" s="280"/>
      <c r="D37" s="281"/>
      <c r="E37" s="281"/>
      <c r="F37" s="281"/>
      <c r="G37" s="281"/>
      <c r="H37" s="281"/>
      <c r="I37" s="281"/>
      <c r="J37" s="281"/>
      <c r="K37" s="282"/>
    </row>
    <row r="38" spans="1:12" ht="12">
      <c r="A38" s="1014" t="s">
        <v>130</v>
      </c>
      <c r="B38" s="1015">
        <v>2110</v>
      </c>
      <c r="C38" s="271">
        <v>1296200</v>
      </c>
      <c r="D38" s="271">
        <v>211990</v>
      </c>
      <c r="E38" s="271">
        <v>200</v>
      </c>
      <c r="F38" s="271">
        <v>1000</v>
      </c>
      <c r="G38" s="271"/>
      <c r="H38" s="271"/>
      <c r="I38" s="271"/>
      <c r="J38" s="271"/>
      <c r="K38" s="189">
        <f t="shared" ref="K38:K43" si="4">SUM(C38:J38)</f>
        <v>1509390</v>
      </c>
    </row>
    <row r="39" spans="1:12" ht="12">
      <c r="A39" s="1016" t="s">
        <v>131</v>
      </c>
      <c r="B39" s="1015">
        <v>2120</v>
      </c>
      <c r="C39" s="271">
        <v>325000</v>
      </c>
      <c r="D39" s="271">
        <v>15280</v>
      </c>
      <c r="E39" s="271">
        <v>28000</v>
      </c>
      <c r="F39" s="271">
        <v>65620</v>
      </c>
      <c r="G39" s="271"/>
      <c r="H39" s="271"/>
      <c r="I39" s="271"/>
      <c r="J39" s="271"/>
      <c r="K39" s="189">
        <f t="shared" si="4"/>
        <v>433900</v>
      </c>
    </row>
    <row r="40" spans="1:12" ht="12">
      <c r="A40" s="1016" t="s">
        <v>132</v>
      </c>
      <c r="B40" s="1015">
        <v>2130</v>
      </c>
      <c r="C40" s="271">
        <v>579630</v>
      </c>
      <c r="D40" s="271">
        <v>72160</v>
      </c>
      <c r="E40" s="271">
        <v>400</v>
      </c>
      <c r="F40" s="271">
        <v>15500</v>
      </c>
      <c r="G40" s="271"/>
      <c r="H40" s="271">
        <v>200</v>
      </c>
      <c r="I40" s="271"/>
      <c r="J40" s="271"/>
      <c r="K40" s="189">
        <f t="shared" si="4"/>
        <v>667890</v>
      </c>
    </row>
    <row r="41" spans="1:12" ht="12">
      <c r="A41" s="1016" t="s">
        <v>133</v>
      </c>
      <c r="B41" s="1015">
        <v>2140</v>
      </c>
      <c r="C41" s="271">
        <v>428400</v>
      </c>
      <c r="D41" s="271">
        <v>48310</v>
      </c>
      <c r="E41" s="271">
        <v>100</v>
      </c>
      <c r="F41" s="271">
        <v>10000</v>
      </c>
      <c r="G41" s="271"/>
      <c r="H41" s="271"/>
      <c r="I41" s="271"/>
      <c r="J41" s="271"/>
      <c r="K41" s="189">
        <f t="shared" si="4"/>
        <v>486810</v>
      </c>
    </row>
    <row r="42" spans="1:12" s="1236" customFormat="1" ht="14">
      <c r="A42" s="1017" t="s">
        <v>360</v>
      </c>
      <c r="B42" s="1407">
        <v>2150</v>
      </c>
      <c r="C42" s="271">
        <v>977140</v>
      </c>
      <c r="D42" s="271">
        <v>145460</v>
      </c>
      <c r="E42" s="271">
        <v>100</v>
      </c>
      <c r="F42" s="271">
        <v>1000</v>
      </c>
      <c r="G42" s="271"/>
      <c r="H42" s="271"/>
      <c r="I42" s="271"/>
      <c r="J42" s="271"/>
      <c r="K42" s="189">
        <f t="shared" si="4"/>
        <v>1123700</v>
      </c>
    </row>
    <row r="43" spans="1:12" s="1236" customFormat="1" ht="14">
      <c r="A43" s="1018" t="s">
        <v>697</v>
      </c>
      <c r="B43" s="1019">
        <v>2190</v>
      </c>
      <c r="C43" s="271"/>
      <c r="D43" s="271"/>
      <c r="E43" s="271"/>
      <c r="F43" s="271"/>
      <c r="G43" s="271"/>
      <c r="H43" s="271"/>
      <c r="I43" s="271"/>
      <c r="J43" s="271"/>
      <c r="K43" s="189">
        <f t="shared" si="4"/>
        <v>0</v>
      </c>
    </row>
    <row r="44" spans="1:12" ht="13" thickBot="1">
      <c r="A44" s="1005" t="s">
        <v>500</v>
      </c>
      <c r="B44" s="1408">
        <v>2100</v>
      </c>
      <c r="C44" s="192">
        <f>SUM(C38:C43)</f>
        <v>3606370</v>
      </c>
      <c r="D44" s="192">
        <f t="shared" ref="D44:K44" si="5">SUM(D38:D43)</f>
        <v>493200</v>
      </c>
      <c r="E44" s="192">
        <f t="shared" si="5"/>
        <v>28800</v>
      </c>
      <c r="F44" s="192">
        <f t="shared" si="5"/>
        <v>93120</v>
      </c>
      <c r="G44" s="192">
        <f t="shared" si="5"/>
        <v>0</v>
      </c>
      <c r="H44" s="192">
        <f t="shared" si="5"/>
        <v>200</v>
      </c>
      <c r="I44" s="192">
        <f t="shared" si="5"/>
        <v>0</v>
      </c>
      <c r="J44" s="192">
        <f t="shared" si="5"/>
        <v>0</v>
      </c>
      <c r="K44" s="192">
        <f t="shared" si="5"/>
        <v>4221690</v>
      </c>
      <c r="L44" s="1026"/>
    </row>
    <row r="45" spans="1:12" s="1011" customFormat="1" ht="13" thickTop="1">
      <c r="A45" s="1006" t="s">
        <v>224</v>
      </c>
      <c r="B45" s="1010">
        <v>2200</v>
      </c>
      <c r="C45" s="283"/>
      <c r="D45" s="284"/>
      <c r="E45" s="284"/>
      <c r="F45" s="284"/>
      <c r="G45" s="284"/>
      <c r="H45" s="284"/>
      <c r="I45" s="284"/>
      <c r="J45" s="284"/>
      <c r="K45" s="199"/>
    </row>
    <row r="46" spans="1:12" ht="12">
      <c r="A46" s="1007" t="s">
        <v>257</v>
      </c>
      <c r="B46" s="1008">
        <v>2210</v>
      </c>
      <c r="C46" s="271"/>
      <c r="D46" s="271"/>
      <c r="E46" s="271">
        <v>35500</v>
      </c>
      <c r="F46" s="271">
        <v>4000</v>
      </c>
      <c r="G46" s="271"/>
      <c r="H46" s="271">
        <v>200</v>
      </c>
      <c r="I46" s="271"/>
      <c r="J46" s="271"/>
      <c r="K46" s="189">
        <f>SUM(C46:J46)</f>
        <v>39700</v>
      </c>
    </row>
    <row r="47" spans="1:12" ht="12">
      <c r="A47" s="1007" t="s">
        <v>258</v>
      </c>
      <c r="B47" s="1008">
        <v>2220</v>
      </c>
      <c r="C47" s="271">
        <v>1293500</v>
      </c>
      <c r="D47" s="271">
        <v>333090</v>
      </c>
      <c r="E47" s="271">
        <v>65700</v>
      </c>
      <c r="F47" s="271"/>
      <c r="G47" s="271"/>
      <c r="H47" s="271"/>
      <c r="I47" s="271"/>
      <c r="J47" s="271"/>
      <c r="K47" s="189">
        <f>SUM(C47:J47)</f>
        <v>1692290</v>
      </c>
    </row>
    <row r="48" spans="1:12" ht="12">
      <c r="A48" s="1007" t="s">
        <v>259</v>
      </c>
      <c r="B48" s="1008">
        <v>2230</v>
      </c>
      <c r="C48" s="271"/>
      <c r="D48" s="271"/>
      <c r="E48" s="271"/>
      <c r="F48" s="271"/>
      <c r="G48" s="271"/>
      <c r="H48" s="271"/>
      <c r="I48" s="271"/>
      <c r="J48" s="271"/>
      <c r="K48" s="189">
        <f>SUM(C48:J48)</f>
        <v>0</v>
      </c>
    </row>
    <row r="49" spans="1:12" ht="13" thickBot="1">
      <c r="A49" s="1005" t="s">
        <v>501</v>
      </c>
      <c r="B49" s="1408">
        <v>2200</v>
      </c>
      <c r="C49" s="192">
        <f>SUM(C46:C48)</f>
        <v>1293500</v>
      </c>
      <c r="D49" s="192">
        <f t="shared" ref="D49:K49" si="6">SUM(D46:D48)</f>
        <v>333090</v>
      </c>
      <c r="E49" s="192">
        <f t="shared" si="6"/>
        <v>101200</v>
      </c>
      <c r="F49" s="192">
        <f t="shared" si="6"/>
        <v>4000</v>
      </c>
      <c r="G49" s="192">
        <f t="shared" si="6"/>
        <v>0</v>
      </c>
      <c r="H49" s="192">
        <f t="shared" si="6"/>
        <v>200</v>
      </c>
      <c r="I49" s="192">
        <f t="shared" si="6"/>
        <v>0</v>
      </c>
      <c r="J49" s="192">
        <f t="shared" si="6"/>
        <v>0</v>
      </c>
      <c r="K49" s="192">
        <f t="shared" si="6"/>
        <v>1731990</v>
      </c>
      <c r="L49" s="1026"/>
    </row>
    <row r="50" spans="1:12" s="1011" customFormat="1" ht="13" thickTop="1">
      <c r="A50" s="1003" t="s">
        <v>168</v>
      </c>
      <c r="B50" s="1013">
        <v>2300</v>
      </c>
      <c r="C50" s="283"/>
      <c r="D50" s="284"/>
      <c r="E50" s="284"/>
      <c r="F50" s="284"/>
      <c r="G50" s="284"/>
      <c r="H50" s="284"/>
      <c r="I50" s="284"/>
      <c r="J50" s="284"/>
      <c r="K50" s="285"/>
    </row>
    <row r="51" spans="1:12" ht="12">
      <c r="A51" s="1007" t="s">
        <v>293</v>
      </c>
      <c r="B51" s="1008">
        <v>2310</v>
      </c>
      <c r="C51" s="271"/>
      <c r="D51" s="271"/>
      <c r="E51" s="271">
        <v>133000</v>
      </c>
      <c r="F51" s="271">
        <v>3000</v>
      </c>
      <c r="G51" s="271"/>
      <c r="H51" s="271">
        <v>13500</v>
      </c>
      <c r="I51" s="271"/>
      <c r="J51" s="271"/>
      <c r="K51" s="189">
        <f>SUM(C51:J51)</f>
        <v>149500</v>
      </c>
    </row>
    <row r="52" spans="1:12" ht="12">
      <c r="A52" s="1007" t="s">
        <v>294</v>
      </c>
      <c r="B52" s="1008">
        <v>2320</v>
      </c>
      <c r="C52" s="271">
        <v>389250</v>
      </c>
      <c r="D52" s="271">
        <v>61950</v>
      </c>
      <c r="E52" s="271">
        <v>4700</v>
      </c>
      <c r="F52" s="271">
        <v>400</v>
      </c>
      <c r="G52" s="271"/>
      <c r="H52" s="271">
        <v>8500</v>
      </c>
      <c r="I52" s="271"/>
      <c r="J52" s="271"/>
      <c r="K52" s="189">
        <f>SUM(C52:J52)</f>
        <v>464800</v>
      </c>
    </row>
    <row r="53" spans="1:12" ht="12">
      <c r="A53" s="1007" t="s">
        <v>507</v>
      </c>
      <c r="B53" s="1008">
        <v>2330</v>
      </c>
      <c r="C53" s="271"/>
      <c r="D53" s="271"/>
      <c r="E53" s="271"/>
      <c r="F53" s="271"/>
      <c r="G53" s="271"/>
      <c r="H53" s="271"/>
      <c r="I53" s="271"/>
      <c r="J53" s="271"/>
      <c r="K53" s="189">
        <f>SUM(C53:J53)</f>
        <v>0</v>
      </c>
    </row>
    <row r="54" spans="1:12" ht="24">
      <c r="A54" s="1234" t="s">
        <v>143</v>
      </c>
      <c r="B54" s="1235" t="s">
        <v>807</v>
      </c>
      <c r="C54" s="271"/>
      <c r="D54" s="271"/>
      <c r="E54" s="271">
        <v>288980</v>
      </c>
      <c r="F54" s="271"/>
      <c r="G54" s="271"/>
      <c r="H54" s="271"/>
      <c r="I54" s="271"/>
      <c r="J54" s="271"/>
      <c r="K54" s="286">
        <f>SUM(C54:J54)</f>
        <v>288980</v>
      </c>
    </row>
    <row r="55" spans="1:12" ht="13" thickBot="1">
      <c r="A55" s="1005" t="s">
        <v>502</v>
      </c>
      <c r="B55" s="977">
        <v>2300</v>
      </c>
      <c r="C55" s="192">
        <f>SUM(C51:C54)</f>
        <v>389250</v>
      </c>
      <c r="D55" s="192">
        <f t="shared" ref="D55:K55" si="7">SUM(D51:D54)</f>
        <v>61950</v>
      </c>
      <c r="E55" s="192">
        <f t="shared" si="7"/>
        <v>426680</v>
      </c>
      <c r="F55" s="192">
        <f t="shared" si="7"/>
        <v>3400</v>
      </c>
      <c r="G55" s="192">
        <f t="shared" si="7"/>
        <v>0</v>
      </c>
      <c r="H55" s="192">
        <f t="shared" si="7"/>
        <v>22000</v>
      </c>
      <c r="I55" s="192">
        <f t="shared" si="7"/>
        <v>0</v>
      </c>
      <c r="J55" s="192">
        <f t="shared" si="7"/>
        <v>0</v>
      </c>
      <c r="K55" s="192">
        <f t="shared" si="7"/>
        <v>903280</v>
      </c>
      <c r="L55" s="1026"/>
    </row>
    <row r="56" spans="1:12" s="1011" customFormat="1" ht="13" thickTop="1">
      <c r="A56" s="1006" t="s">
        <v>174</v>
      </c>
      <c r="B56" s="1010">
        <v>2400</v>
      </c>
      <c r="C56" s="283"/>
      <c r="D56" s="284"/>
      <c r="E56" s="284"/>
      <c r="F56" s="284"/>
      <c r="G56" s="284"/>
      <c r="H56" s="284"/>
      <c r="I56" s="284"/>
      <c r="J56" s="284"/>
      <c r="K56" s="285"/>
    </row>
    <row r="57" spans="1:12" ht="12">
      <c r="A57" s="1007" t="s">
        <v>508</v>
      </c>
      <c r="B57" s="1008">
        <v>2410</v>
      </c>
      <c r="C57" s="271">
        <v>3194300</v>
      </c>
      <c r="D57" s="271">
        <v>394460</v>
      </c>
      <c r="E57" s="271">
        <v>14000</v>
      </c>
      <c r="F57" s="271">
        <v>13930</v>
      </c>
      <c r="G57" s="271"/>
      <c r="H57" s="271">
        <v>5000</v>
      </c>
      <c r="I57" s="271"/>
      <c r="J57" s="271"/>
      <c r="K57" s="189">
        <f>SUM(C57:J57)</f>
        <v>3621690</v>
      </c>
    </row>
    <row r="58" spans="1:12" ht="12">
      <c r="A58" s="1009" t="s">
        <v>691</v>
      </c>
      <c r="B58" s="1008">
        <v>2490</v>
      </c>
      <c r="C58" s="271"/>
      <c r="D58" s="271"/>
      <c r="E58" s="271"/>
      <c r="F58" s="271"/>
      <c r="G58" s="271"/>
      <c r="H58" s="271"/>
      <c r="I58" s="271"/>
      <c r="J58" s="271"/>
      <c r="K58" s="189">
        <f>SUM(C58:J58)</f>
        <v>0</v>
      </c>
    </row>
    <row r="59" spans="1:12" ht="13" thickBot="1">
      <c r="A59" s="1005" t="s">
        <v>503</v>
      </c>
      <c r="B59" s="977">
        <v>2400</v>
      </c>
      <c r="C59" s="192">
        <f>SUM(C57:C58)</f>
        <v>3194300</v>
      </c>
      <c r="D59" s="192">
        <f t="shared" ref="D59:J59" si="8">SUM(D57:D58)</f>
        <v>394460</v>
      </c>
      <c r="E59" s="192">
        <f t="shared" si="8"/>
        <v>14000</v>
      </c>
      <c r="F59" s="192">
        <f t="shared" si="8"/>
        <v>13930</v>
      </c>
      <c r="G59" s="192">
        <f t="shared" si="8"/>
        <v>0</v>
      </c>
      <c r="H59" s="192">
        <f t="shared" si="8"/>
        <v>5000</v>
      </c>
      <c r="I59" s="192">
        <f t="shared" si="8"/>
        <v>0</v>
      </c>
      <c r="J59" s="192">
        <f t="shared" si="8"/>
        <v>0</v>
      </c>
      <c r="K59" s="255">
        <f>SUM(K57:K58)</f>
        <v>3621690</v>
      </c>
      <c r="L59" s="1026"/>
    </row>
    <row r="60" spans="1:12" s="1011" customFormat="1" ht="13" thickTop="1">
      <c r="A60" s="1006" t="s">
        <v>223</v>
      </c>
      <c r="B60" s="1409">
        <v>2500</v>
      </c>
      <c r="C60" s="283"/>
      <c r="D60" s="284"/>
      <c r="E60" s="284"/>
      <c r="F60" s="284"/>
      <c r="G60" s="284"/>
      <c r="H60" s="284"/>
      <c r="I60" s="284"/>
      <c r="J60" s="284"/>
      <c r="K60" s="285"/>
    </row>
    <row r="61" spans="1:12" ht="12">
      <c r="A61" s="988" t="s">
        <v>361</v>
      </c>
      <c r="B61" s="989">
        <v>2510</v>
      </c>
      <c r="C61" s="271">
        <v>213900</v>
      </c>
      <c r="D61" s="271">
        <v>30950</v>
      </c>
      <c r="E61" s="271">
        <v>12500</v>
      </c>
      <c r="F61" s="271">
        <v>36000</v>
      </c>
      <c r="G61" s="271"/>
      <c r="H61" s="271">
        <v>4700</v>
      </c>
      <c r="I61" s="271"/>
      <c r="J61" s="271"/>
      <c r="K61" s="189">
        <f t="shared" ref="K61:K66" si="9">SUM(C61:J61)</f>
        <v>298050</v>
      </c>
    </row>
    <row r="62" spans="1:12" ht="12">
      <c r="A62" s="988" t="s">
        <v>362</v>
      </c>
      <c r="B62" s="989">
        <v>2520</v>
      </c>
      <c r="C62" s="271">
        <v>311400</v>
      </c>
      <c r="D62" s="271">
        <v>28450</v>
      </c>
      <c r="E62" s="271">
        <v>201000</v>
      </c>
      <c r="F62" s="271">
        <v>15000</v>
      </c>
      <c r="G62" s="271"/>
      <c r="H62" s="271">
        <v>950</v>
      </c>
      <c r="I62" s="271"/>
      <c r="J62" s="271"/>
      <c r="K62" s="189">
        <f t="shared" si="9"/>
        <v>556800</v>
      </c>
    </row>
    <row r="63" spans="1:12" ht="12">
      <c r="A63" s="988" t="s">
        <v>363</v>
      </c>
      <c r="B63" s="989">
        <v>2540</v>
      </c>
      <c r="C63" s="271"/>
      <c r="D63" s="271"/>
      <c r="E63" s="271"/>
      <c r="F63" s="271"/>
      <c r="G63" s="271"/>
      <c r="H63" s="271"/>
      <c r="I63" s="271"/>
      <c r="J63" s="271"/>
      <c r="K63" s="189">
        <f t="shared" si="9"/>
        <v>0</v>
      </c>
    </row>
    <row r="64" spans="1:12" ht="12">
      <c r="A64" s="988" t="s">
        <v>364</v>
      </c>
      <c r="B64" s="989">
        <v>2550</v>
      </c>
      <c r="C64" s="271"/>
      <c r="D64" s="271"/>
      <c r="E64" s="271">
        <v>1661250</v>
      </c>
      <c r="F64" s="271">
        <v>35000</v>
      </c>
      <c r="G64" s="271">
        <v>145700</v>
      </c>
      <c r="H64" s="271"/>
      <c r="I64" s="271">
        <v>2750</v>
      </c>
      <c r="J64" s="271"/>
      <c r="K64" s="189">
        <f t="shared" si="9"/>
        <v>1844700</v>
      </c>
    </row>
    <row r="65" spans="1:12" ht="12">
      <c r="A65" s="988" t="s">
        <v>365</v>
      </c>
      <c r="B65" s="989">
        <v>2560</v>
      </c>
      <c r="C65" s="271"/>
      <c r="D65" s="271"/>
      <c r="E65" s="271"/>
      <c r="F65" s="271"/>
      <c r="G65" s="271"/>
      <c r="H65" s="271"/>
      <c r="I65" s="271"/>
      <c r="J65" s="271"/>
      <c r="K65" s="189">
        <f t="shared" si="9"/>
        <v>0</v>
      </c>
    </row>
    <row r="66" spans="1:12" ht="12">
      <c r="A66" s="988" t="s">
        <v>366</v>
      </c>
      <c r="B66" s="989">
        <v>2570</v>
      </c>
      <c r="C66" s="271"/>
      <c r="D66" s="271"/>
      <c r="E66" s="271"/>
      <c r="F66" s="271"/>
      <c r="G66" s="271"/>
      <c r="H66" s="271"/>
      <c r="I66" s="271"/>
      <c r="J66" s="271"/>
      <c r="K66" s="189">
        <f t="shared" si="9"/>
        <v>0</v>
      </c>
    </row>
    <row r="67" spans="1:12" ht="13" thickBot="1">
      <c r="A67" s="999" t="s">
        <v>504</v>
      </c>
      <c r="B67" s="1002">
        <v>2500</v>
      </c>
      <c r="C67" s="287">
        <f>SUM(C61:C66)</f>
        <v>525300</v>
      </c>
      <c r="D67" s="287">
        <f t="shared" ref="D67:K67" si="10">SUM(D61:D66)</f>
        <v>59400</v>
      </c>
      <c r="E67" s="287">
        <f t="shared" si="10"/>
        <v>1874750</v>
      </c>
      <c r="F67" s="287">
        <f t="shared" si="10"/>
        <v>86000</v>
      </c>
      <c r="G67" s="287">
        <f t="shared" si="10"/>
        <v>145700</v>
      </c>
      <c r="H67" s="287">
        <f t="shared" si="10"/>
        <v>5650</v>
      </c>
      <c r="I67" s="287">
        <f t="shared" si="10"/>
        <v>2750</v>
      </c>
      <c r="J67" s="287">
        <f t="shared" si="10"/>
        <v>0</v>
      </c>
      <c r="K67" s="287">
        <f t="shared" si="10"/>
        <v>2699550</v>
      </c>
      <c r="L67" s="1026"/>
    </row>
    <row r="68" spans="1:12" s="1011" customFormat="1" ht="13" thickTop="1">
      <c r="A68" s="1003" t="s">
        <v>175</v>
      </c>
      <c r="B68" s="1004" t="s">
        <v>737</v>
      </c>
      <c r="C68" s="288"/>
      <c r="D68" s="289"/>
      <c r="E68" s="289"/>
      <c r="F68" s="289"/>
      <c r="G68" s="289"/>
      <c r="H68" s="289"/>
      <c r="I68" s="289"/>
      <c r="J68" s="289"/>
      <c r="K68" s="290"/>
    </row>
    <row r="69" spans="1:12" ht="12">
      <c r="A69" s="988" t="s">
        <v>367</v>
      </c>
      <c r="B69" s="989">
        <v>2610</v>
      </c>
      <c r="C69" s="271">
        <v>472080</v>
      </c>
      <c r="D69" s="271">
        <v>64900</v>
      </c>
      <c r="E69" s="271">
        <v>71800</v>
      </c>
      <c r="F69" s="271">
        <v>8450</v>
      </c>
      <c r="G69" s="271"/>
      <c r="H69" s="271">
        <v>2700</v>
      </c>
      <c r="I69" s="271"/>
      <c r="J69" s="271"/>
      <c r="K69" s="189">
        <f>SUM(C69:J69)</f>
        <v>619930</v>
      </c>
    </row>
    <row r="70" spans="1:12" ht="12">
      <c r="A70" s="988" t="s">
        <v>410</v>
      </c>
      <c r="B70" s="989">
        <v>2620</v>
      </c>
      <c r="C70" s="271">
        <v>1031100</v>
      </c>
      <c r="D70" s="271">
        <v>93710</v>
      </c>
      <c r="E70" s="271">
        <v>162000</v>
      </c>
      <c r="F70" s="271">
        <v>6200</v>
      </c>
      <c r="G70" s="271"/>
      <c r="H70" s="271">
        <v>3100</v>
      </c>
      <c r="I70" s="271"/>
      <c r="J70" s="271"/>
      <c r="K70" s="189">
        <f t="shared" ref="K70:K77" si="11">SUM(C70:J70)</f>
        <v>1296110</v>
      </c>
    </row>
    <row r="71" spans="1:12" ht="12">
      <c r="A71" s="988" t="s">
        <v>443</v>
      </c>
      <c r="B71" s="989">
        <v>2630</v>
      </c>
      <c r="C71" s="271">
        <v>240600</v>
      </c>
      <c r="D71" s="271">
        <v>13580</v>
      </c>
      <c r="E71" s="271">
        <v>65000</v>
      </c>
      <c r="F71" s="271">
        <v>12000</v>
      </c>
      <c r="G71" s="271"/>
      <c r="H71" s="271">
        <v>800</v>
      </c>
      <c r="I71" s="271"/>
      <c r="J71" s="271"/>
      <c r="K71" s="189">
        <f t="shared" si="11"/>
        <v>331980</v>
      </c>
    </row>
    <row r="72" spans="1:12" ht="12">
      <c r="A72" s="988" t="s">
        <v>460</v>
      </c>
      <c r="B72" s="989">
        <v>2640</v>
      </c>
      <c r="C72" s="271">
        <v>454740</v>
      </c>
      <c r="D72" s="271">
        <v>51990</v>
      </c>
      <c r="E72" s="271">
        <v>621500</v>
      </c>
      <c r="F72" s="271">
        <v>15500</v>
      </c>
      <c r="G72" s="271"/>
      <c r="H72" s="271">
        <v>1500</v>
      </c>
      <c r="I72" s="271"/>
      <c r="J72" s="271"/>
      <c r="K72" s="189">
        <f t="shared" si="11"/>
        <v>1145230</v>
      </c>
    </row>
    <row r="73" spans="1:12" ht="12">
      <c r="A73" s="988" t="s">
        <v>461</v>
      </c>
      <c r="B73" s="989">
        <v>2660</v>
      </c>
      <c r="C73" s="271">
        <v>625200</v>
      </c>
      <c r="D73" s="271">
        <v>43350</v>
      </c>
      <c r="E73" s="271">
        <v>1076710</v>
      </c>
      <c r="F73" s="271">
        <v>50000</v>
      </c>
      <c r="G73" s="271">
        <v>200000</v>
      </c>
      <c r="H73" s="271">
        <v>4100</v>
      </c>
      <c r="I73" s="271">
        <v>230000</v>
      </c>
      <c r="J73" s="271"/>
      <c r="K73" s="189">
        <f t="shared" si="11"/>
        <v>2229360</v>
      </c>
    </row>
    <row r="74" spans="1:12" ht="13" thickBot="1">
      <c r="A74" s="999" t="s">
        <v>505</v>
      </c>
      <c r="B74" s="1002">
        <v>2600</v>
      </c>
      <c r="C74" s="291">
        <f>SUM(C69:C73)</f>
        <v>2823720</v>
      </c>
      <c r="D74" s="291">
        <f t="shared" ref="D74:J74" si="12">SUM(D69:D73)</f>
        <v>267530</v>
      </c>
      <c r="E74" s="291">
        <f t="shared" si="12"/>
        <v>1997010</v>
      </c>
      <c r="F74" s="291">
        <f t="shared" si="12"/>
        <v>92150</v>
      </c>
      <c r="G74" s="291">
        <f t="shared" si="12"/>
        <v>200000</v>
      </c>
      <c r="H74" s="291">
        <f t="shared" si="12"/>
        <v>12200</v>
      </c>
      <c r="I74" s="291">
        <f t="shared" si="12"/>
        <v>230000</v>
      </c>
      <c r="J74" s="291">
        <f t="shared" si="12"/>
        <v>0</v>
      </c>
      <c r="K74" s="291">
        <f>SUM(K69:K73)</f>
        <v>5622610</v>
      </c>
      <c r="L74" s="1026"/>
    </row>
    <row r="75" spans="1:12" s="1011" customFormat="1" ht="13" thickTop="1">
      <c r="A75" s="1000" t="s">
        <v>882</v>
      </c>
      <c r="B75" s="1001">
        <v>2900</v>
      </c>
      <c r="C75" s="271"/>
      <c r="D75" s="271"/>
      <c r="E75" s="271"/>
      <c r="F75" s="271"/>
      <c r="G75" s="271"/>
      <c r="H75" s="271"/>
      <c r="I75" s="271"/>
      <c r="J75" s="271"/>
      <c r="K75" s="292">
        <f t="shared" si="11"/>
        <v>0</v>
      </c>
    </row>
    <row r="76" spans="1:12" ht="13" thickBot="1">
      <c r="A76" s="999" t="s">
        <v>506</v>
      </c>
      <c r="B76" s="977">
        <v>2000</v>
      </c>
      <c r="C76" s="291">
        <f>SUM(C44,C49,C55,C59,C67,C74,C75)</f>
        <v>11832440</v>
      </c>
      <c r="D76" s="291">
        <f t="shared" ref="D76:J76" si="13">SUM(D44,D49,D55,D59,D67,D74,D75)</f>
        <v>1609630</v>
      </c>
      <c r="E76" s="291">
        <f t="shared" si="13"/>
        <v>4442440</v>
      </c>
      <c r="F76" s="291">
        <f t="shared" si="13"/>
        <v>292600</v>
      </c>
      <c r="G76" s="291">
        <f t="shared" si="13"/>
        <v>345700</v>
      </c>
      <c r="H76" s="291">
        <f t="shared" si="13"/>
        <v>45250</v>
      </c>
      <c r="I76" s="291">
        <f t="shared" si="13"/>
        <v>232750</v>
      </c>
      <c r="J76" s="291">
        <f t="shared" si="13"/>
        <v>0</v>
      </c>
      <c r="K76" s="293">
        <f t="shared" si="11"/>
        <v>18800810</v>
      </c>
      <c r="L76" s="1026"/>
    </row>
    <row r="77" spans="1:12" s="1011" customFormat="1" ht="14" thickTop="1" thickBot="1">
      <c r="A77" s="997" t="s">
        <v>153</v>
      </c>
      <c r="B77" s="998">
        <v>3000</v>
      </c>
      <c r="C77" s="271">
        <v>2000</v>
      </c>
      <c r="D77" s="271">
        <v>50</v>
      </c>
      <c r="E77" s="271">
        <v>9800</v>
      </c>
      <c r="F77" s="271">
        <v>20400</v>
      </c>
      <c r="G77" s="271"/>
      <c r="H77" s="271"/>
      <c r="I77" s="271"/>
      <c r="J77" s="271"/>
      <c r="K77" s="256">
        <f t="shared" si="11"/>
        <v>32250</v>
      </c>
    </row>
    <row r="78" spans="1:12" ht="13" thickTop="1">
      <c r="A78" s="993" t="s">
        <v>609</v>
      </c>
      <c r="B78" s="994">
        <v>4000</v>
      </c>
      <c r="C78" s="294"/>
      <c r="D78" s="295"/>
      <c r="E78" s="295"/>
      <c r="F78" s="295"/>
      <c r="G78" s="295"/>
      <c r="H78" s="295"/>
      <c r="I78" s="295"/>
      <c r="J78" s="295"/>
      <c r="K78" s="296"/>
    </row>
    <row r="79" spans="1:12" s="1011" customFormat="1" ht="12">
      <c r="A79" s="995" t="s">
        <v>608</v>
      </c>
      <c r="B79" s="1243">
        <v>4100</v>
      </c>
      <c r="C79" s="297"/>
      <c r="D79" s="298"/>
      <c r="E79" s="298"/>
      <c r="F79" s="298"/>
      <c r="G79" s="298"/>
      <c r="H79" s="298"/>
      <c r="I79" s="298"/>
      <c r="J79" s="298"/>
      <c r="K79" s="299"/>
    </row>
    <row r="80" spans="1:12" ht="12">
      <c r="A80" s="988" t="s">
        <v>517</v>
      </c>
      <c r="B80" s="989">
        <v>4110</v>
      </c>
      <c r="C80" s="300"/>
      <c r="D80" s="301"/>
      <c r="E80" s="271"/>
      <c r="F80" s="300"/>
      <c r="G80" s="301"/>
      <c r="H80" s="271"/>
      <c r="I80" s="300"/>
      <c r="J80" s="300"/>
      <c r="K80" s="267">
        <f t="shared" ref="K80:K85" si="14">SUM(C80:J80)</f>
        <v>0</v>
      </c>
    </row>
    <row r="81" spans="1:12" ht="12">
      <c r="A81" s="990" t="s">
        <v>226</v>
      </c>
      <c r="B81" s="1410">
        <v>4120</v>
      </c>
      <c r="C81" s="302"/>
      <c r="D81" s="231"/>
      <c r="E81" s="271"/>
      <c r="F81" s="231"/>
      <c r="G81" s="230"/>
      <c r="H81" s="271"/>
      <c r="I81" s="231"/>
      <c r="J81" s="231"/>
      <c r="K81" s="189">
        <f t="shared" si="14"/>
        <v>0</v>
      </c>
    </row>
    <row r="82" spans="1:12" ht="12">
      <c r="A82" s="978" t="s">
        <v>411</v>
      </c>
      <c r="B82" s="991">
        <v>4130</v>
      </c>
      <c r="C82" s="302"/>
      <c r="D82" s="231"/>
      <c r="E82" s="271"/>
      <c r="F82" s="231"/>
      <c r="G82" s="230"/>
      <c r="H82" s="271"/>
      <c r="I82" s="231"/>
      <c r="J82" s="231"/>
      <c r="K82" s="189">
        <f t="shared" si="14"/>
        <v>0</v>
      </c>
    </row>
    <row r="83" spans="1:12" ht="12">
      <c r="A83" s="978" t="s">
        <v>196</v>
      </c>
      <c r="B83" s="991">
        <v>4140</v>
      </c>
      <c r="C83" s="302"/>
      <c r="D83" s="231"/>
      <c r="E83" s="271"/>
      <c r="F83" s="231"/>
      <c r="G83" s="230"/>
      <c r="H83" s="271"/>
      <c r="I83" s="231"/>
      <c r="J83" s="231"/>
      <c r="K83" s="189">
        <f t="shared" si="14"/>
        <v>0</v>
      </c>
    </row>
    <row r="84" spans="1:12" ht="12">
      <c r="A84" s="978" t="s">
        <v>254</v>
      </c>
      <c r="B84" s="991">
        <v>4170</v>
      </c>
      <c r="C84" s="302"/>
      <c r="D84" s="231"/>
      <c r="E84" s="271"/>
      <c r="F84" s="231"/>
      <c r="G84" s="230"/>
      <c r="H84" s="271"/>
      <c r="I84" s="231"/>
      <c r="J84" s="231"/>
      <c r="K84" s="189">
        <f t="shared" si="14"/>
        <v>0</v>
      </c>
    </row>
    <row r="85" spans="1:12" ht="12">
      <c r="A85" s="992" t="s">
        <v>884</v>
      </c>
      <c r="B85" s="991">
        <v>4190</v>
      </c>
      <c r="C85" s="302"/>
      <c r="D85" s="231"/>
      <c r="E85" s="271">
        <v>504000</v>
      </c>
      <c r="F85" s="231"/>
      <c r="G85" s="230"/>
      <c r="H85" s="271"/>
      <c r="I85" s="231"/>
      <c r="J85" s="231"/>
      <c r="K85" s="189">
        <f t="shared" si="14"/>
        <v>504000</v>
      </c>
    </row>
    <row r="86" spans="1:12" ht="13" thickBot="1">
      <c r="A86" s="987" t="s">
        <v>613</v>
      </c>
      <c r="B86" s="969">
        <v>4100</v>
      </c>
      <c r="C86" s="302"/>
      <c r="D86" s="231"/>
      <c r="E86" s="303">
        <f>SUM(E80:E85)</f>
        <v>504000</v>
      </c>
      <c r="F86" s="231"/>
      <c r="G86" s="230"/>
      <c r="H86" s="243">
        <f>SUM(H80:H85)</f>
        <v>0</v>
      </c>
      <c r="I86" s="231"/>
      <c r="J86" s="231"/>
      <c r="K86" s="243">
        <f>SUM(K80:K85)</f>
        <v>504000</v>
      </c>
      <c r="L86" s="1026"/>
    </row>
    <row r="87" spans="1:12" ht="13" thickTop="1">
      <c r="A87" s="981" t="s">
        <v>243</v>
      </c>
      <c r="B87" s="982">
        <v>4210</v>
      </c>
      <c r="C87" s="302"/>
      <c r="D87" s="231"/>
      <c r="E87" s="231"/>
      <c r="F87" s="231"/>
      <c r="G87" s="230"/>
      <c r="H87" s="271"/>
      <c r="I87" s="231"/>
      <c r="J87" s="231"/>
      <c r="K87" s="267">
        <f>SUM(C87:J87)</f>
        <v>0</v>
      </c>
    </row>
    <row r="88" spans="1:12" ht="12">
      <c r="A88" s="983" t="s">
        <v>183</v>
      </c>
      <c r="B88" s="984">
        <v>4220</v>
      </c>
      <c r="C88" s="302"/>
      <c r="D88" s="231"/>
      <c r="E88" s="231"/>
      <c r="F88" s="231"/>
      <c r="G88" s="230"/>
      <c r="H88" s="271">
        <v>4100000</v>
      </c>
      <c r="I88" s="231"/>
      <c r="J88" s="231"/>
      <c r="K88" s="267">
        <f t="shared" ref="K88:K101" si="15">SUM(C88:J88)</f>
        <v>4100000</v>
      </c>
    </row>
    <row r="89" spans="1:12" ht="12">
      <c r="A89" s="985" t="s">
        <v>184</v>
      </c>
      <c r="B89" s="984">
        <v>4230</v>
      </c>
      <c r="C89" s="302"/>
      <c r="D89" s="231"/>
      <c r="E89" s="231"/>
      <c r="F89" s="231"/>
      <c r="G89" s="230"/>
      <c r="H89" s="271"/>
      <c r="I89" s="231"/>
      <c r="J89" s="231"/>
      <c r="K89" s="267">
        <f t="shared" si="15"/>
        <v>0</v>
      </c>
    </row>
    <row r="90" spans="1:12" ht="12">
      <c r="A90" s="983" t="s">
        <v>185</v>
      </c>
      <c r="B90" s="984">
        <v>4240</v>
      </c>
      <c r="C90" s="302"/>
      <c r="D90" s="231"/>
      <c r="E90" s="231"/>
      <c r="F90" s="231"/>
      <c r="G90" s="230"/>
      <c r="H90" s="271"/>
      <c r="I90" s="231"/>
      <c r="J90" s="231"/>
      <c r="K90" s="267">
        <f t="shared" si="15"/>
        <v>0</v>
      </c>
    </row>
    <row r="91" spans="1:12" ht="12">
      <c r="A91" s="983" t="s">
        <v>186</v>
      </c>
      <c r="B91" s="984">
        <v>4270</v>
      </c>
      <c r="C91" s="302"/>
      <c r="D91" s="231"/>
      <c r="E91" s="231"/>
      <c r="F91" s="231"/>
      <c r="G91" s="230"/>
      <c r="H91" s="271"/>
      <c r="I91" s="231"/>
      <c r="J91" s="231"/>
      <c r="K91" s="267">
        <f t="shared" si="15"/>
        <v>0</v>
      </c>
    </row>
    <row r="92" spans="1:12" ht="12">
      <c r="A92" s="983" t="s">
        <v>187</v>
      </c>
      <c r="B92" s="984">
        <v>4280</v>
      </c>
      <c r="C92" s="302"/>
      <c r="D92" s="231"/>
      <c r="E92" s="231"/>
      <c r="F92" s="231"/>
      <c r="G92" s="230"/>
      <c r="H92" s="271"/>
      <c r="I92" s="231"/>
      <c r="J92" s="231"/>
      <c r="K92" s="267">
        <f t="shared" si="15"/>
        <v>0</v>
      </c>
    </row>
    <row r="93" spans="1:12" ht="12">
      <c r="A93" s="985" t="s">
        <v>883</v>
      </c>
      <c r="B93" s="986">
        <v>4290</v>
      </c>
      <c r="C93" s="302"/>
      <c r="D93" s="231"/>
      <c r="E93" s="231"/>
      <c r="F93" s="231"/>
      <c r="G93" s="230"/>
      <c r="H93" s="271"/>
      <c r="I93" s="231"/>
      <c r="J93" s="231"/>
      <c r="K93" s="267">
        <f t="shared" si="15"/>
        <v>0</v>
      </c>
    </row>
    <row r="94" spans="1:12" ht="13" thickBot="1">
      <c r="A94" s="968" t="s">
        <v>635</v>
      </c>
      <c r="B94" s="969">
        <v>4200</v>
      </c>
      <c r="C94" s="302"/>
      <c r="D94" s="231"/>
      <c r="E94" s="231"/>
      <c r="F94" s="231"/>
      <c r="G94" s="230"/>
      <c r="H94" s="304">
        <f>SUM(H87:H93)</f>
        <v>4100000</v>
      </c>
      <c r="I94" s="231"/>
      <c r="J94" s="231"/>
      <c r="K94" s="304">
        <f>SUM(K87:K93)</f>
        <v>4100000</v>
      </c>
      <c r="L94" s="1026"/>
    </row>
    <row r="95" spans="1:12" ht="13" thickTop="1">
      <c r="A95" s="979" t="s">
        <v>188</v>
      </c>
      <c r="B95" s="980">
        <v>4310</v>
      </c>
      <c r="C95" s="302"/>
      <c r="D95" s="231"/>
      <c r="E95" s="231"/>
      <c r="F95" s="231"/>
      <c r="G95" s="230"/>
      <c r="H95" s="271"/>
      <c r="I95" s="231"/>
      <c r="J95" s="231"/>
      <c r="K95" s="267">
        <f t="shared" si="15"/>
        <v>0</v>
      </c>
    </row>
    <row r="96" spans="1:12" ht="12">
      <c r="A96" s="978" t="s">
        <v>189</v>
      </c>
      <c r="B96" s="739">
        <v>4320</v>
      </c>
      <c r="C96" s="302"/>
      <c r="D96" s="231"/>
      <c r="E96" s="231"/>
      <c r="F96" s="231"/>
      <c r="G96" s="230"/>
      <c r="H96" s="271"/>
      <c r="I96" s="231"/>
      <c r="J96" s="231"/>
      <c r="K96" s="267">
        <f t="shared" si="15"/>
        <v>0</v>
      </c>
    </row>
    <row r="97" spans="1:12" ht="12">
      <c r="A97" s="978" t="s">
        <v>190</v>
      </c>
      <c r="B97" s="739">
        <v>4330</v>
      </c>
      <c r="C97" s="302"/>
      <c r="D97" s="231"/>
      <c r="E97" s="231"/>
      <c r="F97" s="231"/>
      <c r="G97" s="230"/>
      <c r="H97" s="271"/>
      <c r="I97" s="231"/>
      <c r="J97" s="231"/>
      <c r="K97" s="267">
        <f t="shared" si="15"/>
        <v>0</v>
      </c>
    </row>
    <row r="98" spans="1:12" ht="12">
      <c r="A98" s="978" t="s">
        <v>191</v>
      </c>
      <c r="B98" s="739">
        <v>4340</v>
      </c>
      <c r="C98" s="302"/>
      <c r="D98" s="231"/>
      <c r="E98" s="231"/>
      <c r="F98" s="231"/>
      <c r="G98" s="230"/>
      <c r="H98" s="271"/>
      <c r="I98" s="231"/>
      <c r="J98" s="231"/>
      <c r="K98" s="267">
        <f t="shared" si="15"/>
        <v>0</v>
      </c>
    </row>
    <row r="99" spans="1:12" ht="12">
      <c r="A99" s="978" t="s">
        <v>192</v>
      </c>
      <c r="B99" s="739">
        <v>4370</v>
      </c>
      <c r="C99" s="302"/>
      <c r="D99" s="231"/>
      <c r="E99" s="231"/>
      <c r="F99" s="231"/>
      <c r="G99" s="230"/>
      <c r="H99" s="271"/>
      <c r="I99" s="231"/>
      <c r="J99" s="231"/>
      <c r="K99" s="267">
        <f t="shared" si="15"/>
        <v>0</v>
      </c>
    </row>
    <row r="100" spans="1:12" ht="12">
      <c r="A100" s="978" t="s">
        <v>193</v>
      </c>
      <c r="B100" s="739">
        <v>4380</v>
      </c>
      <c r="C100" s="302"/>
      <c r="D100" s="231"/>
      <c r="E100" s="237"/>
      <c r="F100" s="231"/>
      <c r="G100" s="230"/>
      <c r="H100" s="271"/>
      <c r="I100" s="231"/>
      <c r="J100" s="231"/>
      <c r="K100" s="267">
        <f t="shared" si="15"/>
        <v>0</v>
      </c>
    </row>
    <row r="101" spans="1:12" ht="12">
      <c r="A101" s="978" t="s">
        <v>692</v>
      </c>
      <c r="B101" s="739">
        <v>4390</v>
      </c>
      <c r="C101" s="302"/>
      <c r="D101" s="231"/>
      <c r="E101" s="1535"/>
      <c r="F101" s="231"/>
      <c r="G101" s="230"/>
      <c r="H101" s="271"/>
      <c r="I101" s="231"/>
      <c r="J101" s="231"/>
      <c r="K101" s="267">
        <f t="shared" si="15"/>
        <v>0</v>
      </c>
    </row>
    <row r="102" spans="1:12" ht="13" thickBot="1">
      <c r="A102" s="976" t="s">
        <v>636</v>
      </c>
      <c r="B102" s="977">
        <v>4300</v>
      </c>
      <c r="C102" s="302"/>
      <c r="D102" s="231"/>
      <c r="E102" s="243">
        <f>SUM(E95:E101)</f>
        <v>0</v>
      </c>
      <c r="F102" s="231"/>
      <c r="G102" s="230"/>
      <c r="H102" s="243">
        <f>SUM(H95:H101)</f>
        <v>0</v>
      </c>
      <c r="I102" s="231"/>
      <c r="J102" s="231"/>
      <c r="K102" s="243">
        <f>SUM(K95:K101)</f>
        <v>0</v>
      </c>
      <c r="L102" s="1026"/>
    </row>
    <row r="103" spans="1:12" ht="13" thickTop="1">
      <c r="A103" s="974" t="s">
        <v>610</v>
      </c>
      <c r="B103" s="975">
        <v>4400</v>
      </c>
      <c r="C103" s="302"/>
      <c r="D103" s="231"/>
      <c r="E103" s="305"/>
      <c r="F103" s="231"/>
      <c r="G103" s="230"/>
      <c r="H103" s="305"/>
      <c r="I103" s="231"/>
      <c r="J103" s="231"/>
      <c r="K103" s="306">
        <f>SUM(C103:J103)</f>
        <v>0</v>
      </c>
    </row>
    <row r="104" spans="1:12" ht="13" thickBot="1">
      <c r="A104" s="968" t="s">
        <v>611</v>
      </c>
      <c r="B104" s="969">
        <v>4000</v>
      </c>
      <c r="C104" s="302"/>
      <c r="D104" s="231"/>
      <c r="E104" s="243">
        <f>SUM(E86,E94,E102,E103)</f>
        <v>504000</v>
      </c>
      <c r="F104" s="231"/>
      <c r="G104" s="230"/>
      <c r="H104" s="243">
        <f>SUM(H86,H94,H102,H103)</f>
        <v>4100000</v>
      </c>
      <c r="I104" s="231"/>
      <c r="J104" s="231"/>
      <c r="K104" s="243">
        <f>SUM(K86,K94,K102,K103)</f>
        <v>4604000</v>
      </c>
      <c r="L104" s="1026"/>
    </row>
    <row r="105" spans="1:12" s="1011" customFormat="1" ht="13" thickTop="1">
      <c r="A105" s="1231" t="s">
        <v>37</v>
      </c>
      <c r="B105" s="1232">
        <v>5000</v>
      </c>
      <c r="C105" s="307"/>
      <c r="D105" s="308"/>
      <c r="E105" s="309"/>
      <c r="F105" s="308"/>
      <c r="G105" s="308"/>
      <c r="H105" s="309"/>
      <c r="I105" s="308"/>
      <c r="J105" s="308"/>
      <c r="K105" s="310"/>
    </row>
    <row r="106" spans="1:12" ht="12">
      <c r="A106" s="1233" t="s">
        <v>198</v>
      </c>
      <c r="B106" s="1244">
        <v>5100</v>
      </c>
      <c r="C106" s="297"/>
      <c r="D106" s="298"/>
      <c r="E106" s="298"/>
      <c r="F106" s="298"/>
      <c r="G106" s="298"/>
      <c r="H106" s="298"/>
      <c r="I106" s="298"/>
      <c r="J106" s="298"/>
      <c r="K106" s="299"/>
    </row>
    <row r="107" spans="1:12" ht="12">
      <c r="A107" s="978" t="s">
        <v>295</v>
      </c>
      <c r="B107" s="991">
        <v>5110</v>
      </c>
      <c r="C107" s="231"/>
      <c r="D107" s="231"/>
      <c r="E107" s="230"/>
      <c r="F107" s="231"/>
      <c r="G107" s="231"/>
      <c r="H107" s="271"/>
      <c r="I107" s="231"/>
      <c r="J107" s="231"/>
      <c r="K107" s="189">
        <f>SUM(C107:J107)</f>
        <v>0</v>
      </c>
    </row>
    <row r="108" spans="1:12" ht="12">
      <c r="A108" s="978" t="s">
        <v>396</v>
      </c>
      <c r="B108" s="991">
        <v>5120</v>
      </c>
      <c r="C108" s="231"/>
      <c r="D108" s="231"/>
      <c r="E108" s="230"/>
      <c r="F108" s="231"/>
      <c r="G108" s="231"/>
      <c r="H108" s="271"/>
      <c r="I108" s="231"/>
      <c r="J108" s="231"/>
      <c r="K108" s="189">
        <f>SUM(C108:J108)</f>
        <v>0</v>
      </c>
    </row>
    <row r="109" spans="1:12" ht="12">
      <c r="A109" s="978" t="s">
        <v>345</v>
      </c>
      <c r="B109" s="991">
        <v>5130</v>
      </c>
      <c r="C109" s="231"/>
      <c r="D109" s="231"/>
      <c r="E109" s="230"/>
      <c r="F109" s="231"/>
      <c r="G109" s="231"/>
      <c r="H109" s="271"/>
      <c r="I109" s="231"/>
      <c r="J109" s="231"/>
      <c r="K109" s="189">
        <f>SUM(C109:J109)</f>
        <v>0</v>
      </c>
    </row>
    <row r="110" spans="1:12" ht="12">
      <c r="A110" s="1230" t="s">
        <v>414</v>
      </c>
      <c r="B110" s="991">
        <v>5140</v>
      </c>
      <c r="C110" s="231"/>
      <c r="D110" s="231"/>
      <c r="E110" s="230"/>
      <c r="F110" s="231"/>
      <c r="G110" s="231"/>
      <c r="H110" s="271"/>
      <c r="I110" s="231"/>
      <c r="J110" s="231"/>
      <c r="K110" s="189">
        <f>SUM(C110:J110)</f>
        <v>0</v>
      </c>
    </row>
    <row r="111" spans="1:12" ht="12">
      <c r="A111" s="978" t="s">
        <v>693</v>
      </c>
      <c r="B111" s="991">
        <v>5150</v>
      </c>
      <c r="C111" s="231"/>
      <c r="D111" s="231"/>
      <c r="E111" s="230"/>
      <c r="F111" s="231"/>
      <c r="G111" s="231"/>
      <c r="H111" s="271"/>
      <c r="I111" s="231"/>
      <c r="J111" s="231"/>
      <c r="K111" s="189">
        <f>SUM(C111:J111)</f>
        <v>0</v>
      </c>
    </row>
    <row r="112" spans="1:12" ht="13" thickBot="1">
      <c r="A112" s="1212" t="s">
        <v>39</v>
      </c>
      <c r="B112" s="1213">
        <v>5100</v>
      </c>
      <c r="C112" s="231"/>
      <c r="D112" s="231"/>
      <c r="E112" s="230"/>
      <c r="F112" s="231"/>
      <c r="G112" s="231"/>
      <c r="H112" s="243">
        <f>SUM(H107:H111)</f>
        <v>0</v>
      </c>
      <c r="I112" s="231"/>
      <c r="J112" s="231"/>
      <c r="K112" s="255">
        <f>SUM(K107:K111)</f>
        <v>0</v>
      </c>
      <c r="L112" s="1026"/>
    </row>
    <row r="113" spans="1:12" s="1011" customFormat="1" ht="13" thickTop="1">
      <c r="A113" s="1228" t="s">
        <v>216</v>
      </c>
      <c r="B113" s="1229">
        <v>5200</v>
      </c>
      <c r="C113" s="231"/>
      <c r="D113" s="231"/>
      <c r="E113" s="230"/>
      <c r="F113" s="231"/>
      <c r="G113" s="231"/>
      <c r="H113" s="271"/>
      <c r="I113" s="231"/>
      <c r="J113" s="231"/>
      <c r="K113" s="189">
        <f>H113</f>
        <v>0</v>
      </c>
    </row>
    <row r="114" spans="1:12" ht="13" thickBot="1">
      <c r="A114" s="1212" t="s">
        <v>176</v>
      </c>
      <c r="B114" s="1213">
        <v>5000</v>
      </c>
      <c r="C114" s="231"/>
      <c r="D114" s="231"/>
      <c r="E114" s="230"/>
      <c r="F114" s="231"/>
      <c r="G114" s="231"/>
      <c r="H114" s="243">
        <f>SUM(H112:H113)</f>
        <v>0</v>
      </c>
      <c r="I114" s="231"/>
      <c r="J114" s="231"/>
      <c r="K114" s="255">
        <f>SUM(K112:K113)</f>
        <v>0</v>
      </c>
      <c r="L114" s="1026"/>
    </row>
    <row r="115" spans="1:12" s="1011" customFormat="1" ht="13" thickTop="1">
      <c r="A115" s="1226" t="s">
        <v>399</v>
      </c>
      <c r="B115" s="1227">
        <v>6000</v>
      </c>
      <c r="C115" s="237"/>
      <c r="D115" s="237"/>
      <c r="E115" s="237"/>
      <c r="F115" s="237"/>
      <c r="G115" s="237"/>
      <c r="H115" s="271"/>
      <c r="I115" s="237"/>
      <c r="J115" s="237"/>
      <c r="K115" s="189">
        <f>SUM(C115:J115)</f>
        <v>0</v>
      </c>
    </row>
    <row r="116" spans="1:12" ht="17" thickBot="1">
      <c r="A116" s="976" t="s">
        <v>762</v>
      </c>
      <c r="B116" s="1411"/>
      <c r="C116" s="304">
        <f>SUM(C34,C76,C77,C104,C114,C115,)</f>
        <v>46270350</v>
      </c>
      <c r="D116" s="304">
        <f t="shared" ref="D116:K116" si="16">SUM(D34,D76,D77,D104,D114,D115,)</f>
        <v>8630090</v>
      </c>
      <c r="E116" s="304">
        <f t="shared" si="16"/>
        <v>5080840</v>
      </c>
      <c r="F116" s="304">
        <f t="shared" si="16"/>
        <v>1715150</v>
      </c>
      <c r="G116" s="304">
        <f t="shared" si="16"/>
        <v>353200</v>
      </c>
      <c r="H116" s="304">
        <f t="shared" si="16"/>
        <v>5745250</v>
      </c>
      <c r="I116" s="304">
        <f t="shared" si="16"/>
        <v>233750</v>
      </c>
      <c r="J116" s="304">
        <f t="shared" si="16"/>
        <v>0</v>
      </c>
      <c r="K116" s="304">
        <f t="shared" si="16"/>
        <v>68028630</v>
      </c>
      <c r="L116" s="1026"/>
    </row>
    <row r="117" spans="1:12" ht="18" thickTop="1" thickBot="1">
      <c r="A117" s="976" t="s">
        <v>763</v>
      </c>
      <c r="B117" s="1412"/>
      <c r="C117" s="304">
        <f>SUM(C35,C76,C77,C104,C114,C115,)</f>
        <v>46270350</v>
      </c>
      <c r="D117" s="304">
        <f>SUM(D35,D76,D77,D104,D114,D115,)</f>
        <v>8630090</v>
      </c>
      <c r="E117" s="304">
        <f t="shared" ref="E117:K117" si="17">SUM(E35,E76,E77,E104,E114,E115,)</f>
        <v>5080840</v>
      </c>
      <c r="F117" s="304">
        <f t="shared" si="17"/>
        <v>1715150</v>
      </c>
      <c r="G117" s="304">
        <f t="shared" si="17"/>
        <v>353200</v>
      </c>
      <c r="H117" s="304">
        <f t="shared" si="17"/>
        <v>5745250</v>
      </c>
      <c r="I117" s="304">
        <f t="shared" si="17"/>
        <v>233750</v>
      </c>
      <c r="J117" s="304">
        <f t="shared" si="17"/>
        <v>0</v>
      </c>
      <c r="K117" s="304">
        <f t="shared" si="17"/>
        <v>68028630</v>
      </c>
      <c r="L117" s="1026"/>
    </row>
    <row r="118" spans="1:12" ht="26" thickTop="1" thickBot="1">
      <c r="A118" s="1220" t="s">
        <v>1910</v>
      </c>
      <c r="B118" s="1413"/>
      <c r="C118" s="575"/>
      <c r="D118" s="575"/>
      <c r="E118" s="575"/>
      <c r="F118" s="575"/>
      <c r="G118" s="575"/>
      <c r="H118" s="575"/>
      <c r="I118" s="575"/>
      <c r="J118" s="575"/>
      <c r="K118" s="304">
        <f>'EstRev 6-11'!C272-'EstExp 12-20'!K116</f>
        <v>-1286990</v>
      </c>
    </row>
    <row r="119" spans="1:12" ht="26" thickTop="1" thickBot="1">
      <c r="A119" s="1221" t="s">
        <v>1911</v>
      </c>
      <c r="B119" s="1414"/>
      <c r="C119" s="1391"/>
      <c r="D119" s="368"/>
      <c r="E119" s="368"/>
      <c r="F119" s="368"/>
      <c r="G119" s="368"/>
      <c r="H119" s="368"/>
      <c r="I119" s="368"/>
      <c r="J119" s="1392"/>
      <c r="K119" s="304">
        <f>'EstRev 6-11'!C273-'EstExp 12-20'!K117</f>
        <v>-1286990</v>
      </c>
    </row>
    <row r="120" spans="1:12" ht="15" thickTop="1">
      <c r="A120" s="1222"/>
      <c r="B120" s="502"/>
      <c r="C120" s="311"/>
      <c r="D120" s="311"/>
      <c r="E120" s="311"/>
      <c r="F120" s="311"/>
      <c r="G120" s="311"/>
      <c r="H120" s="311"/>
      <c r="I120" s="311"/>
      <c r="J120" s="311"/>
      <c r="K120" s="311"/>
    </row>
    <row r="121" spans="1:12" s="1011" customFormat="1" ht="12">
      <c r="A121" s="1223" t="s">
        <v>205</v>
      </c>
      <c r="B121" s="1406"/>
      <c r="C121" s="188"/>
      <c r="D121" s="188"/>
      <c r="E121" s="188"/>
      <c r="F121" s="188"/>
      <c r="G121" s="188"/>
      <c r="H121" s="188"/>
      <c r="I121" s="188"/>
      <c r="J121" s="188"/>
      <c r="K121" s="262"/>
    </row>
    <row r="122" spans="1:12" s="1011" customFormat="1" ht="12">
      <c r="A122" s="1224" t="s">
        <v>149</v>
      </c>
      <c r="B122" s="1225" t="s">
        <v>100</v>
      </c>
      <c r="C122" s="312"/>
      <c r="D122" s="313"/>
      <c r="E122" s="313"/>
      <c r="F122" s="313"/>
      <c r="G122" s="313"/>
      <c r="H122" s="313"/>
      <c r="I122" s="313"/>
      <c r="J122" s="313"/>
      <c r="K122" s="314"/>
    </row>
    <row r="123" spans="1:12" s="1011" customFormat="1" ht="12">
      <c r="A123" s="1208" t="s">
        <v>222</v>
      </c>
      <c r="B123" s="1219">
        <v>2100</v>
      </c>
      <c r="C123" s="297"/>
      <c r="D123" s="298"/>
      <c r="E123" s="298"/>
      <c r="F123" s="298"/>
      <c r="G123" s="298"/>
      <c r="H123" s="298"/>
      <c r="I123" s="298"/>
      <c r="J123" s="298"/>
      <c r="K123" s="299"/>
    </row>
    <row r="124" spans="1:12" ht="12">
      <c r="A124" s="1202" t="s">
        <v>694</v>
      </c>
      <c r="B124" s="1203">
        <v>2190</v>
      </c>
      <c r="C124" s="328"/>
      <c r="D124" s="328"/>
      <c r="E124" s="328"/>
      <c r="F124" s="328"/>
      <c r="G124" s="328"/>
      <c r="H124" s="328"/>
      <c r="I124" s="328"/>
      <c r="J124" s="328"/>
      <c r="K124" s="189">
        <f>SUM(C124:J124)</f>
        <v>0</v>
      </c>
    </row>
    <row r="125" spans="1:12" s="1011" customFormat="1" ht="12">
      <c r="A125" s="1218" t="s">
        <v>223</v>
      </c>
      <c r="B125" s="1219">
        <v>2500</v>
      </c>
      <c r="C125" s="297"/>
      <c r="D125" s="298"/>
      <c r="E125" s="298"/>
      <c r="F125" s="298"/>
      <c r="G125" s="298"/>
      <c r="H125" s="298"/>
      <c r="I125" s="298"/>
      <c r="J125" s="298"/>
      <c r="K125" s="299"/>
    </row>
    <row r="126" spans="1:12" ht="12">
      <c r="A126" s="1202" t="s">
        <v>361</v>
      </c>
      <c r="B126" s="1203">
        <v>2510</v>
      </c>
      <c r="C126" s="328"/>
      <c r="D126" s="328"/>
      <c r="E126" s="328"/>
      <c r="F126" s="328"/>
      <c r="G126" s="328"/>
      <c r="H126" s="328"/>
      <c r="I126" s="328"/>
      <c r="J126" s="328"/>
      <c r="K126" s="189">
        <f>SUM(C126:J126)</f>
        <v>0</v>
      </c>
    </row>
    <row r="127" spans="1:12" ht="12">
      <c r="A127" s="1202" t="s">
        <v>225</v>
      </c>
      <c r="B127" s="1203">
        <v>2530</v>
      </c>
      <c r="C127" s="328"/>
      <c r="D127" s="328"/>
      <c r="E127" s="328"/>
      <c r="F127" s="328"/>
      <c r="G127" s="328">
        <v>1438000</v>
      </c>
      <c r="H127" s="328"/>
      <c r="I127" s="328"/>
      <c r="J127" s="328"/>
      <c r="K127" s="189">
        <f>SUM(C127:J127)</f>
        <v>1438000</v>
      </c>
    </row>
    <row r="128" spans="1:12" ht="12">
      <c r="A128" s="1202" t="s">
        <v>363</v>
      </c>
      <c r="B128" s="1203">
        <v>2540</v>
      </c>
      <c r="C128" s="328">
        <v>2669850</v>
      </c>
      <c r="D128" s="328">
        <v>565250</v>
      </c>
      <c r="E128" s="328">
        <v>1172490</v>
      </c>
      <c r="F128" s="328">
        <v>1318130</v>
      </c>
      <c r="G128" s="328">
        <v>15000</v>
      </c>
      <c r="H128" s="328">
        <v>2000</v>
      </c>
      <c r="I128" s="328">
        <v>10000</v>
      </c>
      <c r="J128" s="328"/>
      <c r="K128" s="189">
        <f>SUM(C128:J128)</f>
        <v>5752720</v>
      </c>
    </row>
    <row r="129" spans="1:11" ht="12">
      <c r="A129" s="1202" t="s">
        <v>364</v>
      </c>
      <c r="B129" s="1203">
        <v>2550</v>
      </c>
      <c r="C129" s="328"/>
      <c r="D129" s="328"/>
      <c r="E129" s="328"/>
      <c r="F129" s="328"/>
      <c r="G129" s="328"/>
      <c r="H129" s="328"/>
      <c r="I129" s="328"/>
      <c r="J129" s="328"/>
      <c r="K129" s="189">
        <f>SUM(C129:J129)</f>
        <v>0</v>
      </c>
    </row>
    <row r="130" spans="1:11" ht="12">
      <c r="A130" s="1217" t="s">
        <v>365</v>
      </c>
      <c r="B130" s="1203">
        <v>2560</v>
      </c>
      <c r="C130" s="318"/>
      <c r="D130" s="318"/>
      <c r="E130" s="318"/>
      <c r="F130" s="318"/>
      <c r="G130" s="317"/>
      <c r="H130" s="318"/>
      <c r="I130" s="317"/>
      <c r="J130" s="318"/>
      <c r="K130" s="189">
        <f>SUM(C130:J130)</f>
        <v>0</v>
      </c>
    </row>
    <row r="131" spans="1:11" ht="13" thickBot="1">
      <c r="A131" s="1216" t="s">
        <v>504</v>
      </c>
      <c r="B131" s="1415">
        <v>2500</v>
      </c>
      <c r="C131" s="319">
        <f>SUM(C126:C129)</f>
        <v>2669850</v>
      </c>
      <c r="D131" s="319">
        <f>SUM(D126:D129)</f>
        <v>565250</v>
      </c>
      <c r="E131" s="319">
        <f t="shared" ref="E131:K131" si="18">SUM(E126:E130)</f>
        <v>1172490</v>
      </c>
      <c r="F131" s="319">
        <f t="shared" si="18"/>
        <v>1318130</v>
      </c>
      <c r="G131" s="319">
        <f>SUM(G126:G130)</f>
        <v>1453000</v>
      </c>
      <c r="H131" s="319">
        <f>SUM(H126:H130)</f>
        <v>2000</v>
      </c>
      <c r="I131" s="319">
        <f t="shared" si="18"/>
        <v>10000</v>
      </c>
      <c r="J131" s="319">
        <f t="shared" si="18"/>
        <v>0</v>
      </c>
      <c r="K131" s="319">
        <f t="shared" si="18"/>
        <v>7190720</v>
      </c>
    </row>
    <row r="132" spans="1:11" s="1011" customFormat="1" ht="13" thickTop="1">
      <c r="A132" s="1214" t="s">
        <v>885</v>
      </c>
      <c r="B132" s="1215">
        <v>2900</v>
      </c>
      <c r="C132" s="328"/>
      <c r="D132" s="328"/>
      <c r="E132" s="328"/>
      <c r="F132" s="328"/>
      <c r="G132" s="328"/>
      <c r="H132" s="328"/>
      <c r="I132" s="328"/>
      <c r="J132" s="328"/>
      <c r="K132" s="292">
        <f>SUM(C132:J132)</f>
        <v>0</v>
      </c>
    </row>
    <row r="133" spans="1:11" ht="13" thickBot="1">
      <c r="A133" s="1212" t="s">
        <v>506</v>
      </c>
      <c r="B133" s="1213">
        <v>2000</v>
      </c>
      <c r="C133" s="320">
        <f>SUM(C124,C131,C132)</f>
        <v>2669850</v>
      </c>
      <c r="D133" s="320">
        <f t="shared" ref="D133:K133" si="19">SUM(D124,D131,D132)</f>
        <v>565250</v>
      </c>
      <c r="E133" s="320">
        <f t="shared" si="19"/>
        <v>1172490</v>
      </c>
      <c r="F133" s="320">
        <f t="shared" si="19"/>
        <v>1318130</v>
      </c>
      <c r="G133" s="320">
        <f>SUM(G124,G131,G132)</f>
        <v>1453000</v>
      </c>
      <c r="H133" s="320">
        <f>SUM(H124,H131,H132)</f>
        <v>2000</v>
      </c>
      <c r="I133" s="320">
        <f t="shared" si="19"/>
        <v>10000</v>
      </c>
      <c r="J133" s="320">
        <f t="shared" si="19"/>
        <v>0</v>
      </c>
      <c r="K133" s="320">
        <f t="shared" si="19"/>
        <v>7190720</v>
      </c>
    </row>
    <row r="134" spans="1:11" s="1011" customFormat="1" ht="14" thickTop="1" thickBot="1">
      <c r="A134" s="1210" t="s">
        <v>150</v>
      </c>
      <c r="B134" s="1211">
        <v>3000</v>
      </c>
      <c r="C134" s="321"/>
      <c r="D134" s="321"/>
      <c r="E134" s="321"/>
      <c r="F134" s="321"/>
      <c r="G134" s="321"/>
      <c r="H134" s="322"/>
      <c r="I134" s="323"/>
      <c r="J134" s="323"/>
      <c r="K134" s="189">
        <f>SUM(C134:J134)</f>
        <v>0</v>
      </c>
    </row>
    <row r="135" spans="1:11" s="1011" customFormat="1" ht="13" thickTop="1">
      <c r="A135" s="1206" t="s">
        <v>612</v>
      </c>
      <c r="B135" s="1207">
        <v>4000</v>
      </c>
      <c r="C135" s="324"/>
      <c r="D135" s="325"/>
      <c r="E135" s="325"/>
      <c r="F135" s="325"/>
      <c r="G135" s="325"/>
      <c r="H135" s="325"/>
      <c r="I135" s="325"/>
      <c r="J135" s="325"/>
      <c r="K135" s="326"/>
    </row>
    <row r="136" spans="1:11" ht="12">
      <c r="A136" s="1208" t="s">
        <v>608</v>
      </c>
      <c r="B136" s="1209">
        <v>4100</v>
      </c>
      <c r="C136" s="297"/>
      <c r="D136" s="298"/>
      <c r="E136" s="298"/>
      <c r="F136" s="298"/>
      <c r="G136" s="298"/>
      <c r="H136" s="298"/>
      <c r="I136" s="298"/>
      <c r="J136" s="298"/>
      <c r="K136" s="299"/>
    </row>
    <row r="137" spans="1:11" ht="12">
      <c r="A137" s="1202" t="s">
        <v>517</v>
      </c>
      <c r="B137" s="1203">
        <v>4110</v>
      </c>
      <c r="C137" s="315"/>
      <c r="D137" s="316"/>
      <c r="E137" s="328"/>
      <c r="F137" s="315"/>
      <c r="G137" s="315"/>
      <c r="H137" s="328"/>
      <c r="I137" s="315"/>
      <c r="J137" s="316"/>
      <c r="K137" s="329">
        <f>SUM(E137,H137)</f>
        <v>0</v>
      </c>
    </row>
    <row r="138" spans="1:11" ht="12">
      <c r="A138" s="1192" t="s">
        <v>226</v>
      </c>
      <c r="B138" s="1204">
        <v>4120</v>
      </c>
      <c r="C138" s="330"/>
      <c r="D138" s="331"/>
      <c r="E138" s="332"/>
      <c r="F138" s="330"/>
      <c r="G138" s="330"/>
      <c r="H138" s="332"/>
      <c r="I138" s="330"/>
      <c r="J138" s="331"/>
      <c r="K138" s="189">
        <f>SUM(C138:J138)</f>
        <v>0</v>
      </c>
    </row>
    <row r="139" spans="1:11" ht="12">
      <c r="A139" s="1192" t="s">
        <v>197</v>
      </c>
      <c r="B139" s="1193">
        <v>4140</v>
      </c>
      <c r="C139" s="330"/>
      <c r="D139" s="331"/>
      <c r="E139" s="332"/>
      <c r="F139" s="330"/>
      <c r="G139" s="330"/>
      <c r="H139" s="332"/>
      <c r="I139" s="330"/>
      <c r="J139" s="331"/>
      <c r="K139" s="189">
        <f>SUM(C139:J139)</f>
        <v>0</v>
      </c>
    </row>
    <row r="140" spans="1:11" ht="12">
      <c r="A140" s="1205" t="s">
        <v>886</v>
      </c>
      <c r="B140" s="1193">
        <v>4190</v>
      </c>
      <c r="C140" s="330"/>
      <c r="D140" s="331"/>
      <c r="E140" s="332"/>
      <c r="F140" s="330"/>
      <c r="G140" s="330"/>
      <c r="H140" s="332"/>
      <c r="I140" s="330"/>
      <c r="J140" s="331"/>
      <c r="K140" s="189">
        <f>SUM(C140:J140)</f>
        <v>0</v>
      </c>
    </row>
    <row r="141" spans="1:11" ht="13" thickBot="1">
      <c r="A141" s="1191" t="s">
        <v>613</v>
      </c>
      <c r="B141" s="1416">
        <v>4100</v>
      </c>
      <c r="C141" s="330"/>
      <c r="D141" s="331"/>
      <c r="E141" s="333">
        <f>SUM(E137:E140)</f>
        <v>0</v>
      </c>
      <c r="F141" s="330"/>
      <c r="G141" s="330"/>
      <c r="H141" s="333">
        <f>SUM(H137:H140)</f>
        <v>0</v>
      </c>
      <c r="I141" s="330"/>
      <c r="J141" s="331"/>
      <c r="K141" s="333">
        <f>SUM(K137:K140)</f>
        <v>0</v>
      </c>
    </row>
    <row r="142" spans="1:11" ht="18" thickTop="1" thickBot="1">
      <c r="A142" s="1200" t="s">
        <v>695</v>
      </c>
      <c r="B142" s="1201">
        <v>4400</v>
      </c>
      <c r="C142" s="330"/>
      <c r="D142" s="331"/>
      <c r="E142" s="332"/>
      <c r="F142" s="330"/>
      <c r="G142" s="330"/>
      <c r="H142" s="334"/>
      <c r="I142" s="330"/>
      <c r="J142" s="331"/>
      <c r="K142" s="286">
        <f>SUM(C142:J142)</f>
        <v>0</v>
      </c>
    </row>
    <row r="143" spans="1:11" ht="14" thickTop="1" thickBot="1">
      <c r="A143" s="1196" t="s">
        <v>614</v>
      </c>
      <c r="B143" s="763">
        <v>4000</v>
      </c>
      <c r="C143" s="330"/>
      <c r="D143" s="330"/>
      <c r="E143" s="335">
        <f>SUM(E141:E142)</f>
        <v>0</v>
      </c>
      <c r="F143" s="330"/>
      <c r="G143" s="330"/>
      <c r="H143" s="336">
        <f>SUM(H141:H142)</f>
        <v>0</v>
      </c>
      <c r="I143" s="330"/>
      <c r="J143" s="330"/>
      <c r="K143" s="336">
        <f>SUM(K141:K142)</f>
        <v>0</v>
      </c>
    </row>
    <row r="144" spans="1:11" s="1011" customFormat="1" ht="13" thickTop="1">
      <c r="A144" s="1128" t="s">
        <v>38</v>
      </c>
      <c r="B144" s="1197">
        <v>5000</v>
      </c>
      <c r="C144" s="330"/>
      <c r="D144" s="330"/>
      <c r="E144" s="337"/>
      <c r="F144" s="330"/>
      <c r="G144" s="330"/>
      <c r="H144" s="330"/>
      <c r="I144" s="330"/>
      <c r="J144" s="330"/>
      <c r="K144" s="330"/>
    </row>
    <row r="145" spans="1:12" s="1011" customFormat="1" ht="12">
      <c r="A145" s="1198" t="s">
        <v>198</v>
      </c>
      <c r="B145" s="1199">
        <v>5100</v>
      </c>
      <c r="C145" s="330"/>
      <c r="D145" s="330"/>
      <c r="E145" s="330"/>
      <c r="F145" s="330"/>
      <c r="G145" s="330"/>
      <c r="H145" s="330"/>
      <c r="I145" s="330"/>
      <c r="J145" s="330"/>
      <c r="K145" s="315"/>
    </row>
    <row r="146" spans="1:12" ht="12">
      <c r="A146" s="1192" t="s">
        <v>295</v>
      </c>
      <c r="B146" s="1193">
        <v>5110</v>
      </c>
      <c r="C146" s="330"/>
      <c r="D146" s="330"/>
      <c r="E146" s="330"/>
      <c r="F146" s="330"/>
      <c r="G146" s="330"/>
      <c r="H146" s="332"/>
      <c r="I146" s="330"/>
      <c r="J146" s="331"/>
      <c r="K146" s="189">
        <f>SUM(C146:J146)</f>
        <v>0</v>
      </c>
    </row>
    <row r="147" spans="1:12" ht="12">
      <c r="A147" s="1192" t="s">
        <v>396</v>
      </c>
      <c r="B147" s="1193">
        <v>5120</v>
      </c>
      <c r="C147" s="330"/>
      <c r="D147" s="330"/>
      <c r="E147" s="330"/>
      <c r="F147" s="330"/>
      <c r="G147" s="330"/>
      <c r="H147" s="332"/>
      <c r="I147" s="330"/>
      <c r="J147" s="331"/>
      <c r="K147" s="189">
        <f>SUM(C147:J147)</f>
        <v>0</v>
      </c>
    </row>
    <row r="148" spans="1:12" ht="12">
      <c r="A148" s="1194" t="s">
        <v>346</v>
      </c>
      <c r="B148" s="1193">
        <v>5130</v>
      </c>
      <c r="C148" s="330"/>
      <c r="D148" s="330"/>
      <c r="E148" s="330"/>
      <c r="F148" s="330"/>
      <c r="G148" s="330"/>
      <c r="H148" s="332"/>
      <c r="I148" s="330"/>
      <c r="J148" s="331"/>
      <c r="K148" s="189">
        <f>SUM(C148:J148)</f>
        <v>0</v>
      </c>
    </row>
    <row r="149" spans="1:12" ht="12">
      <c r="A149" s="1195" t="s">
        <v>414</v>
      </c>
      <c r="B149" s="1193">
        <v>5140</v>
      </c>
      <c r="C149" s="330"/>
      <c r="D149" s="330"/>
      <c r="E149" s="330"/>
      <c r="F149" s="330"/>
      <c r="G149" s="330"/>
      <c r="H149" s="332"/>
      <c r="I149" s="330"/>
      <c r="J149" s="331"/>
      <c r="K149" s="189">
        <f>SUM(C149:J149)</f>
        <v>0</v>
      </c>
    </row>
    <row r="150" spans="1:12" ht="12">
      <c r="A150" s="1195" t="s">
        <v>696</v>
      </c>
      <c r="B150" s="1193">
        <v>5150</v>
      </c>
      <c r="C150" s="330"/>
      <c r="D150" s="330"/>
      <c r="E150" s="330"/>
      <c r="F150" s="330"/>
      <c r="G150" s="330"/>
      <c r="H150" s="332"/>
      <c r="I150" s="330"/>
      <c r="J150" s="331"/>
      <c r="K150" s="189">
        <f>SUM(C150:J150)</f>
        <v>0</v>
      </c>
    </row>
    <row r="151" spans="1:12" ht="13" thickBot="1">
      <c r="A151" s="1191" t="s">
        <v>39</v>
      </c>
      <c r="B151" s="1416">
        <v>5100</v>
      </c>
      <c r="C151" s="330"/>
      <c r="D151" s="330"/>
      <c r="E151" s="330"/>
      <c r="F151" s="330"/>
      <c r="G151" s="330"/>
      <c r="H151" s="338">
        <f>SUM(H146:H150)</f>
        <v>0</v>
      </c>
      <c r="I151" s="330"/>
      <c r="J151" s="331"/>
      <c r="K151" s="255">
        <f>SUM(K146:K150)</f>
        <v>0</v>
      </c>
    </row>
    <row r="152" spans="1:12" s="1011" customFormat="1" ht="13" thickTop="1">
      <c r="A152" s="1189" t="s">
        <v>216</v>
      </c>
      <c r="B152" s="1190">
        <v>5200</v>
      </c>
      <c r="C152" s="330"/>
      <c r="D152" s="330"/>
      <c r="E152" s="330"/>
      <c r="F152" s="330"/>
      <c r="G152" s="330"/>
      <c r="H152" s="332"/>
      <c r="I152" s="330"/>
      <c r="J152" s="331"/>
      <c r="K152" s="189">
        <f>SUM(H152:J152)</f>
        <v>0</v>
      </c>
    </row>
    <row r="153" spans="1:12" ht="13" thickBot="1">
      <c r="A153" s="1187" t="s">
        <v>176</v>
      </c>
      <c r="B153" s="1188">
        <v>5000</v>
      </c>
      <c r="C153" s="330"/>
      <c r="D153" s="330"/>
      <c r="E153" s="330"/>
      <c r="F153" s="330"/>
      <c r="G153" s="330"/>
      <c r="H153" s="333">
        <f>SUM(H151:H152)</f>
        <v>0</v>
      </c>
      <c r="I153" s="330"/>
      <c r="J153" s="331"/>
      <c r="K153" s="333">
        <f>SUM(K151:K152)</f>
        <v>0</v>
      </c>
    </row>
    <row r="154" spans="1:12" s="1011" customFormat="1" ht="14" thickTop="1" thickBot="1">
      <c r="A154" s="1185" t="s">
        <v>165</v>
      </c>
      <c r="B154" s="1186">
        <v>6000</v>
      </c>
      <c r="C154" s="330"/>
      <c r="D154" s="330"/>
      <c r="E154" s="330"/>
      <c r="F154" s="330"/>
      <c r="G154" s="330"/>
      <c r="H154" s="339"/>
      <c r="I154" s="330"/>
      <c r="J154" s="331"/>
      <c r="K154" s="256">
        <f>SUM(C154:J154)</f>
        <v>0</v>
      </c>
    </row>
    <row r="155" spans="1:12" ht="16" thickTop="1" thickBot="1">
      <c r="A155" s="1121" t="s">
        <v>439</v>
      </c>
      <c r="B155" s="1174"/>
      <c r="C155" s="338">
        <f>SUM(C133,C134,C143,C153,C154)</f>
        <v>2669850</v>
      </c>
      <c r="D155" s="338">
        <f t="shared" ref="D155:J155" si="20">SUM(D133,D134,D143,D153,D154)</f>
        <v>565250</v>
      </c>
      <c r="E155" s="338">
        <f>SUM(E133,E134,E143)</f>
        <v>1172490</v>
      </c>
      <c r="F155" s="338">
        <f t="shared" si="20"/>
        <v>1318130</v>
      </c>
      <c r="G155" s="338">
        <f t="shared" si="20"/>
        <v>1453000</v>
      </c>
      <c r="H155" s="338">
        <f>SUM(H133,H134,H143,H153,H154)</f>
        <v>2000</v>
      </c>
      <c r="I155" s="338">
        <f t="shared" si="20"/>
        <v>10000</v>
      </c>
      <c r="J155" s="338">
        <f t="shared" si="20"/>
        <v>0</v>
      </c>
      <c r="K155" s="333">
        <f>SUM(K133,K134,K143,K153,K154)</f>
        <v>7190720</v>
      </c>
      <c r="L155" s="1026"/>
    </row>
    <row r="156" spans="1:12" ht="16" thickTop="1" thickBot="1">
      <c r="A156" s="1175" t="s">
        <v>67</v>
      </c>
      <c r="B156" s="1176"/>
      <c r="C156" s="340"/>
      <c r="D156" s="340"/>
      <c r="E156" s="340"/>
      <c r="F156" s="340"/>
      <c r="G156" s="340"/>
      <c r="H156" s="341"/>
      <c r="I156" s="340"/>
      <c r="J156" s="342"/>
      <c r="K156" s="336">
        <f>'EstRev 6-11'!D272-'EstExp 12-20'!K155</f>
        <v>-963520</v>
      </c>
    </row>
    <row r="157" spans="1:12" ht="15" thickTop="1">
      <c r="A157" s="1177"/>
      <c r="B157" s="1178"/>
      <c r="C157" s="343"/>
      <c r="D157" s="343"/>
      <c r="E157" s="343"/>
      <c r="F157" s="343"/>
      <c r="G157" s="343"/>
      <c r="H157" s="343"/>
      <c r="I157" s="343"/>
      <c r="J157" s="343"/>
      <c r="K157" s="343"/>
    </row>
    <row r="158" spans="1:12" s="1011" customFormat="1" ht="12">
      <c r="A158" s="1179" t="s">
        <v>194</v>
      </c>
      <c r="B158" s="1180"/>
      <c r="C158" s="344"/>
      <c r="D158" s="345"/>
      <c r="E158" s="345"/>
      <c r="F158" s="345"/>
      <c r="G158" s="346"/>
      <c r="H158" s="345"/>
      <c r="I158" s="345"/>
      <c r="J158" s="345"/>
      <c r="K158" s="347"/>
    </row>
    <row r="159" spans="1:12" s="1011" customFormat="1" ht="12">
      <c r="A159" s="1181" t="s">
        <v>615</v>
      </c>
      <c r="B159" s="1182">
        <v>4000</v>
      </c>
      <c r="C159" s="348"/>
      <c r="D159" s="349"/>
      <c r="E159" s="349"/>
      <c r="F159" s="349"/>
      <c r="G159" s="349"/>
      <c r="H159" s="349"/>
      <c r="I159" s="349"/>
      <c r="J159" s="349"/>
      <c r="K159" s="350"/>
    </row>
    <row r="160" spans="1:12" s="1011" customFormat="1" ht="12">
      <c r="A160" s="1183" t="s">
        <v>608</v>
      </c>
      <c r="B160" s="1184" t="s">
        <v>738</v>
      </c>
      <c r="C160" s="297"/>
      <c r="D160" s="298"/>
      <c r="E160" s="298"/>
      <c r="F160" s="298"/>
      <c r="G160" s="298"/>
      <c r="H160" s="298"/>
      <c r="I160" s="298"/>
      <c r="J160" s="298"/>
      <c r="K160" s="299"/>
    </row>
    <row r="161" spans="1:11" ht="12">
      <c r="A161" s="1170" t="s">
        <v>642</v>
      </c>
      <c r="B161" s="1171" t="s">
        <v>643</v>
      </c>
      <c r="C161" s="351"/>
      <c r="D161" s="351"/>
      <c r="E161" s="351"/>
      <c r="F161" s="351"/>
      <c r="G161" s="351"/>
      <c r="H161" s="353"/>
      <c r="I161" s="351"/>
      <c r="J161" s="352"/>
      <c r="K161" s="354">
        <f>H161</f>
        <v>0</v>
      </c>
    </row>
    <row r="162" spans="1:11" ht="12">
      <c r="A162" s="1170" t="s">
        <v>226</v>
      </c>
      <c r="B162" s="1171" t="s">
        <v>644</v>
      </c>
      <c r="C162" s="351"/>
      <c r="D162" s="351"/>
      <c r="E162" s="351"/>
      <c r="F162" s="351"/>
      <c r="G162" s="351"/>
      <c r="H162" s="353"/>
      <c r="I162" s="351"/>
      <c r="J162" s="352"/>
      <c r="K162" s="354">
        <f>H162</f>
        <v>0</v>
      </c>
    </row>
    <row r="163" spans="1:11" ht="12">
      <c r="A163" s="1172" t="s">
        <v>884</v>
      </c>
      <c r="B163" s="1173" t="s">
        <v>648</v>
      </c>
      <c r="C163" s="351"/>
      <c r="D163" s="351"/>
      <c r="E163" s="351"/>
      <c r="F163" s="351"/>
      <c r="G163" s="351"/>
      <c r="H163" s="355"/>
      <c r="I163" s="351"/>
      <c r="J163" s="352"/>
      <c r="K163" s="356">
        <f>H163</f>
        <v>0</v>
      </c>
    </row>
    <row r="164" spans="1:11" ht="13" thickBot="1">
      <c r="A164" s="1166" t="s">
        <v>613</v>
      </c>
      <c r="B164" s="1167" t="s">
        <v>645</v>
      </c>
      <c r="C164" s="351"/>
      <c r="D164" s="351"/>
      <c r="E164" s="351"/>
      <c r="F164" s="351"/>
      <c r="G164" s="357"/>
      <c r="H164" s="358">
        <f>SUM(H161:H163)</f>
        <v>0</v>
      </c>
      <c r="I164" s="351"/>
      <c r="J164" s="352"/>
      <c r="K164" s="358">
        <f>SUM(K161:K163)</f>
        <v>0</v>
      </c>
    </row>
    <row r="165" spans="1:11" s="1011" customFormat="1" ht="13" thickTop="1">
      <c r="A165" s="1155" t="s">
        <v>43</v>
      </c>
      <c r="B165" s="1168">
        <v>5000</v>
      </c>
      <c r="C165" s="348"/>
      <c r="D165" s="349"/>
      <c r="E165" s="349"/>
      <c r="F165" s="349"/>
      <c r="G165" s="349"/>
      <c r="H165" s="359"/>
      <c r="I165" s="349"/>
      <c r="J165" s="349"/>
      <c r="K165" s="360"/>
    </row>
    <row r="166" spans="1:11" s="1011" customFormat="1" ht="12">
      <c r="A166" s="1159" t="s">
        <v>198</v>
      </c>
      <c r="B166" s="1169">
        <v>5100</v>
      </c>
      <c r="C166" s="297"/>
      <c r="D166" s="298"/>
      <c r="E166" s="298"/>
      <c r="F166" s="298"/>
      <c r="G166" s="298"/>
      <c r="H166" s="298"/>
      <c r="I166" s="298"/>
      <c r="J166" s="298"/>
      <c r="K166" s="299"/>
    </row>
    <row r="167" spans="1:11" ht="12">
      <c r="A167" s="1163" t="s">
        <v>295</v>
      </c>
      <c r="B167" s="1164">
        <v>5110</v>
      </c>
      <c r="C167" s="351"/>
      <c r="D167" s="351"/>
      <c r="E167" s="351"/>
      <c r="F167" s="351"/>
      <c r="G167" s="351"/>
      <c r="H167" s="353"/>
      <c r="I167" s="351"/>
      <c r="J167" s="352"/>
      <c r="K167" s="189">
        <f>SUM(C167:J167)</f>
        <v>0</v>
      </c>
    </row>
    <row r="168" spans="1:11" ht="12">
      <c r="A168" s="1163" t="s">
        <v>396</v>
      </c>
      <c r="B168" s="1164">
        <v>5120</v>
      </c>
      <c r="C168" s="351"/>
      <c r="D168" s="351"/>
      <c r="E168" s="351"/>
      <c r="F168" s="351"/>
      <c r="G168" s="351"/>
      <c r="H168" s="353"/>
      <c r="I168" s="351"/>
      <c r="J168" s="352"/>
      <c r="K168" s="189">
        <f t="shared" ref="K168:K174" si="21">SUM(C168:J168)</f>
        <v>0</v>
      </c>
    </row>
    <row r="169" spans="1:11" ht="12">
      <c r="A169" s="1163" t="s">
        <v>123</v>
      </c>
      <c r="B169" s="1164">
        <v>5130</v>
      </c>
      <c r="C169" s="351"/>
      <c r="D169" s="351"/>
      <c r="E169" s="351"/>
      <c r="F169" s="351"/>
      <c r="G169" s="351"/>
      <c r="H169" s="353"/>
      <c r="I169" s="351"/>
      <c r="J169" s="352"/>
      <c r="K169" s="189">
        <f t="shared" si="21"/>
        <v>0</v>
      </c>
    </row>
    <row r="170" spans="1:11" ht="12">
      <c r="A170" s="1163" t="s">
        <v>414</v>
      </c>
      <c r="B170" s="1164">
        <v>5140</v>
      </c>
      <c r="C170" s="351"/>
      <c r="D170" s="351"/>
      <c r="E170" s="351"/>
      <c r="F170" s="351"/>
      <c r="G170" s="351"/>
      <c r="H170" s="353"/>
      <c r="I170" s="351"/>
      <c r="J170" s="352"/>
      <c r="K170" s="189">
        <f t="shared" si="21"/>
        <v>0</v>
      </c>
    </row>
    <row r="171" spans="1:11" ht="12">
      <c r="A171" s="1165" t="s">
        <v>696</v>
      </c>
      <c r="B171" s="1164">
        <v>5150</v>
      </c>
      <c r="C171" s="351"/>
      <c r="D171" s="351"/>
      <c r="E171" s="351"/>
      <c r="F171" s="351"/>
      <c r="G171" s="351"/>
      <c r="H171" s="353"/>
      <c r="I171" s="351"/>
      <c r="J171" s="352"/>
      <c r="K171" s="189">
        <f t="shared" si="21"/>
        <v>0</v>
      </c>
    </row>
    <row r="172" spans="1:11" ht="13" thickBot="1">
      <c r="A172" s="1162" t="s">
        <v>440</v>
      </c>
      <c r="B172" s="1417">
        <v>5100</v>
      </c>
      <c r="C172" s="351"/>
      <c r="D172" s="351"/>
      <c r="E172" s="351"/>
      <c r="F172" s="351"/>
      <c r="G172" s="351"/>
      <c r="H172" s="362">
        <f>SUM(H167:H171)</f>
        <v>0</v>
      </c>
      <c r="I172" s="351"/>
      <c r="J172" s="352"/>
      <c r="K172" s="362">
        <f>SUM(K167:K171)</f>
        <v>0</v>
      </c>
    </row>
    <row r="173" spans="1:11" s="1011" customFormat="1" ht="13" thickTop="1">
      <c r="A173" s="1159" t="s">
        <v>216</v>
      </c>
      <c r="B173" s="1160">
        <v>5200</v>
      </c>
      <c r="C173" s="351"/>
      <c r="D173" s="351"/>
      <c r="E173" s="351"/>
      <c r="F173" s="351"/>
      <c r="G173" s="357"/>
      <c r="H173" s="363">
        <v>222470</v>
      </c>
      <c r="I173" s="364"/>
      <c r="J173" s="352"/>
      <c r="K173" s="189">
        <f t="shared" si="21"/>
        <v>222470</v>
      </c>
    </row>
    <row r="174" spans="1:11" ht="27">
      <c r="A174" s="1119" t="s">
        <v>1962</v>
      </c>
      <c r="B174" s="1161">
        <v>5300</v>
      </c>
      <c r="C174" s="351"/>
      <c r="D174" s="351"/>
      <c r="E174" s="357"/>
      <c r="F174" s="351"/>
      <c r="G174" s="357"/>
      <c r="H174" s="353">
        <v>1853300</v>
      </c>
      <c r="I174" s="351"/>
      <c r="J174" s="352"/>
      <c r="K174" s="189">
        <f t="shared" si="21"/>
        <v>1853300</v>
      </c>
    </row>
    <row r="175" spans="1:11" ht="12">
      <c r="A175" s="1158" t="s">
        <v>890</v>
      </c>
      <c r="B175" s="1161">
        <v>5400</v>
      </c>
      <c r="C175" s="351"/>
      <c r="D175" s="351"/>
      <c r="E175" s="353"/>
      <c r="F175" s="351"/>
      <c r="G175" s="351"/>
      <c r="H175" s="353">
        <v>2000</v>
      </c>
      <c r="I175" s="351"/>
      <c r="J175" s="351"/>
      <c r="K175" s="189">
        <f>SUM(C175:J175)</f>
        <v>2000</v>
      </c>
    </row>
    <row r="176" spans="1:11" ht="13" thickBot="1">
      <c r="A176" s="1157" t="s">
        <v>176</v>
      </c>
      <c r="B176" s="1417">
        <v>5000</v>
      </c>
      <c r="C176" s="351"/>
      <c r="D176" s="351"/>
      <c r="E176" s="365">
        <f>SUM(E172:E175)</f>
        <v>0</v>
      </c>
      <c r="F176" s="351"/>
      <c r="G176" s="351"/>
      <c r="H176" s="365">
        <f>SUM(H172:H175)</f>
        <v>2077770</v>
      </c>
      <c r="I176" s="351"/>
      <c r="J176" s="351"/>
      <c r="K176" s="362">
        <f>SUM(K172:K175)</f>
        <v>2077770</v>
      </c>
    </row>
    <row r="177" spans="1:11" s="1011" customFormat="1" ht="14" thickTop="1" thickBot="1">
      <c r="A177" s="1155" t="s">
        <v>195</v>
      </c>
      <c r="B177" s="1156">
        <v>6000</v>
      </c>
      <c r="C177" s="351"/>
      <c r="D177" s="351"/>
      <c r="E177" s="357"/>
      <c r="F177" s="351"/>
      <c r="G177" s="351"/>
      <c r="H177" s="366"/>
      <c r="I177" s="351"/>
      <c r="J177" s="351"/>
      <c r="K177" s="256">
        <f>SUM(C177:J177)</f>
        <v>0</v>
      </c>
    </row>
    <row r="178" spans="1:11" ht="16" thickTop="1" thickBot="1">
      <c r="A178" s="1147" t="s">
        <v>439</v>
      </c>
      <c r="B178" s="1403"/>
      <c r="C178" s="351"/>
      <c r="D178" s="351"/>
      <c r="E178" s="362">
        <f>SUM(E176)</f>
        <v>0</v>
      </c>
      <c r="F178" s="351"/>
      <c r="G178" s="351"/>
      <c r="H178" s="362">
        <f>SUM(H164,H176,H177)</f>
        <v>2077770</v>
      </c>
      <c r="I178" s="351"/>
      <c r="J178" s="351"/>
      <c r="K178" s="362">
        <f>SUM(K164,K176,K177)</f>
        <v>2077770</v>
      </c>
    </row>
    <row r="179" spans="1:11" ht="14" thickTop="1" thickBot="1">
      <c r="A179" s="1776" t="s">
        <v>67</v>
      </c>
      <c r="B179" s="1777"/>
      <c r="C179" s="361"/>
      <c r="D179" s="361"/>
      <c r="E179" s="367"/>
      <c r="F179" s="361"/>
      <c r="G179" s="361"/>
      <c r="H179" s="368"/>
      <c r="I179" s="361"/>
      <c r="J179" s="361"/>
      <c r="K179" s="369">
        <f>'EstRev 6-11'!E272-'EstExp 12-20'!K178</f>
        <v>-1342770</v>
      </c>
    </row>
    <row r="180" spans="1:11" ht="15" thickTop="1">
      <c r="A180" s="1148"/>
      <c r="B180" s="502"/>
      <c r="C180" s="370"/>
      <c r="D180" s="370"/>
      <c r="E180" s="370"/>
      <c r="F180" s="370"/>
      <c r="G180" s="370"/>
      <c r="H180" s="370"/>
      <c r="I180" s="370"/>
      <c r="J180" s="370"/>
      <c r="K180" s="371"/>
    </row>
    <row r="181" spans="1:11" s="1011" customFormat="1" ht="12">
      <c r="A181" s="1149" t="s">
        <v>206</v>
      </c>
      <c r="B181" s="1150"/>
      <c r="C181" s="1151"/>
      <c r="D181" s="372"/>
      <c r="E181" s="372"/>
      <c r="F181" s="372"/>
      <c r="G181" s="372"/>
      <c r="H181" s="372"/>
      <c r="I181" s="372"/>
      <c r="J181" s="372"/>
      <c r="K181" s="373"/>
    </row>
    <row r="182" spans="1:11" s="1011" customFormat="1" ht="12">
      <c r="A182" s="1143" t="s">
        <v>166</v>
      </c>
      <c r="B182" s="1152" t="s">
        <v>100</v>
      </c>
      <c r="C182" s="388"/>
      <c r="D182" s="374"/>
      <c r="E182" s="374"/>
      <c r="F182" s="374"/>
      <c r="G182" s="374"/>
      <c r="H182" s="374"/>
      <c r="I182" s="374"/>
      <c r="J182" s="374"/>
      <c r="K182" s="375"/>
    </row>
    <row r="183" spans="1:11" s="1011" customFormat="1" ht="12">
      <c r="A183" s="1153" t="s">
        <v>483</v>
      </c>
      <c r="B183" s="1154" t="s">
        <v>739</v>
      </c>
      <c r="C183" s="297"/>
      <c r="D183" s="298"/>
      <c r="E183" s="298"/>
      <c r="F183" s="298"/>
      <c r="G183" s="298"/>
      <c r="H183" s="298"/>
      <c r="I183" s="298"/>
      <c r="J183" s="298"/>
      <c r="K183" s="299"/>
    </row>
    <row r="184" spans="1:11" ht="12">
      <c r="A184" s="1136" t="s">
        <v>697</v>
      </c>
      <c r="B184" s="1137">
        <v>2190</v>
      </c>
      <c r="C184" s="377"/>
      <c r="D184" s="377"/>
      <c r="E184" s="377"/>
      <c r="F184" s="377"/>
      <c r="G184" s="377"/>
      <c r="H184" s="377"/>
      <c r="I184" s="377"/>
      <c r="J184" s="377"/>
      <c r="K184" s="189">
        <f>SUM(C184:J184)</f>
        <v>0</v>
      </c>
    </row>
    <row r="185" spans="1:11" s="1011" customFormat="1" ht="12">
      <c r="A185" s="1145" t="s">
        <v>223</v>
      </c>
      <c r="B185" s="1146"/>
      <c r="C185" s="297"/>
      <c r="D185" s="298"/>
      <c r="E185" s="298"/>
      <c r="F185" s="298"/>
      <c r="G185" s="298"/>
      <c r="H185" s="298"/>
      <c r="I185" s="298"/>
      <c r="J185" s="298"/>
      <c r="K185" s="299"/>
    </row>
    <row r="186" spans="1:11" ht="12">
      <c r="A186" s="1136" t="s">
        <v>364</v>
      </c>
      <c r="B186" s="1137">
        <v>2550</v>
      </c>
      <c r="C186" s="377">
        <v>50000</v>
      </c>
      <c r="D186" s="377"/>
      <c r="E186" s="377">
        <v>4912500</v>
      </c>
      <c r="F186" s="377"/>
      <c r="G186" s="377"/>
      <c r="H186" s="377"/>
      <c r="I186" s="377"/>
      <c r="J186" s="377"/>
      <c r="K186" s="189">
        <f>SUM(C186:J186)</f>
        <v>4962500</v>
      </c>
    </row>
    <row r="187" spans="1:11" ht="12">
      <c r="A187" s="1136" t="s">
        <v>887</v>
      </c>
      <c r="B187" s="1137">
        <v>2900</v>
      </c>
      <c r="C187" s="377"/>
      <c r="D187" s="377"/>
      <c r="E187" s="377"/>
      <c r="F187" s="377"/>
      <c r="G187" s="377"/>
      <c r="H187" s="377"/>
      <c r="I187" s="377"/>
      <c r="J187" s="377"/>
      <c r="K187" s="189">
        <f>SUM(C187:J187)</f>
        <v>0</v>
      </c>
    </row>
    <row r="188" spans="1:11" ht="13" thickBot="1">
      <c r="A188" s="1134" t="s">
        <v>506</v>
      </c>
      <c r="B188" s="969">
        <v>2000</v>
      </c>
      <c r="C188" s="378">
        <f>SUM(C184:C187)</f>
        <v>50000</v>
      </c>
      <c r="D188" s="378">
        <f t="shared" ref="D188:J188" si="22">SUM(D184,D186,D187)</f>
        <v>0</v>
      </c>
      <c r="E188" s="378">
        <f t="shared" si="22"/>
        <v>4912500</v>
      </c>
      <c r="F188" s="378">
        <f t="shared" si="22"/>
        <v>0</v>
      </c>
      <c r="G188" s="378">
        <f t="shared" si="22"/>
        <v>0</v>
      </c>
      <c r="H188" s="378">
        <f t="shared" si="22"/>
        <v>0</v>
      </c>
      <c r="I188" s="378">
        <f t="shared" si="22"/>
        <v>0</v>
      </c>
      <c r="J188" s="378">
        <f t="shared" si="22"/>
        <v>0</v>
      </c>
      <c r="K188" s="378">
        <f t="shared" ref="K188" si="23">SUM(K184,K186,K187)</f>
        <v>4962500</v>
      </c>
    </row>
    <row r="189" spans="1:11" s="1011" customFormat="1" ht="14" thickTop="1" thickBot="1">
      <c r="A189" s="1143" t="s">
        <v>498</v>
      </c>
      <c r="B189" s="1144">
        <v>3000</v>
      </c>
      <c r="C189" s="377"/>
      <c r="D189" s="377"/>
      <c r="E189" s="377"/>
      <c r="F189" s="377"/>
      <c r="G189" s="377"/>
      <c r="H189" s="377"/>
      <c r="I189" s="377"/>
      <c r="J189" s="377"/>
      <c r="K189" s="189">
        <f>SUM(C189:J189)</f>
        <v>0</v>
      </c>
    </row>
    <row r="190" spans="1:11" s="1011" customFormat="1" ht="13" thickTop="1">
      <c r="A190" s="1139" t="s">
        <v>616</v>
      </c>
      <c r="B190" s="1140">
        <v>4000</v>
      </c>
      <c r="C190" s="379"/>
      <c r="D190" s="380"/>
      <c r="E190" s="380"/>
      <c r="F190" s="380"/>
      <c r="G190" s="380"/>
      <c r="H190" s="380"/>
      <c r="I190" s="380"/>
      <c r="J190" s="380"/>
      <c r="K190" s="381"/>
    </row>
    <row r="191" spans="1:11" s="1011" customFormat="1" ht="12">
      <c r="A191" s="1141" t="s">
        <v>608</v>
      </c>
      <c r="B191" s="1142">
        <v>4100</v>
      </c>
      <c r="C191" s="297"/>
      <c r="D191" s="298"/>
      <c r="E191" s="298"/>
      <c r="F191" s="298"/>
      <c r="G191" s="298"/>
      <c r="H191" s="298"/>
      <c r="I191" s="298"/>
      <c r="J191" s="298"/>
      <c r="K191" s="299"/>
    </row>
    <row r="192" spans="1:11" ht="12">
      <c r="A192" s="1136" t="s">
        <v>512</v>
      </c>
      <c r="B192" s="1137">
        <v>4110</v>
      </c>
      <c r="C192" s="376"/>
      <c r="D192" s="376"/>
      <c r="E192" s="377"/>
      <c r="F192" s="376"/>
      <c r="G192" s="376"/>
      <c r="H192" s="377"/>
      <c r="I192" s="376"/>
      <c r="J192" s="382"/>
      <c r="K192" s="189">
        <f t="shared" ref="K192:K197" si="24">SUM(C192:J192)</f>
        <v>0</v>
      </c>
    </row>
    <row r="193" spans="1:11" ht="12">
      <c r="A193" s="1136" t="s">
        <v>226</v>
      </c>
      <c r="B193" s="1137">
        <v>4120</v>
      </c>
      <c r="C193" s="376"/>
      <c r="D193" s="376"/>
      <c r="E193" s="377"/>
      <c r="F193" s="376"/>
      <c r="G193" s="376"/>
      <c r="H193" s="377"/>
      <c r="I193" s="376"/>
      <c r="J193" s="382"/>
      <c r="K193" s="189">
        <f t="shared" si="24"/>
        <v>0</v>
      </c>
    </row>
    <row r="194" spans="1:11" ht="12">
      <c r="A194" s="1136" t="s">
        <v>411</v>
      </c>
      <c r="B194" s="1137">
        <v>4130</v>
      </c>
      <c r="C194" s="376"/>
      <c r="D194" s="376"/>
      <c r="E194" s="377"/>
      <c r="F194" s="376"/>
      <c r="G194" s="376"/>
      <c r="H194" s="377"/>
      <c r="I194" s="376"/>
      <c r="J194" s="382"/>
      <c r="K194" s="189">
        <f t="shared" si="24"/>
        <v>0</v>
      </c>
    </row>
    <row r="195" spans="1:11" ht="12">
      <c r="A195" s="1136" t="s">
        <v>196</v>
      </c>
      <c r="B195" s="1137">
        <v>4140</v>
      </c>
      <c r="C195" s="376"/>
      <c r="D195" s="376"/>
      <c r="E195" s="377"/>
      <c r="F195" s="376"/>
      <c r="G195" s="376"/>
      <c r="H195" s="377"/>
      <c r="I195" s="376"/>
      <c r="J195" s="382"/>
      <c r="K195" s="189">
        <f t="shared" si="24"/>
        <v>0</v>
      </c>
    </row>
    <row r="196" spans="1:11" ht="12">
      <c r="A196" s="1136" t="s">
        <v>254</v>
      </c>
      <c r="B196" s="1137">
        <v>4170</v>
      </c>
      <c r="C196" s="376"/>
      <c r="D196" s="376"/>
      <c r="E196" s="377"/>
      <c r="F196" s="376"/>
      <c r="G196" s="376"/>
      <c r="H196" s="377"/>
      <c r="I196" s="376"/>
      <c r="J196" s="382"/>
      <c r="K196" s="189">
        <f t="shared" si="24"/>
        <v>0</v>
      </c>
    </row>
    <row r="197" spans="1:11" ht="12">
      <c r="A197" s="1138" t="s">
        <v>886</v>
      </c>
      <c r="B197" s="1137">
        <v>4190</v>
      </c>
      <c r="C197" s="376"/>
      <c r="D197" s="376"/>
      <c r="E197" s="377"/>
      <c r="F197" s="376"/>
      <c r="G197" s="376"/>
      <c r="H197" s="377"/>
      <c r="I197" s="376"/>
      <c r="J197" s="382"/>
      <c r="K197" s="189">
        <f t="shared" si="24"/>
        <v>0</v>
      </c>
    </row>
    <row r="198" spans="1:11" ht="13" thickBot="1">
      <c r="A198" s="1134" t="s">
        <v>613</v>
      </c>
      <c r="B198" s="1135">
        <v>4100</v>
      </c>
      <c r="C198" s="376"/>
      <c r="D198" s="376"/>
      <c r="E198" s="384">
        <f>SUM(E192:E197)</f>
        <v>0</v>
      </c>
      <c r="F198" s="376"/>
      <c r="G198" s="376"/>
      <c r="H198" s="384">
        <f>SUM(H192:H197)</f>
        <v>0</v>
      </c>
      <c r="I198" s="376"/>
      <c r="J198" s="382"/>
      <c r="K198" s="384">
        <f>SUM(K192:K197)</f>
        <v>0</v>
      </c>
    </row>
    <row r="199" spans="1:11" s="1011" customFormat="1" ht="15" thickTop="1" thickBot="1">
      <c r="A199" s="1132" t="s">
        <v>1945</v>
      </c>
      <c r="B199" s="1133">
        <v>4400</v>
      </c>
      <c r="C199" s="376"/>
      <c r="D199" s="376"/>
      <c r="E199" s="385"/>
      <c r="F199" s="376"/>
      <c r="G199" s="376"/>
      <c r="H199" s="386"/>
      <c r="I199" s="376"/>
      <c r="J199" s="382"/>
      <c r="K199" s="189">
        <f>SUM(C199:J199)</f>
        <v>0</v>
      </c>
    </row>
    <row r="200" spans="1:11" ht="14" thickTop="1" thickBot="1">
      <c r="A200" s="1126" t="s">
        <v>611</v>
      </c>
      <c r="B200" s="1127">
        <v>4000</v>
      </c>
      <c r="C200" s="376"/>
      <c r="D200" s="376"/>
      <c r="E200" s="387">
        <f>SUM(E198,E199)</f>
        <v>0</v>
      </c>
      <c r="F200" s="376"/>
      <c r="G200" s="376"/>
      <c r="H200" s="387">
        <f>SUM(H198,H199)</f>
        <v>0</v>
      </c>
      <c r="I200" s="376"/>
      <c r="J200" s="376"/>
      <c r="K200" s="387">
        <f>SUM(K198,K199)</f>
        <v>0</v>
      </c>
    </row>
    <row r="201" spans="1:11" ht="13" thickTop="1">
      <c r="A201" s="1128" t="s">
        <v>40</v>
      </c>
      <c r="B201" s="1129">
        <v>5000</v>
      </c>
      <c r="C201" s="388"/>
      <c r="D201" s="374"/>
      <c r="E201" s="389"/>
      <c r="F201" s="374"/>
      <c r="G201" s="374"/>
      <c r="H201" s="389"/>
      <c r="I201" s="374"/>
      <c r="J201" s="374"/>
      <c r="K201" s="390"/>
    </row>
    <row r="202" spans="1:11" s="1011" customFormat="1" ht="12">
      <c r="A202" s="1130" t="s">
        <v>198</v>
      </c>
      <c r="B202" s="1131" t="s">
        <v>734</v>
      </c>
      <c r="C202" s="297"/>
      <c r="D202" s="298"/>
      <c r="E202" s="298"/>
      <c r="F202" s="298"/>
      <c r="G202" s="298"/>
      <c r="H202" s="298"/>
      <c r="I202" s="298"/>
      <c r="J202" s="298"/>
      <c r="K202" s="299"/>
    </row>
    <row r="203" spans="1:11" ht="12">
      <c r="A203" s="1122" t="s">
        <v>295</v>
      </c>
      <c r="B203" s="1123">
        <v>5110</v>
      </c>
      <c r="C203" s="391"/>
      <c r="D203" s="391"/>
      <c r="E203" s="391"/>
      <c r="F203" s="391"/>
      <c r="G203" s="391"/>
      <c r="H203" s="377"/>
      <c r="I203" s="391"/>
      <c r="J203" s="391"/>
      <c r="K203" s="189">
        <f t="shared" ref="K203:K210" si="25">SUM(C203:J203)</f>
        <v>0</v>
      </c>
    </row>
    <row r="204" spans="1:11" ht="12">
      <c r="A204" s="1122" t="s">
        <v>396</v>
      </c>
      <c r="B204" s="1124">
        <v>5120</v>
      </c>
      <c r="C204" s="391"/>
      <c r="D204" s="391"/>
      <c r="E204" s="391"/>
      <c r="F204" s="391"/>
      <c r="G204" s="391"/>
      <c r="H204" s="377"/>
      <c r="I204" s="391"/>
      <c r="J204" s="391"/>
      <c r="K204" s="189">
        <f t="shared" si="25"/>
        <v>0</v>
      </c>
    </row>
    <row r="205" spans="1:11" ht="12">
      <c r="A205" s="1125" t="s">
        <v>123</v>
      </c>
      <c r="B205" s="1124">
        <v>5130</v>
      </c>
      <c r="C205" s="391"/>
      <c r="D205" s="391"/>
      <c r="E205" s="391"/>
      <c r="F205" s="391"/>
      <c r="G205" s="391"/>
      <c r="H205" s="377"/>
      <c r="I205" s="391"/>
      <c r="J205" s="391"/>
      <c r="K205" s="189">
        <f t="shared" si="25"/>
        <v>0</v>
      </c>
    </row>
    <row r="206" spans="1:11" ht="12">
      <c r="A206" s="1122" t="s">
        <v>414</v>
      </c>
      <c r="B206" s="1124">
        <v>5140</v>
      </c>
      <c r="C206" s="391"/>
      <c r="D206" s="391"/>
      <c r="E206" s="391"/>
      <c r="F206" s="391"/>
      <c r="G206" s="391"/>
      <c r="H206" s="377"/>
      <c r="I206" s="391"/>
      <c r="J206" s="391"/>
      <c r="K206" s="189">
        <f t="shared" si="25"/>
        <v>0</v>
      </c>
    </row>
    <row r="207" spans="1:11" ht="12">
      <c r="A207" s="1122" t="s">
        <v>693</v>
      </c>
      <c r="B207" s="1124">
        <v>5150</v>
      </c>
      <c r="C207" s="391"/>
      <c r="D207" s="391"/>
      <c r="E207" s="391"/>
      <c r="F207" s="391"/>
      <c r="G207" s="391"/>
      <c r="H207" s="377"/>
      <c r="I207" s="391"/>
      <c r="J207" s="391"/>
      <c r="K207" s="189">
        <f t="shared" si="25"/>
        <v>0</v>
      </c>
    </row>
    <row r="208" spans="1:11" ht="13" thickBot="1">
      <c r="A208" s="1121" t="s">
        <v>440</v>
      </c>
      <c r="B208" s="969">
        <v>5100</v>
      </c>
      <c r="C208" s="330"/>
      <c r="D208" s="330"/>
      <c r="E208" s="330"/>
      <c r="F208" s="330"/>
      <c r="G208" s="330"/>
      <c r="H208" s="392">
        <f>SUM(H203:H207)</f>
        <v>0</v>
      </c>
      <c r="I208" s="330"/>
      <c r="J208" s="330"/>
      <c r="K208" s="576">
        <f t="shared" si="25"/>
        <v>0</v>
      </c>
    </row>
    <row r="209" spans="1:11" s="1011" customFormat="1" ht="14" thickTop="1">
      <c r="A209" s="1117" t="s">
        <v>216</v>
      </c>
      <c r="B209" s="1118">
        <v>5200</v>
      </c>
      <c r="C209" s="330"/>
      <c r="D209" s="330"/>
      <c r="E209" s="330"/>
      <c r="F209" s="330"/>
      <c r="G209" s="330"/>
      <c r="H209" s="377"/>
      <c r="I209" s="330"/>
      <c r="J209" s="330"/>
      <c r="K209" s="577">
        <f>H209</f>
        <v>0</v>
      </c>
    </row>
    <row r="210" spans="1:11" s="1011" customFormat="1" ht="27">
      <c r="A210" s="1119" t="s">
        <v>1962</v>
      </c>
      <c r="B210" s="1401">
        <v>5300</v>
      </c>
      <c r="C210" s="330"/>
      <c r="D210" s="330"/>
      <c r="E210" s="330"/>
      <c r="F210" s="330"/>
      <c r="G210" s="391"/>
      <c r="H210" s="377"/>
      <c r="I210" s="330"/>
      <c r="J210" s="330"/>
      <c r="K210" s="189">
        <f t="shared" si="25"/>
        <v>0</v>
      </c>
    </row>
    <row r="211" spans="1:11" s="1011" customFormat="1" ht="14" thickBot="1">
      <c r="A211" s="1120" t="s">
        <v>881</v>
      </c>
      <c r="B211" s="1404">
        <v>5400</v>
      </c>
      <c r="C211" s="330"/>
      <c r="D211" s="330"/>
      <c r="E211" s="330"/>
      <c r="F211" s="330"/>
      <c r="G211" s="391"/>
      <c r="H211" s="377"/>
      <c r="I211" s="330"/>
      <c r="J211" s="330"/>
      <c r="K211" s="393">
        <f>H211</f>
        <v>0</v>
      </c>
    </row>
    <row r="212" spans="1:11" ht="14" thickTop="1" thickBot="1">
      <c r="A212" s="1116" t="s">
        <v>176</v>
      </c>
      <c r="B212" s="1418">
        <v>5000</v>
      </c>
      <c r="C212" s="391"/>
      <c r="D212" s="391"/>
      <c r="E212" s="391"/>
      <c r="F212" s="391"/>
      <c r="G212" s="391"/>
      <c r="H212" s="394">
        <f>SUM(H208:H211)</f>
        <v>0</v>
      </c>
      <c r="I212" s="391"/>
      <c r="J212" s="391"/>
      <c r="K212" s="394">
        <f>SUM(K208:K211)</f>
        <v>0</v>
      </c>
    </row>
    <row r="213" spans="1:11" s="1011" customFormat="1" ht="13" thickTop="1">
      <c r="A213" s="1114" t="s">
        <v>177</v>
      </c>
      <c r="B213" s="1115">
        <v>6000</v>
      </c>
      <c r="C213" s="391"/>
      <c r="D213" s="391"/>
      <c r="E213" s="391"/>
      <c r="F213" s="391"/>
      <c r="G213" s="391"/>
      <c r="H213" s="395"/>
      <c r="I213" s="391"/>
      <c r="J213" s="391"/>
      <c r="K213" s="189">
        <f>SUM(C213:J213)</f>
        <v>0</v>
      </c>
    </row>
    <row r="214" spans="1:11" ht="15" thickBot="1">
      <c r="A214" s="1774" t="s">
        <v>439</v>
      </c>
      <c r="B214" s="1775"/>
      <c r="C214" s="392">
        <f>SUM(C188,C189)</f>
        <v>50000</v>
      </c>
      <c r="D214" s="392">
        <f t="shared" ref="D214:K214" si="26">SUM(D188,D189,D200,D212,D213)</f>
        <v>0</v>
      </c>
      <c r="E214" s="392">
        <f>SUM(E188,E189,E200,E212,E213)</f>
        <v>4912500</v>
      </c>
      <c r="F214" s="392">
        <f t="shared" si="26"/>
        <v>0</v>
      </c>
      <c r="G214" s="392">
        <f t="shared" si="26"/>
        <v>0</v>
      </c>
      <c r="H214" s="392">
        <f>SUM(H188,H189,H200,H212,H213)</f>
        <v>0</v>
      </c>
      <c r="I214" s="392">
        <f>SUM(I188,I189,I200,I212,I213)</f>
        <v>0</v>
      </c>
      <c r="J214" s="392">
        <f t="shared" si="26"/>
        <v>0</v>
      </c>
      <c r="K214" s="392">
        <f t="shared" si="26"/>
        <v>4962500</v>
      </c>
    </row>
    <row r="215" spans="1:11" ht="16" thickTop="1" thickBot="1">
      <c r="A215" s="1108" t="s">
        <v>67</v>
      </c>
      <c r="B215" s="1419"/>
      <c r="C215" s="396"/>
      <c r="D215" s="396"/>
      <c r="E215" s="396"/>
      <c r="F215" s="396"/>
      <c r="G215" s="396"/>
      <c r="H215" s="396"/>
      <c r="I215" s="396"/>
      <c r="J215" s="397"/>
      <c r="K215" s="394">
        <f>'EstRev 6-11'!F272-'EstExp 12-20'!K214</f>
        <v>-634600</v>
      </c>
    </row>
    <row r="216" spans="1:11" ht="15" thickTop="1">
      <c r="A216" s="1109"/>
      <c r="B216" s="502"/>
      <c r="C216" s="398"/>
      <c r="D216" s="398"/>
      <c r="E216" s="398"/>
      <c r="F216" s="398"/>
      <c r="G216" s="398"/>
      <c r="H216" s="398"/>
      <c r="I216" s="398"/>
      <c r="J216" s="398"/>
      <c r="K216" s="398"/>
    </row>
    <row r="217" spans="1:11" s="1011" customFormat="1" ht="12">
      <c r="A217" s="1110" t="s">
        <v>125</v>
      </c>
      <c r="B217" s="1111"/>
      <c r="C217" s="1112"/>
      <c r="D217" s="399"/>
      <c r="E217" s="399"/>
      <c r="F217" s="399"/>
      <c r="G217" s="399"/>
      <c r="H217" s="399"/>
      <c r="I217" s="399"/>
      <c r="J217" s="399"/>
      <c r="K217" s="400"/>
    </row>
    <row r="218" spans="1:11" s="1011" customFormat="1" ht="12">
      <c r="A218" s="1103" t="s">
        <v>178</v>
      </c>
      <c r="B218" s="1113" t="s">
        <v>240</v>
      </c>
      <c r="C218" s="407"/>
      <c r="D218" s="401"/>
      <c r="E218" s="401"/>
      <c r="F218" s="401"/>
      <c r="G218" s="401"/>
      <c r="H218" s="401"/>
      <c r="I218" s="401"/>
      <c r="J218" s="401"/>
      <c r="K218" s="402"/>
    </row>
    <row r="219" spans="1:11" ht="12">
      <c r="A219" s="1101" t="s">
        <v>255</v>
      </c>
      <c r="B219" s="1102">
        <v>1100</v>
      </c>
      <c r="C219" s="404"/>
      <c r="D219" s="403">
        <v>341940</v>
      </c>
      <c r="E219" s="404"/>
      <c r="F219" s="404"/>
      <c r="G219" s="404"/>
      <c r="H219" s="404"/>
      <c r="I219" s="404"/>
      <c r="J219" s="404"/>
      <c r="K219" s="267">
        <f>SUM(C219:J219)</f>
        <v>341940</v>
      </c>
    </row>
    <row r="220" spans="1:11" ht="12">
      <c r="A220" s="1101" t="s">
        <v>279</v>
      </c>
      <c r="B220" s="1102">
        <v>1125</v>
      </c>
      <c r="C220" s="404"/>
      <c r="D220" s="403"/>
      <c r="E220" s="404"/>
      <c r="F220" s="404"/>
      <c r="G220" s="404"/>
      <c r="H220" s="404"/>
      <c r="I220" s="404"/>
      <c r="J220" s="404"/>
      <c r="K220" s="189">
        <f t="shared" ref="K220:K232" si="27">SUM(C220:J220)</f>
        <v>0</v>
      </c>
    </row>
    <row r="221" spans="1:11" ht="12">
      <c r="A221" s="1107" t="s">
        <v>486</v>
      </c>
      <c r="B221" s="1102">
        <v>1200</v>
      </c>
      <c r="C221" s="404"/>
      <c r="D221" s="403">
        <v>371950</v>
      </c>
      <c r="E221" s="404"/>
      <c r="F221" s="404"/>
      <c r="G221" s="404"/>
      <c r="H221" s="404"/>
      <c r="I221" s="404"/>
      <c r="J221" s="404"/>
      <c r="K221" s="189">
        <f t="shared" si="27"/>
        <v>371950</v>
      </c>
    </row>
    <row r="222" spans="1:11" ht="12">
      <c r="A222" s="1107" t="s">
        <v>280</v>
      </c>
      <c r="B222" s="1102">
        <v>1225</v>
      </c>
      <c r="C222" s="404"/>
      <c r="D222" s="403"/>
      <c r="E222" s="404"/>
      <c r="F222" s="404"/>
      <c r="G222" s="404"/>
      <c r="H222" s="404"/>
      <c r="I222" s="404"/>
      <c r="J222" s="404"/>
      <c r="K222" s="189">
        <f t="shared" si="27"/>
        <v>0</v>
      </c>
    </row>
    <row r="223" spans="1:11" ht="12">
      <c r="A223" s="1101" t="s">
        <v>115</v>
      </c>
      <c r="B223" s="1102">
        <v>1250</v>
      </c>
      <c r="C223" s="404"/>
      <c r="D223" s="403">
        <v>11900</v>
      </c>
      <c r="E223" s="404"/>
      <c r="F223" s="404"/>
      <c r="G223" s="404"/>
      <c r="H223" s="404"/>
      <c r="I223" s="404"/>
      <c r="J223" s="404"/>
      <c r="K223" s="189">
        <f t="shared" si="27"/>
        <v>11900</v>
      </c>
    </row>
    <row r="224" spans="1:11" ht="12">
      <c r="A224" s="1101" t="s">
        <v>381</v>
      </c>
      <c r="B224" s="1102">
        <v>1275</v>
      </c>
      <c r="C224" s="404"/>
      <c r="D224" s="403">
        <v>107300</v>
      </c>
      <c r="E224" s="404"/>
      <c r="F224" s="404"/>
      <c r="G224" s="404"/>
      <c r="H224" s="404"/>
      <c r="I224" s="404"/>
      <c r="J224" s="404"/>
      <c r="K224" s="189">
        <f t="shared" si="27"/>
        <v>107300</v>
      </c>
    </row>
    <row r="225" spans="1:11" ht="12">
      <c r="A225" s="1101" t="s">
        <v>261</v>
      </c>
      <c r="B225" s="1102">
        <v>1300</v>
      </c>
      <c r="C225" s="404"/>
      <c r="D225" s="403"/>
      <c r="E225" s="404"/>
      <c r="F225" s="404"/>
      <c r="G225" s="404"/>
      <c r="H225" s="404"/>
      <c r="I225" s="404"/>
      <c r="J225" s="404"/>
      <c r="K225" s="189">
        <f t="shared" si="27"/>
        <v>0</v>
      </c>
    </row>
    <row r="226" spans="1:11" ht="12">
      <c r="A226" s="1101" t="s">
        <v>281</v>
      </c>
      <c r="B226" s="1102">
        <v>1400</v>
      </c>
      <c r="C226" s="404"/>
      <c r="D226" s="403"/>
      <c r="E226" s="404"/>
      <c r="F226" s="404"/>
      <c r="G226" s="404"/>
      <c r="H226" s="404"/>
      <c r="I226" s="404"/>
      <c r="J226" s="404"/>
      <c r="K226" s="189">
        <f t="shared" si="27"/>
        <v>0</v>
      </c>
    </row>
    <row r="227" spans="1:11" ht="12">
      <c r="A227" s="1101" t="s">
        <v>262</v>
      </c>
      <c r="B227" s="1102">
        <v>1500</v>
      </c>
      <c r="C227" s="404"/>
      <c r="D227" s="403">
        <v>5750</v>
      </c>
      <c r="E227" s="404"/>
      <c r="F227" s="404"/>
      <c r="G227" s="404"/>
      <c r="H227" s="404"/>
      <c r="I227" s="404"/>
      <c r="J227" s="404"/>
      <c r="K227" s="189">
        <f t="shared" si="27"/>
        <v>5750</v>
      </c>
    </row>
    <row r="228" spans="1:11" ht="12">
      <c r="A228" s="1101" t="s">
        <v>263</v>
      </c>
      <c r="B228" s="1102">
        <v>1600</v>
      </c>
      <c r="C228" s="404"/>
      <c r="D228" s="403">
        <v>1650</v>
      </c>
      <c r="E228" s="404"/>
      <c r="F228" s="404"/>
      <c r="G228" s="404"/>
      <c r="H228" s="404"/>
      <c r="I228" s="404"/>
      <c r="J228" s="404"/>
      <c r="K228" s="189">
        <f t="shared" si="27"/>
        <v>1650</v>
      </c>
    </row>
    <row r="229" spans="1:11" ht="12">
      <c r="A229" s="1101" t="s">
        <v>113</v>
      </c>
      <c r="B229" s="1102">
        <v>1650</v>
      </c>
      <c r="C229" s="404"/>
      <c r="D229" s="403">
        <v>2880</v>
      </c>
      <c r="E229" s="404"/>
      <c r="F229" s="404"/>
      <c r="G229" s="404"/>
      <c r="H229" s="404"/>
      <c r="I229" s="404"/>
      <c r="J229" s="404"/>
      <c r="K229" s="189">
        <f t="shared" si="27"/>
        <v>2880</v>
      </c>
    </row>
    <row r="230" spans="1:11" ht="12">
      <c r="A230" s="1101" t="s">
        <v>282</v>
      </c>
      <c r="B230" s="1102">
        <v>1700</v>
      </c>
      <c r="C230" s="404"/>
      <c r="D230" s="403"/>
      <c r="E230" s="404"/>
      <c r="F230" s="404"/>
      <c r="G230" s="404"/>
      <c r="H230" s="404"/>
      <c r="I230" s="404"/>
      <c r="J230" s="404"/>
      <c r="K230" s="189">
        <f t="shared" si="27"/>
        <v>0</v>
      </c>
    </row>
    <row r="231" spans="1:11" ht="12">
      <c r="A231" s="1101" t="s">
        <v>114</v>
      </c>
      <c r="B231" s="1102">
        <v>1800</v>
      </c>
      <c r="C231" s="404"/>
      <c r="D231" s="403">
        <v>107700</v>
      </c>
      <c r="E231" s="404"/>
      <c r="F231" s="404"/>
      <c r="G231" s="404"/>
      <c r="H231" s="404"/>
      <c r="I231" s="404"/>
      <c r="J231" s="404"/>
      <c r="K231" s="189">
        <f t="shared" si="27"/>
        <v>107700</v>
      </c>
    </row>
    <row r="232" spans="1:11" ht="12">
      <c r="A232" s="1101" t="s">
        <v>128</v>
      </c>
      <c r="B232" s="1102">
        <v>1900</v>
      </c>
      <c r="C232" s="404"/>
      <c r="D232" s="403"/>
      <c r="E232" s="404"/>
      <c r="F232" s="404"/>
      <c r="G232" s="404"/>
      <c r="H232" s="404"/>
      <c r="I232" s="404"/>
      <c r="J232" s="404"/>
      <c r="K232" s="189">
        <f t="shared" si="27"/>
        <v>0</v>
      </c>
    </row>
    <row r="233" spans="1:11" ht="13" thickBot="1">
      <c r="A233" s="1099" t="s">
        <v>499</v>
      </c>
      <c r="B233" s="1420">
        <v>1000</v>
      </c>
      <c r="C233" s="404"/>
      <c r="D233" s="405">
        <f>SUM(D219:D232)</f>
        <v>951070</v>
      </c>
      <c r="E233" s="404"/>
      <c r="F233" s="404"/>
      <c r="G233" s="404"/>
      <c r="H233" s="404"/>
      <c r="I233" s="404"/>
      <c r="J233" s="404"/>
      <c r="K233" s="405">
        <f>SUM(K219:K232)</f>
        <v>951070</v>
      </c>
    </row>
    <row r="234" spans="1:11" s="1011" customFormat="1" ht="13" thickTop="1">
      <c r="A234" s="1103" t="s">
        <v>179</v>
      </c>
      <c r="B234" s="1104">
        <v>2000</v>
      </c>
      <c r="C234" s="407"/>
      <c r="D234" s="406"/>
      <c r="E234" s="407"/>
      <c r="F234" s="401"/>
      <c r="G234" s="401"/>
      <c r="H234" s="401"/>
      <c r="I234" s="401"/>
      <c r="J234" s="401"/>
      <c r="K234" s="408"/>
    </row>
    <row r="235" spans="1:11" s="1011" customFormat="1" ht="12">
      <c r="A235" s="1105" t="s">
        <v>222</v>
      </c>
      <c r="B235" s="1106">
        <v>2100</v>
      </c>
      <c r="C235" s="297"/>
      <c r="D235" s="298"/>
      <c r="E235" s="298"/>
      <c r="F235" s="298"/>
      <c r="G235" s="298"/>
      <c r="H235" s="298"/>
      <c r="I235" s="298"/>
      <c r="J235" s="298"/>
      <c r="K235" s="299"/>
    </row>
    <row r="236" spans="1:11" ht="12">
      <c r="A236" s="1101" t="s">
        <v>130</v>
      </c>
      <c r="B236" s="1102">
        <v>2110</v>
      </c>
      <c r="C236" s="404"/>
      <c r="D236" s="403">
        <v>17900</v>
      </c>
      <c r="E236" s="404"/>
      <c r="F236" s="404"/>
      <c r="G236" s="404"/>
      <c r="H236" s="404"/>
      <c r="I236" s="404"/>
      <c r="J236" s="404"/>
      <c r="K236" s="189">
        <f t="shared" ref="K236:K241" si="28">SUM(C236:J236)</f>
        <v>17900</v>
      </c>
    </row>
    <row r="237" spans="1:11" ht="12">
      <c r="A237" s="1101" t="s">
        <v>131</v>
      </c>
      <c r="B237" s="1102">
        <v>2120</v>
      </c>
      <c r="C237" s="404"/>
      <c r="D237" s="403">
        <v>3670</v>
      </c>
      <c r="E237" s="404"/>
      <c r="F237" s="404"/>
      <c r="G237" s="404"/>
      <c r="H237" s="404"/>
      <c r="I237" s="404"/>
      <c r="J237" s="404"/>
      <c r="K237" s="189">
        <f t="shared" si="28"/>
        <v>3670</v>
      </c>
    </row>
    <row r="238" spans="1:11" ht="12">
      <c r="A238" s="1101" t="s">
        <v>132</v>
      </c>
      <c r="B238" s="1102">
        <v>2130</v>
      </c>
      <c r="C238" s="404"/>
      <c r="D238" s="403">
        <v>70330</v>
      </c>
      <c r="E238" s="404"/>
      <c r="F238" s="404"/>
      <c r="G238" s="404"/>
      <c r="H238" s="404"/>
      <c r="I238" s="404"/>
      <c r="J238" s="404"/>
      <c r="K238" s="189">
        <f t="shared" si="28"/>
        <v>70330</v>
      </c>
    </row>
    <row r="239" spans="1:11" ht="12">
      <c r="A239" s="1101" t="s">
        <v>133</v>
      </c>
      <c r="B239" s="1102">
        <v>2140</v>
      </c>
      <c r="C239" s="404"/>
      <c r="D239" s="403">
        <v>6040</v>
      </c>
      <c r="E239" s="404"/>
      <c r="F239" s="404"/>
      <c r="G239" s="404"/>
      <c r="H239" s="404"/>
      <c r="I239" s="404"/>
      <c r="J239" s="404"/>
      <c r="K239" s="189">
        <f t="shared" si="28"/>
        <v>6040</v>
      </c>
    </row>
    <row r="240" spans="1:11" ht="12">
      <c r="A240" s="1101" t="s">
        <v>360</v>
      </c>
      <c r="B240" s="1102">
        <v>2150</v>
      </c>
      <c r="C240" s="404"/>
      <c r="D240" s="403">
        <v>13700</v>
      </c>
      <c r="E240" s="404"/>
      <c r="F240" s="404"/>
      <c r="G240" s="404"/>
      <c r="H240" s="404"/>
      <c r="I240" s="404"/>
      <c r="J240" s="404"/>
      <c r="K240" s="189">
        <f t="shared" si="28"/>
        <v>13700</v>
      </c>
    </row>
    <row r="241" spans="1:11" ht="12">
      <c r="A241" s="1101" t="s">
        <v>694</v>
      </c>
      <c r="B241" s="1102">
        <v>2190</v>
      </c>
      <c r="C241" s="404"/>
      <c r="D241" s="403"/>
      <c r="E241" s="404"/>
      <c r="F241" s="404"/>
      <c r="G241" s="404"/>
      <c r="H241" s="404"/>
      <c r="I241" s="404"/>
      <c r="J241" s="404"/>
      <c r="K241" s="189">
        <f t="shared" si="28"/>
        <v>0</v>
      </c>
    </row>
    <row r="242" spans="1:11" ht="13" thickBot="1">
      <c r="A242" s="1099" t="s">
        <v>500</v>
      </c>
      <c r="B242" s="977">
        <v>2100</v>
      </c>
      <c r="C242" s="404"/>
      <c r="D242" s="620">
        <f>SUM(D236:D241)</f>
        <v>111640</v>
      </c>
      <c r="E242" s="404"/>
      <c r="F242" s="404"/>
      <c r="G242" s="404"/>
      <c r="H242" s="404"/>
      <c r="I242" s="404"/>
      <c r="J242" s="404"/>
      <c r="K242" s="620">
        <f>SUM(K236:K241)</f>
        <v>111640</v>
      </c>
    </row>
    <row r="243" spans="1:11" s="1011" customFormat="1" ht="13" thickTop="1">
      <c r="A243" s="1090" t="s">
        <v>224</v>
      </c>
      <c r="B243" s="1100" t="s">
        <v>735</v>
      </c>
      <c r="C243" s="288"/>
      <c r="D243" s="289"/>
      <c r="E243" s="289"/>
      <c r="F243" s="289"/>
      <c r="G243" s="289"/>
      <c r="H243" s="289"/>
      <c r="I243" s="289"/>
      <c r="J243" s="289"/>
      <c r="K243" s="290"/>
    </row>
    <row r="244" spans="1:11" ht="12">
      <c r="A244" s="1086" t="s">
        <v>257</v>
      </c>
      <c r="B244" s="1087">
        <v>2210</v>
      </c>
      <c r="C244" s="410"/>
      <c r="D244" s="403"/>
      <c r="E244" s="411"/>
      <c r="F244" s="409"/>
      <c r="G244" s="409"/>
      <c r="H244" s="409"/>
      <c r="I244" s="409"/>
      <c r="J244" s="409"/>
      <c r="K244" s="189">
        <f>SUM(C244:J244)</f>
        <v>0</v>
      </c>
    </row>
    <row r="245" spans="1:11" ht="12">
      <c r="A245" s="1097" t="s">
        <v>258</v>
      </c>
      <c r="B245" s="1421">
        <v>2220</v>
      </c>
      <c r="C245" s="410"/>
      <c r="D245" s="403">
        <v>97200</v>
      </c>
      <c r="E245" s="409"/>
      <c r="F245" s="409"/>
      <c r="G245" s="409"/>
      <c r="H245" s="409"/>
      <c r="I245" s="409"/>
      <c r="J245" s="409"/>
      <c r="K245" s="189">
        <f>SUM(C245:J245)</f>
        <v>97200</v>
      </c>
    </row>
    <row r="246" spans="1:11" ht="12">
      <c r="A246" s="1098" t="s">
        <v>259</v>
      </c>
      <c r="B246" s="1087">
        <v>2230</v>
      </c>
      <c r="C246" s="410"/>
      <c r="D246" s="403"/>
      <c r="E246" s="409"/>
      <c r="F246" s="409"/>
      <c r="G246" s="409"/>
      <c r="H246" s="409"/>
      <c r="I246" s="409"/>
      <c r="J246" s="409"/>
      <c r="K246" s="189">
        <f>SUM(C246:J246)</f>
        <v>0</v>
      </c>
    </row>
    <row r="247" spans="1:11" ht="13" thickBot="1">
      <c r="A247" s="1095" t="s">
        <v>501</v>
      </c>
      <c r="B247" s="1422">
        <v>2200</v>
      </c>
      <c r="C247" s="410"/>
      <c r="D247" s="412">
        <f>SUM(D244:D246)</f>
        <v>97200</v>
      </c>
      <c r="E247" s="409"/>
      <c r="F247" s="409"/>
      <c r="G247" s="409"/>
      <c r="H247" s="409"/>
      <c r="I247" s="409"/>
      <c r="J247" s="409"/>
      <c r="K247" s="413">
        <f>SUM(K244:K246)</f>
        <v>97200</v>
      </c>
    </row>
    <row r="248" spans="1:11" s="1011" customFormat="1" ht="13" thickTop="1">
      <c r="A248" s="1090" t="s">
        <v>168</v>
      </c>
      <c r="B248" s="1091">
        <v>2300</v>
      </c>
      <c r="C248" s="410"/>
      <c r="D248" s="1096"/>
      <c r="E248" s="409"/>
      <c r="F248" s="409"/>
      <c r="G248" s="409"/>
      <c r="H248" s="409"/>
      <c r="I248" s="409"/>
      <c r="J248" s="409"/>
      <c r="K248" s="411"/>
    </row>
    <row r="249" spans="1:11" ht="12">
      <c r="A249" s="1086" t="s">
        <v>293</v>
      </c>
      <c r="B249" s="1087">
        <v>2310</v>
      </c>
      <c r="C249" s="410"/>
      <c r="D249" s="403"/>
      <c r="E249" s="409"/>
      <c r="F249" s="409"/>
      <c r="G249" s="409"/>
      <c r="H249" s="409"/>
      <c r="I249" s="409"/>
      <c r="J249" s="409"/>
      <c r="K249" s="189">
        <f>SUM(C249:J249)</f>
        <v>0</v>
      </c>
    </row>
    <row r="250" spans="1:11" ht="12">
      <c r="A250" s="1086" t="s">
        <v>294</v>
      </c>
      <c r="B250" s="1087">
        <v>2320</v>
      </c>
      <c r="C250" s="410"/>
      <c r="D250" s="403">
        <v>19020</v>
      </c>
      <c r="E250" s="409"/>
      <c r="F250" s="409"/>
      <c r="G250" s="409"/>
      <c r="H250" s="409"/>
      <c r="I250" s="409"/>
      <c r="J250" s="409"/>
      <c r="K250" s="189">
        <f t="shared" ref="K250:K253" si="29">SUM(C250:J250)</f>
        <v>19020</v>
      </c>
    </row>
    <row r="251" spans="1:11" ht="12">
      <c r="A251" s="1086" t="s">
        <v>401</v>
      </c>
      <c r="B251" s="1087">
        <v>2330</v>
      </c>
      <c r="C251" s="410"/>
      <c r="D251" s="403"/>
      <c r="E251" s="409"/>
      <c r="F251" s="409"/>
      <c r="G251" s="409"/>
      <c r="H251" s="409"/>
      <c r="I251" s="409"/>
      <c r="J251" s="409"/>
      <c r="K251" s="189">
        <f t="shared" si="29"/>
        <v>0</v>
      </c>
    </row>
    <row r="252" spans="1:11" ht="12">
      <c r="A252" s="1093" t="s">
        <v>283</v>
      </c>
      <c r="B252" s="1094">
        <v>2361</v>
      </c>
      <c r="C252" s="410"/>
      <c r="D252" s="403"/>
      <c r="E252" s="409"/>
      <c r="F252" s="409"/>
      <c r="G252" s="409"/>
      <c r="H252" s="409"/>
      <c r="I252" s="409"/>
      <c r="J252" s="409"/>
      <c r="K252" s="189">
        <f t="shared" si="29"/>
        <v>0</v>
      </c>
    </row>
    <row r="253" spans="1:11" ht="12">
      <c r="A253" s="1093" t="s">
        <v>284</v>
      </c>
      <c r="B253" s="1094">
        <v>2365</v>
      </c>
      <c r="C253" s="410"/>
      <c r="D253" s="403"/>
      <c r="E253" s="409"/>
      <c r="F253" s="409"/>
      <c r="G253" s="409"/>
      <c r="H253" s="409"/>
      <c r="I253" s="409"/>
      <c r="J253" s="409"/>
      <c r="K253" s="189">
        <f t="shared" si="29"/>
        <v>0</v>
      </c>
    </row>
    <row r="254" spans="1:11" ht="13" thickBot="1">
      <c r="A254" s="1089" t="s">
        <v>502</v>
      </c>
      <c r="B254" s="1422">
        <v>2300</v>
      </c>
      <c r="C254" s="410"/>
      <c r="D254" s="413">
        <f>D249+D250+D251+D252+D253</f>
        <v>19020</v>
      </c>
      <c r="E254" s="409"/>
      <c r="F254" s="409"/>
      <c r="G254" s="409"/>
      <c r="H254" s="409"/>
      <c r="I254" s="409"/>
      <c r="J254" s="409"/>
      <c r="K254" s="413">
        <f>K249+K250+K251+K252+K253</f>
        <v>19020</v>
      </c>
    </row>
    <row r="255" spans="1:11" s="1011" customFormat="1" ht="13" thickTop="1">
      <c r="A255" s="1090" t="s">
        <v>174</v>
      </c>
      <c r="B255" s="1091">
        <v>2400</v>
      </c>
      <c r="C255" s="410"/>
      <c r="D255" s="1092"/>
      <c r="E255" s="409"/>
      <c r="F255" s="409"/>
      <c r="G255" s="409"/>
      <c r="H255" s="409"/>
      <c r="I255" s="409"/>
      <c r="J255" s="409"/>
      <c r="K255" s="411"/>
    </row>
    <row r="256" spans="1:11" ht="12">
      <c r="A256" s="1086" t="s">
        <v>508</v>
      </c>
      <c r="B256" s="1087">
        <v>2410</v>
      </c>
      <c r="C256" s="410"/>
      <c r="D256" s="403">
        <v>146040</v>
      </c>
      <c r="E256" s="409"/>
      <c r="F256" s="409"/>
      <c r="G256" s="409"/>
      <c r="H256" s="409"/>
      <c r="I256" s="409"/>
      <c r="J256" s="409"/>
      <c r="K256" s="189">
        <f>SUM(C256:J256)</f>
        <v>146040</v>
      </c>
    </row>
    <row r="257" spans="1:11" ht="12">
      <c r="A257" s="1086" t="s">
        <v>691</v>
      </c>
      <c r="B257" s="1087">
        <v>2490</v>
      </c>
      <c r="C257" s="410"/>
      <c r="D257" s="403"/>
      <c r="E257" s="409"/>
      <c r="F257" s="409"/>
      <c r="G257" s="409"/>
      <c r="H257" s="409"/>
      <c r="I257" s="409"/>
      <c r="J257" s="409"/>
      <c r="K257" s="189">
        <f>SUM(C257:J257)</f>
        <v>0</v>
      </c>
    </row>
    <row r="258" spans="1:11" ht="13" thickBot="1">
      <c r="A258" s="1089" t="s">
        <v>503</v>
      </c>
      <c r="B258" s="1422">
        <v>2400</v>
      </c>
      <c r="C258" s="410"/>
      <c r="D258" s="413">
        <f>SUM(D256:D257)</f>
        <v>146040</v>
      </c>
      <c r="E258" s="409"/>
      <c r="F258" s="409"/>
      <c r="G258" s="409"/>
      <c r="H258" s="409"/>
      <c r="I258" s="409"/>
      <c r="J258" s="409"/>
      <c r="K258" s="413">
        <f>SUM(K256:K257)</f>
        <v>146040</v>
      </c>
    </row>
    <row r="259" spans="1:11" s="1011" customFormat="1" ht="13" thickTop="1">
      <c r="A259" s="1090" t="s">
        <v>223</v>
      </c>
      <c r="B259" s="1091">
        <v>2500</v>
      </c>
      <c r="C259" s="410"/>
      <c r="D259" s="1092"/>
      <c r="E259" s="409"/>
      <c r="F259" s="409"/>
      <c r="G259" s="409"/>
      <c r="H259" s="409"/>
      <c r="I259" s="409"/>
      <c r="J259" s="409"/>
      <c r="K259" s="411"/>
    </row>
    <row r="260" spans="1:11" ht="12">
      <c r="A260" s="1086" t="s">
        <v>361</v>
      </c>
      <c r="B260" s="1087">
        <v>2510</v>
      </c>
      <c r="C260" s="410"/>
      <c r="D260" s="403">
        <v>13100</v>
      </c>
      <c r="E260" s="409"/>
      <c r="F260" s="409"/>
      <c r="G260" s="409"/>
      <c r="H260" s="409"/>
      <c r="I260" s="409"/>
      <c r="J260" s="409"/>
      <c r="K260" s="189">
        <f>SUM(C260:J260)</f>
        <v>13100</v>
      </c>
    </row>
    <row r="261" spans="1:11" ht="12">
      <c r="A261" s="1086" t="s">
        <v>362</v>
      </c>
      <c r="B261" s="1087">
        <v>2520</v>
      </c>
      <c r="C261" s="410"/>
      <c r="D261" s="403">
        <v>57600</v>
      </c>
      <c r="E261" s="409"/>
      <c r="F261" s="409"/>
      <c r="G261" s="409"/>
      <c r="H261" s="409"/>
      <c r="I261" s="409"/>
      <c r="J261" s="409"/>
      <c r="K261" s="189">
        <f t="shared" ref="K261:K266" si="30">SUM(C261:J261)</f>
        <v>57600</v>
      </c>
    </row>
    <row r="262" spans="1:11" ht="12">
      <c r="A262" s="1082" t="s">
        <v>225</v>
      </c>
      <c r="B262" s="1088" t="s">
        <v>239</v>
      </c>
      <c r="C262" s="414"/>
      <c r="D262" s="403"/>
      <c r="E262" s="415"/>
      <c r="F262" s="415"/>
      <c r="G262" s="415"/>
      <c r="H262" s="415"/>
      <c r="I262" s="415"/>
      <c r="J262" s="415"/>
      <c r="K262" s="189">
        <f t="shared" si="30"/>
        <v>0</v>
      </c>
    </row>
    <row r="263" spans="1:11" ht="12">
      <c r="A263" s="1082" t="s">
        <v>251</v>
      </c>
      <c r="B263" s="1083">
        <v>2540</v>
      </c>
      <c r="C263" s="414"/>
      <c r="D263" s="403">
        <v>467190</v>
      </c>
      <c r="E263" s="415"/>
      <c r="F263" s="415"/>
      <c r="G263" s="415"/>
      <c r="H263" s="415"/>
      <c r="I263" s="415"/>
      <c r="J263" s="415"/>
      <c r="K263" s="189">
        <f t="shared" si="30"/>
        <v>467190</v>
      </c>
    </row>
    <row r="264" spans="1:11" ht="12">
      <c r="A264" s="1082" t="s">
        <v>364</v>
      </c>
      <c r="B264" s="1083">
        <v>2550</v>
      </c>
      <c r="C264" s="414"/>
      <c r="D264" s="403"/>
      <c r="E264" s="415"/>
      <c r="F264" s="415"/>
      <c r="G264" s="415"/>
      <c r="H264" s="415"/>
      <c r="I264" s="415"/>
      <c r="J264" s="415"/>
      <c r="K264" s="189">
        <f t="shared" si="30"/>
        <v>0</v>
      </c>
    </row>
    <row r="265" spans="1:11" ht="12">
      <c r="A265" s="1082" t="s">
        <v>365</v>
      </c>
      <c r="B265" s="1083">
        <v>2560</v>
      </c>
      <c r="C265" s="414"/>
      <c r="D265" s="403"/>
      <c r="E265" s="415"/>
      <c r="F265" s="415"/>
      <c r="G265" s="415"/>
      <c r="H265" s="415"/>
      <c r="I265" s="415"/>
      <c r="J265" s="415"/>
      <c r="K265" s="189">
        <f t="shared" si="30"/>
        <v>0</v>
      </c>
    </row>
    <row r="266" spans="1:11" ht="12">
      <c r="A266" s="1082" t="s">
        <v>366</v>
      </c>
      <c r="B266" s="1083">
        <v>2570</v>
      </c>
      <c r="C266" s="414"/>
      <c r="D266" s="403"/>
      <c r="E266" s="415"/>
      <c r="F266" s="415"/>
      <c r="G266" s="415"/>
      <c r="H266" s="415"/>
      <c r="I266" s="415"/>
      <c r="J266" s="415"/>
      <c r="K266" s="189">
        <f t="shared" si="30"/>
        <v>0</v>
      </c>
    </row>
    <row r="267" spans="1:11" ht="13" thickBot="1">
      <c r="A267" s="1080" t="s">
        <v>504</v>
      </c>
      <c r="B267" s="1081">
        <v>2500</v>
      </c>
      <c r="C267" s="414"/>
      <c r="D267" s="416">
        <f>SUM(D260:D266)</f>
        <v>537890</v>
      </c>
      <c r="E267" s="415"/>
      <c r="F267" s="415"/>
      <c r="G267" s="415"/>
      <c r="H267" s="415"/>
      <c r="I267" s="415"/>
      <c r="J267" s="415"/>
      <c r="K267" s="416">
        <f>SUM(K260:K266)</f>
        <v>537890</v>
      </c>
    </row>
    <row r="268" spans="1:11" s="1011" customFormat="1" ht="13" thickTop="1">
      <c r="A268" s="1085" t="s">
        <v>175</v>
      </c>
      <c r="B268" s="1053">
        <v>2600</v>
      </c>
      <c r="C268" s="414"/>
      <c r="D268" s="417"/>
      <c r="E268" s="415"/>
      <c r="F268" s="415"/>
      <c r="G268" s="415"/>
      <c r="H268" s="415"/>
      <c r="I268" s="415"/>
      <c r="J268" s="415"/>
      <c r="K268" s="418"/>
    </row>
    <row r="269" spans="1:11" ht="12">
      <c r="A269" s="1082" t="s">
        <v>367</v>
      </c>
      <c r="B269" s="1083">
        <v>2610</v>
      </c>
      <c r="C269" s="414"/>
      <c r="D269" s="403">
        <v>52220</v>
      </c>
      <c r="E269" s="415"/>
      <c r="F269" s="415"/>
      <c r="G269" s="415"/>
      <c r="H269" s="415"/>
      <c r="I269" s="415"/>
      <c r="J269" s="415"/>
      <c r="K269" s="189">
        <f>SUM(C269:J269)</f>
        <v>52220</v>
      </c>
    </row>
    <row r="270" spans="1:11" ht="12">
      <c r="A270" s="1082" t="s">
        <v>410</v>
      </c>
      <c r="B270" s="1083">
        <v>2620</v>
      </c>
      <c r="C270" s="414"/>
      <c r="D270" s="403">
        <v>24810</v>
      </c>
      <c r="E270" s="415"/>
      <c r="F270" s="415"/>
      <c r="G270" s="415"/>
      <c r="H270" s="415"/>
      <c r="I270" s="415"/>
      <c r="J270" s="415"/>
      <c r="K270" s="189">
        <f>SUM(C270:J270)</f>
        <v>24810</v>
      </c>
    </row>
    <row r="271" spans="1:11" ht="12">
      <c r="A271" s="1084" t="s">
        <v>443</v>
      </c>
      <c r="B271" s="1423">
        <v>2630</v>
      </c>
      <c r="C271" s="414"/>
      <c r="D271" s="403">
        <v>45720</v>
      </c>
      <c r="E271" s="415"/>
      <c r="F271" s="415"/>
      <c r="G271" s="415"/>
      <c r="H271" s="415"/>
      <c r="I271" s="415"/>
      <c r="J271" s="415"/>
      <c r="K271" s="189">
        <f>SUM(C271:J271)</f>
        <v>45720</v>
      </c>
    </row>
    <row r="272" spans="1:11" ht="12">
      <c r="A272" s="1082" t="s">
        <v>460</v>
      </c>
      <c r="B272" s="1083">
        <v>2640</v>
      </c>
      <c r="C272" s="414"/>
      <c r="D272" s="403">
        <v>13900</v>
      </c>
      <c r="E272" s="415"/>
      <c r="F272" s="415"/>
      <c r="G272" s="415"/>
      <c r="H272" s="415"/>
      <c r="I272" s="415"/>
      <c r="J272" s="415"/>
      <c r="K272" s="189">
        <f>SUM(C272:J272)</f>
        <v>13900</v>
      </c>
    </row>
    <row r="273" spans="1:11" ht="12">
      <c r="A273" s="1082" t="s">
        <v>461</v>
      </c>
      <c r="B273" s="1083">
        <v>2660</v>
      </c>
      <c r="C273" s="414"/>
      <c r="D273" s="403">
        <v>92400</v>
      </c>
      <c r="E273" s="415"/>
      <c r="F273" s="415"/>
      <c r="G273" s="415"/>
      <c r="H273" s="415"/>
      <c r="I273" s="415"/>
      <c r="J273" s="415"/>
      <c r="K273" s="189">
        <f>SUM(C273:J273)</f>
        <v>92400</v>
      </c>
    </row>
    <row r="274" spans="1:11" ht="13" thickBot="1">
      <c r="A274" s="1080" t="s">
        <v>505</v>
      </c>
      <c r="B274" s="1081">
        <v>2600</v>
      </c>
      <c r="C274" s="414"/>
      <c r="D274" s="416">
        <f>SUM(D269:D273)</f>
        <v>229050</v>
      </c>
      <c r="E274" s="415"/>
      <c r="F274" s="415"/>
      <c r="G274" s="415"/>
      <c r="H274" s="415"/>
      <c r="I274" s="415"/>
      <c r="J274" s="415"/>
      <c r="K274" s="416">
        <f>SUM(K269:K273)</f>
        <v>229050</v>
      </c>
    </row>
    <row r="275" spans="1:11" s="1011" customFormat="1" ht="13" thickTop="1">
      <c r="A275" s="1079" t="s">
        <v>888</v>
      </c>
      <c r="B275" s="1053">
        <v>2900</v>
      </c>
      <c r="C275" s="414"/>
      <c r="D275" s="419"/>
      <c r="E275" s="415"/>
      <c r="F275" s="415"/>
      <c r="G275" s="415"/>
      <c r="H275" s="415"/>
      <c r="I275" s="415"/>
      <c r="J275" s="415"/>
      <c r="K275" s="292">
        <f>SUM(C275:J275)</f>
        <v>0</v>
      </c>
    </row>
    <row r="276" spans="1:11" ht="13" thickBot="1">
      <c r="A276" s="1078" t="s">
        <v>506</v>
      </c>
      <c r="B276" s="969">
        <v>2000</v>
      </c>
      <c r="C276" s="414"/>
      <c r="D276" s="420">
        <f>SUM(D242,D247,D254,D258,D267,D274,D275)</f>
        <v>1140840</v>
      </c>
      <c r="E276" s="415"/>
      <c r="F276" s="415"/>
      <c r="G276" s="415"/>
      <c r="H276" s="415"/>
      <c r="I276" s="415"/>
      <c r="J276" s="415"/>
      <c r="K276" s="420">
        <f>SUM(K242,K247,K254,K258,K267,K274,K275)</f>
        <v>1140840</v>
      </c>
    </row>
    <row r="277" spans="1:11" s="1011" customFormat="1" ht="13" thickTop="1">
      <c r="A277" s="1059" t="s">
        <v>180</v>
      </c>
      <c r="B277" s="1077">
        <v>3000</v>
      </c>
      <c r="C277" s="1067"/>
      <c r="D277" s="421">
        <v>40</v>
      </c>
      <c r="E277" s="422"/>
      <c r="F277" s="422"/>
      <c r="G277" s="415"/>
      <c r="H277" s="422"/>
      <c r="I277" s="415"/>
      <c r="J277" s="422"/>
      <c r="K277" s="423">
        <f>SUM(C277:J277)</f>
        <v>40</v>
      </c>
    </row>
    <row r="278" spans="1:11" s="1011" customFormat="1" ht="12">
      <c r="A278" s="1074" t="s">
        <v>617</v>
      </c>
      <c r="B278" s="1075">
        <v>4000</v>
      </c>
      <c r="C278" s="1076"/>
      <c r="D278" s="424"/>
      <c r="E278" s="424"/>
      <c r="F278" s="424"/>
      <c r="G278" s="424"/>
      <c r="H278" s="424"/>
      <c r="I278" s="424"/>
      <c r="J278" s="424"/>
      <c r="K278" s="425"/>
    </row>
    <row r="279" spans="1:11" ht="12">
      <c r="A279" s="1073" t="s">
        <v>517</v>
      </c>
      <c r="B279" s="1063">
        <v>4110</v>
      </c>
      <c r="C279" s="1067"/>
      <c r="D279" s="426"/>
      <c r="E279" s="422"/>
      <c r="F279" s="422"/>
      <c r="G279" s="422"/>
      <c r="H279" s="422"/>
      <c r="I279" s="422"/>
      <c r="J279" s="422"/>
      <c r="K279" s="427">
        <f>D279</f>
        <v>0</v>
      </c>
    </row>
    <row r="280" spans="1:11" ht="12">
      <c r="A280" s="1073" t="s">
        <v>226</v>
      </c>
      <c r="B280" s="1063">
        <v>4120</v>
      </c>
      <c r="C280" s="1067"/>
      <c r="D280" s="428"/>
      <c r="E280" s="422"/>
      <c r="F280" s="422"/>
      <c r="G280" s="415"/>
      <c r="H280" s="422"/>
      <c r="I280" s="415"/>
      <c r="J280" s="422"/>
      <c r="K280" s="189">
        <f>D280</f>
        <v>0</v>
      </c>
    </row>
    <row r="281" spans="1:11" ht="12">
      <c r="A281" s="1073" t="s">
        <v>196</v>
      </c>
      <c r="B281" s="1063">
        <v>4140</v>
      </c>
      <c r="C281" s="1067"/>
      <c r="D281" s="428"/>
      <c r="E281" s="422"/>
      <c r="F281" s="422"/>
      <c r="G281" s="415"/>
      <c r="H281" s="422"/>
      <c r="I281" s="415"/>
      <c r="J281" s="422"/>
      <c r="K281" s="189">
        <f>D281</f>
        <v>0</v>
      </c>
    </row>
    <row r="282" spans="1:11" ht="13" thickBot="1">
      <c r="A282" s="1066" t="s">
        <v>611</v>
      </c>
      <c r="B282" s="1424">
        <v>4000</v>
      </c>
      <c r="C282" s="1067"/>
      <c r="D282" s="429">
        <f>SUM(D279:D281)</f>
        <v>0</v>
      </c>
      <c r="E282" s="422"/>
      <c r="F282" s="422"/>
      <c r="G282" s="422"/>
      <c r="H282" s="422"/>
      <c r="I282" s="422"/>
      <c r="J282" s="422"/>
      <c r="K282" s="429">
        <f>SUM(K279:K281)</f>
        <v>0</v>
      </c>
    </row>
    <row r="283" spans="1:11" s="1011" customFormat="1" ht="13" thickTop="1">
      <c r="A283" s="1059" t="s">
        <v>41</v>
      </c>
      <c r="B283" s="1068">
        <v>5000</v>
      </c>
      <c r="C283" s="1069"/>
      <c r="D283" s="1070"/>
      <c r="E283" s="424"/>
      <c r="F283" s="424"/>
      <c r="G283" s="424"/>
      <c r="H283" s="424"/>
      <c r="I283" s="424"/>
      <c r="J283" s="424"/>
      <c r="K283" s="430"/>
    </row>
    <row r="284" spans="1:11" s="1011" customFormat="1" ht="12">
      <c r="A284" s="1071" t="s">
        <v>198</v>
      </c>
      <c r="B284" s="1072">
        <v>5100</v>
      </c>
      <c r="C284" s="422"/>
      <c r="D284" s="432"/>
      <c r="E284" s="422"/>
      <c r="F284" s="422"/>
      <c r="G284" s="422"/>
      <c r="H284" s="422"/>
      <c r="I284" s="422"/>
      <c r="J284" s="422"/>
      <c r="K284" s="431"/>
    </row>
    <row r="285" spans="1:11" ht="12">
      <c r="A285" s="1062" t="s">
        <v>295</v>
      </c>
      <c r="B285" s="1063">
        <v>5110</v>
      </c>
      <c r="C285" s="422"/>
      <c r="D285" s="432"/>
      <c r="E285" s="422"/>
      <c r="F285" s="422"/>
      <c r="G285" s="422"/>
      <c r="H285" s="428"/>
      <c r="I285" s="422"/>
      <c r="J285" s="432"/>
      <c r="K285" s="189">
        <f>SUM(C285:J285)</f>
        <v>0</v>
      </c>
    </row>
    <row r="286" spans="1:11" ht="12">
      <c r="A286" s="1062" t="s">
        <v>396</v>
      </c>
      <c r="B286" s="1064">
        <v>5120</v>
      </c>
      <c r="C286" s="422"/>
      <c r="D286" s="432"/>
      <c r="E286" s="422"/>
      <c r="F286" s="422"/>
      <c r="G286" s="422"/>
      <c r="H286" s="428"/>
      <c r="I286" s="422"/>
      <c r="J286" s="432"/>
      <c r="K286" s="189">
        <f>SUM(C286:J286)</f>
        <v>0</v>
      </c>
    </row>
    <row r="287" spans="1:11" ht="12">
      <c r="A287" s="1065" t="s">
        <v>123</v>
      </c>
      <c r="B287" s="1063">
        <v>5130</v>
      </c>
      <c r="C287" s="422"/>
      <c r="D287" s="432"/>
      <c r="E287" s="422"/>
      <c r="F287" s="422"/>
      <c r="G287" s="422"/>
      <c r="H287" s="428"/>
      <c r="I287" s="422"/>
      <c r="J287" s="432"/>
      <c r="K287" s="189">
        <f>SUM(C287:J287)</f>
        <v>0</v>
      </c>
    </row>
    <row r="288" spans="1:11" ht="12">
      <c r="A288" s="1062" t="s">
        <v>414</v>
      </c>
      <c r="B288" s="1063">
        <v>5140</v>
      </c>
      <c r="C288" s="422"/>
      <c r="D288" s="432"/>
      <c r="E288" s="422"/>
      <c r="F288" s="422"/>
      <c r="G288" s="422"/>
      <c r="H288" s="428"/>
      <c r="I288" s="422"/>
      <c r="J288" s="432"/>
      <c r="K288" s="189">
        <f>SUM(C288:J288)</f>
        <v>0</v>
      </c>
    </row>
    <row r="289" spans="1:11" ht="12">
      <c r="A289" s="1062" t="s">
        <v>696</v>
      </c>
      <c r="B289" s="1063">
        <v>5150</v>
      </c>
      <c r="C289" s="422"/>
      <c r="D289" s="432"/>
      <c r="E289" s="422"/>
      <c r="F289" s="422"/>
      <c r="G289" s="422"/>
      <c r="H289" s="428"/>
      <c r="I289" s="422"/>
      <c r="J289" s="432"/>
      <c r="K289" s="189">
        <f>SUM(C289:J289)</f>
        <v>0</v>
      </c>
    </row>
    <row r="290" spans="1:11" ht="13" thickBot="1">
      <c r="A290" s="1061" t="s">
        <v>176</v>
      </c>
      <c r="B290" s="1424">
        <v>5000</v>
      </c>
      <c r="C290" s="422"/>
      <c r="D290" s="432"/>
      <c r="E290" s="422"/>
      <c r="F290" s="422"/>
      <c r="G290" s="422"/>
      <c r="H290" s="429">
        <f>SUM(H285:H289)</f>
        <v>0</v>
      </c>
      <c r="I290" s="422"/>
      <c r="J290" s="432"/>
      <c r="K290" s="429">
        <f>SUM(K285:K289)</f>
        <v>0</v>
      </c>
    </row>
    <row r="291" spans="1:11" s="1011" customFormat="1" ht="13" thickTop="1">
      <c r="A291" s="1059" t="s">
        <v>181</v>
      </c>
      <c r="B291" s="1060">
        <v>6000</v>
      </c>
      <c r="C291" s="422"/>
      <c r="D291" s="432"/>
      <c r="E291" s="422"/>
      <c r="F291" s="422"/>
      <c r="G291" s="422"/>
      <c r="H291" s="428"/>
      <c r="I291" s="422"/>
      <c r="J291" s="432"/>
      <c r="K291" s="189">
        <f>SUM(C291:J291)</f>
        <v>0</v>
      </c>
    </row>
    <row r="292" spans="1:11" ht="15" thickBot="1">
      <c r="A292" s="1772" t="s">
        <v>439</v>
      </c>
      <c r="B292" s="1773"/>
      <c r="C292" s="422"/>
      <c r="D292" s="429">
        <f>SUM(D233,D276,D277,D282)</f>
        <v>2091950</v>
      </c>
      <c r="E292" s="422"/>
      <c r="F292" s="422"/>
      <c r="G292" s="422"/>
      <c r="H292" s="429">
        <f>SUM(H290,H291)</f>
        <v>0</v>
      </c>
      <c r="I292" s="422"/>
      <c r="J292" s="432"/>
      <c r="K292" s="429">
        <f>SUM(K233,K276,K277,K282,K290,K291)</f>
        <v>2091950</v>
      </c>
    </row>
    <row r="293" spans="1:11" ht="14" thickTop="1" thickBot="1">
      <c r="A293" s="1778" t="s">
        <v>67</v>
      </c>
      <c r="B293" s="1779"/>
      <c r="C293" s="433"/>
      <c r="D293" s="433"/>
      <c r="E293" s="433"/>
      <c r="F293" s="433"/>
      <c r="G293" s="433"/>
      <c r="H293" s="433"/>
      <c r="I293" s="433"/>
      <c r="J293" s="434"/>
      <c r="K293" s="435">
        <f>'EstRev 6-11'!G272-'EstExp 12-20'!K292</f>
        <v>0</v>
      </c>
    </row>
    <row r="294" spans="1:11" ht="15" thickTop="1">
      <c r="A294" s="1054"/>
      <c r="B294" s="502"/>
      <c r="C294" s="436"/>
      <c r="D294" s="436"/>
      <c r="E294" s="436"/>
      <c r="F294" s="436"/>
      <c r="G294" s="436"/>
      <c r="H294" s="436"/>
      <c r="I294" s="436"/>
      <c r="J294" s="436"/>
      <c r="K294" s="436"/>
    </row>
    <row r="295" spans="1:11" s="1011" customFormat="1" ht="12">
      <c r="A295" s="1055" t="s">
        <v>50</v>
      </c>
      <c r="B295" s="1425"/>
      <c r="C295" s="437"/>
      <c r="D295" s="438"/>
      <c r="E295" s="438"/>
      <c r="F295" s="438"/>
      <c r="G295" s="438"/>
      <c r="H295" s="438"/>
      <c r="I295" s="438"/>
      <c r="J295" s="438"/>
      <c r="K295" s="439"/>
    </row>
    <row r="296" spans="1:11" s="1011" customFormat="1" ht="12">
      <c r="A296" s="1041" t="s">
        <v>51</v>
      </c>
      <c r="B296" s="1056" t="s">
        <v>100</v>
      </c>
      <c r="C296" s="440"/>
      <c r="D296" s="441"/>
      <c r="E296" s="441"/>
      <c r="F296" s="441"/>
      <c r="G296" s="441"/>
      <c r="H296" s="441"/>
      <c r="I296" s="441"/>
      <c r="J296" s="441"/>
      <c r="K296" s="442"/>
    </row>
    <row r="297" spans="1:11" s="1011" customFormat="1" ht="12">
      <c r="A297" s="1057" t="s">
        <v>223</v>
      </c>
      <c r="B297" s="1058"/>
      <c r="C297" s="443"/>
      <c r="D297" s="444"/>
      <c r="E297" s="444"/>
      <c r="F297" s="444"/>
      <c r="G297" s="443"/>
      <c r="H297" s="445"/>
      <c r="I297" s="443"/>
      <c r="J297" s="443"/>
      <c r="K297" s="443"/>
    </row>
    <row r="298" spans="1:11" ht="12">
      <c r="A298" s="1046" t="s">
        <v>225</v>
      </c>
      <c r="B298" s="1047">
        <v>2530</v>
      </c>
      <c r="C298" s="428"/>
      <c r="D298" s="428"/>
      <c r="E298" s="428"/>
      <c r="F298" s="428"/>
      <c r="G298" s="428"/>
      <c r="H298" s="428"/>
      <c r="I298" s="428"/>
      <c r="J298" s="443"/>
      <c r="K298" s="189">
        <f>SUM(C298:J298)</f>
        <v>0</v>
      </c>
    </row>
    <row r="299" spans="1:11" ht="12">
      <c r="A299" s="1046" t="s">
        <v>887</v>
      </c>
      <c r="B299" s="1047">
        <v>2900</v>
      </c>
      <c r="C299" s="428"/>
      <c r="D299" s="428"/>
      <c r="E299" s="428"/>
      <c r="F299" s="428"/>
      <c r="G299" s="428"/>
      <c r="H299" s="428"/>
      <c r="I299" s="428"/>
      <c r="J299" s="443"/>
      <c r="K299" s="267">
        <f>SUM(C299:J299)</f>
        <v>0</v>
      </c>
    </row>
    <row r="300" spans="1:11" ht="13" thickBot="1">
      <c r="A300" s="1048" t="s">
        <v>506</v>
      </c>
      <c r="B300" s="1049">
        <v>2000</v>
      </c>
      <c r="C300" s="446">
        <f>SUM(C298:C299)</f>
        <v>0</v>
      </c>
      <c r="D300" s="446">
        <f t="shared" ref="D300:K300" si="31">SUM(D298:D299)</f>
        <v>0</v>
      </c>
      <c r="E300" s="446">
        <f t="shared" si="31"/>
        <v>0</v>
      </c>
      <c r="F300" s="446">
        <f t="shared" si="31"/>
        <v>0</v>
      </c>
      <c r="G300" s="446">
        <f t="shared" si="31"/>
        <v>0</v>
      </c>
      <c r="H300" s="446">
        <f t="shared" si="31"/>
        <v>0</v>
      </c>
      <c r="I300" s="446">
        <f t="shared" si="31"/>
        <v>0</v>
      </c>
      <c r="J300" s="443"/>
      <c r="K300" s="446">
        <f t="shared" si="31"/>
        <v>0</v>
      </c>
    </row>
    <row r="301" spans="1:11" s="1011" customFormat="1" ht="13" thickTop="1">
      <c r="A301" s="1050" t="s">
        <v>618</v>
      </c>
      <c r="B301" s="1051">
        <v>4000</v>
      </c>
      <c r="C301" s="447"/>
      <c r="D301" s="448"/>
      <c r="E301" s="448"/>
      <c r="F301" s="448"/>
      <c r="G301" s="448"/>
      <c r="H301" s="448"/>
      <c r="I301" s="448"/>
      <c r="J301" s="441"/>
      <c r="K301" s="449"/>
    </row>
    <row r="302" spans="1:11" ht="12">
      <c r="A302" s="1052" t="s">
        <v>608</v>
      </c>
      <c r="B302" s="1053">
        <v>4100</v>
      </c>
      <c r="C302" s="376"/>
      <c r="D302" s="376"/>
      <c r="E302" s="376"/>
      <c r="F302" s="376"/>
      <c r="G302" s="376"/>
      <c r="H302" s="382"/>
      <c r="I302" s="376"/>
      <c r="J302" s="383"/>
      <c r="K302" s="376"/>
    </row>
    <row r="303" spans="1:11" ht="12">
      <c r="A303" s="1046" t="s">
        <v>640</v>
      </c>
      <c r="B303" s="1047">
        <v>4110</v>
      </c>
      <c r="C303" s="443"/>
      <c r="D303" s="443"/>
      <c r="E303" s="428"/>
      <c r="F303" s="443"/>
      <c r="G303" s="443"/>
      <c r="H303" s="428"/>
      <c r="I303" s="443"/>
      <c r="J303" s="450"/>
      <c r="K303" s="451">
        <f>SUM(E303,H303)</f>
        <v>0</v>
      </c>
    </row>
    <row r="304" spans="1:11" ht="12">
      <c r="A304" s="1046" t="s">
        <v>68</v>
      </c>
      <c r="B304" s="1047">
        <v>4120</v>
      </c>
      <c r="C304" s="443"/>
      <c r="D304" s="443"/>
      <c r="E304" s="428"/>
      <c r="F304" s="443"/>
      <c r="G304" s="443"/>
      <c r="H304" s="428"/>
      <c r="I304" s="443"/>
      <c r="J304" s="450"/>
      <c r="K304" s="452">
        <f>SUM(C304:J304)</f>
        <v>0</v>
      </c>
    </row>
    <row r="305" spans="1:12" ht="12">
      <c r="A305" s="1046" t="s">
        <v>52</v>
      </c>
      <c r="B305" s="1047">
        <v>4140</v>
      </c>
      <c r="C305" s="443"/>
      <c r="D305" s="443"/>
      <c r="E305" s="428"/>
      <c r="F305" s="443"/>
      <c r="G305" s="443"/>
      <c r="H305" s="428"/>
      <c r="I305" s="443"/>
      <c r="J305" s="450"/>
      <c r="K305" s="452">
        <f>SUM(C305:J305)</f>
        <v>0</v>
      </c>
    </row>
    <row r="306" spans="1:12" ht="13" thickBot="1">
      <c r="A306" s="1046" t="s">
        <v>889</v>
      </c>
      <c r="B306" s="1047">
        <v>4190</v>
      </c>
      <c r="C306" s="443"/>
      <c r="D306" s="443"/>
      <c r="E306" s="428"/>
      <c r="F306" s="443"/>
      <c r="G306" s="443"/>
      <c r="H306" s="428"/>
      <c r="I306" s="443"/>
      <c r="J306" s="450"/>
      <c r="K306" s="452">
        <f>SUM(C306:J306)</f>
        <v>0</v>
      </c>
    </row>
    <row r="307" spans="1:12" ht="17" thickTop="1" thickBot="1">
      <c r="A307" s="1043" t="s">
        <v>124</v>
      </c>
      <c r="B307" s="1044">
        <v>4000</v>
      </c>
      <c r="C307" s="443"/>
      <c r="D307" s="453"/>
      <c r="E307" s="446">
        <f>SUM(E303:E306)</f>
        <v>0</v>
      </c>
      <c r="F307" s="443"/>
      <c r="G307" s="453"/>
      <c r="H307" s="446">
        <f>SUM(H303:H306)</f>
        <v>0</v>
      </c>
      <c r="I307" s="443"/>
      <c r="J307" s="450"/>
      <c r="K307" s="446">
        <f>SUM(K303:K306)</f>
        <v>0</v>
      </c>
      <c r="L307" s="1045"/>
    </row>
    <row r="308" spans="1:12" s="1011" customFormat="1" ht="14" thickTop="1" thickBot="1">
      <c r="A308" s="1041" t="s">
        <v>53</v>
      </c>
      <c r="B308" s="1042">
        <v>6000</v>
      </c>
      <c r="C308" s="444"/>
      <c r="D308" s="444"/>
      <c r="E308" s="444"/>
      <c r="F308" s="444"/>
      <c r="G308" s="443"/>
      <c r="H308" s="454"/>
      <c r="I308" s="444"/>
      <c r="J308" s="450"/>
      <c r="K308" s="189">
        <f>SUM(C308:J308)</f>
        <v>0</v>
      </c>
    </row>
    <row r="309" spans="1:12" ht="16" thickTop="1" thickBot="1">
      <c r="A309" s="1033" t="s">
        <v>439</v>
      </c>
      <c r="B309" s="1403"/>
      <c r="C309" s="455">
        <f>(C300)</f>
        <v>0</v>
      </c>
      <c r="D309" s="455">
        <f>(D300)</f>
        <v>0</v>
      </c>
      <c r="E309" s="455">
        <f>SUM(E300,E307)</f>
        <v>0</v>
      </c>
      <c r="F309" s="455">
        <f>SUM(F300)</f>
        <v>0</v>
      </c>
      <c r="G309" s="456">
        <f>G300</f>
        <v>0</v>
      </c>
      <c r="H309" s="455">
        <f>SUM(H300,H307,H308)</f>
        <v>0</v>
      </c>
      <c r="I309" s="455">
        <f>SUM(I300)</f>
        <v>0</v>
      </c>
      <c r="J309" s="443"/>
      <c r="K309" s="455">
        <f>SUM(K300,K307,K308)</f>
        <v>0</v>
      </c>
    </row>
    <row r="310" spans="1:12" ht="16" thickTop="1" thickBot="1">
      <c r="A310" s="1034" t="s">
        <v>67</v>
      </c>
      <c r="B310" s="1426"/>
      <c r="C310" s="444"/>
      <c r="D310" s="444"/>
      <c r="E310" s="444"/>
      <c r="F310" s="444"/>
      <c r="G310" s="444"/>
      <c r="H310" s="444"/>
      <c r="I310" s="444"/>
      <c r="J310" s="1035"/>
      <c r="K310" s="457">
        <f>'EstRev 6-11'!H272-'EstExp 12-20'!K309</f>
        <v>0</v>
      </c>
    </row>
    <row r="311" spans="1:12" ht="15" thickTop="1">
      <c r="A311" s="1036"/>
      <c r="B311" s="502"/>
      <c r="C311" s="458"/>
      <c r="D311" s="458"/>
      <c r="E311" s="458"/>
      <c r="F311" s="458"/>
      <c r="G311" s="458"/>
      <c r="H311" s="458"/>
      <c r="I311" s="458"/>
      <c r="J311" s="458"/>
      <c r="K311" s="458"/>
    </row>
    <row r="312" spans="1:12" s="1011" customFormat="1" ht="13">
      <c r="A312" s="1037" t="s">
        <v>382</v>
      </c>
      <c r="B312" s="1427"/>
      <c r="C312" s="459"/>
      <c r="D312" s="438"/>
      <c r="E312" s="438"/>
      <c r="F312" s="438"/>
      <c r="G312" s="438"/>
      <c r="H312" s="438"/>
      <c r="I312" s="438"/>
      <c r="J312" s="438"/>
      <c r="K312" s="439"/>
    </row>
    <row r="313" spans="1:12" ht="14">
      <c r="A313" s="1036"/>
      <c r="B313" s="502"/>
      <c r="C313" s="458"/>
      <c r="D313" s="458"/>
      <c r="E313" s="458"/>
      <c r="F313" s="458"/>
      <c r="G313" s="458"/>
      <c r="H313" s="458"/>
      <c r="I313" s="458"/>
      <c r="J313" s="458"/>
      <c r="K313" s="458"/>
    </row>
    <row r="314" spans="1:12" s="1011" customFormat="1" ht="13">
      <c r="A314" s="1038" t="s">
        <v>54</v>
      </c>
      <c r="B314" s="1428"/>
      <c r="C314" s="437"/>
      <c r="D314" s="438"/>
      <c r="E314" s="438"/>
      <c r="F314" s="438"/>
      <c r="G314" s="438"/>
      <c r="H314" s="438"/>
      <c r="I314" s="438"/>
      <c r="J314" s="438"/>
      <c r="K314" s="439"/>
    </row>
    <row r="315" spans="1:12" s="1011" customFormat="1" ht="12">
      <c r="A315" s="1039" t="s">
        <v>782</v>
      </c>
      <c r="B315" s="1040" t="s">
        <v>240</v>
      </c>
      <c r="C315" s="263"/>
      <c r="D315" s="264"/>
      <c r="E315" s="264"/>
      <c r="F315" s="264"/>
      <c r="G315" s="264"/>
      <c r="H315" s="264"/>
      <c r="I315" s="264"/>
      <c r="J315" s="264"/>
      <c r="K315" s="265"/>
    </row>
    <row r="316" spans="1:12" s="1011" customFormat="1" ht="12">
      <c r="A316" s="1031" t="s">
        <v>250</v>
      </c>
      <c r="B316" s="1032">
        <v>1100</v>
      </c>
      <c r="C316" s="428"/>
      <c r="D316" s="428"/>
      <c r="E316" s="428"/>
      <c r="F316" s="428"/>
      <c r="G316" s="428"/>
      <c r="H316" s="428"/>
      <c r="I316" s="428"/>
      <c r="J316" s="428"/>
      <c r="K316" s="267">
        <f>SUM(C316:J316)</f>
        <v>0</v>
      </c>
    </row>
    <row r="317" spans="1:12" ht="12">
      <c r="A317" s="1027" t="s">
        <v>587</v>
      </c>
      <c r="B317" s="1015">
        <v>1115</v>
      </c>
      <c r="C317" s="268"/>
      <c r="D317" s="269"/>
      <c r="E317" s="270"/>
      <c r="F317" s="269"/>
      <c r="G317" s="269"/>
      <c r="H317" s="269"/>
      <c r="I317" s="269"/>
      <c r="J317" s="269"/>
      <c r="K317" s="189">
        <f>SUM(C317,E317)</f>
        <v>0</v>
      </c>
    </row>
    <row r="318" spans="1:12" ht="12">
      <c r="A318" s="1027" t="s">
        <v>279</v>
      </c>
      <c r="B318" s="1015">
        <v>1125</v>
      </c>
      <c r="C318" s="428"/>
      <c r="D318" s="428"/>
      <c r="E318" s="428"/>
      <c r="F318" s="428"/>
      <c r="G318" s="428"/>
      <c r="H318" s="428"/>
      <c r="I318" s="428"/>
      <c r="J318" s="428"/>
      <c r="K318" s="189">
        <f t="shared" ref="K318:K344" si="32">SUM(C318:J318)</f>
        <v>0</v>
      </c>
    </row>
    <row r="319" spans="1:12" ht="12">
      <c r="A319" s="1027" t="s">
        <v>323</v>
      </c>
      <c r="B319" s="1015">
        <v>1200</v>
      </c>
      <c r="C319" s="428"/>
      <c r="D319" s="428"/>
      <c r="E319" s="428"/>
      <c r="F319" s="428"/>
      <c r="G319" s="428"/>
      <c r="H319" s="428"/>
      <c r="I319" s="428"/>
      <c r="J319" s="428"/>
      <c r="K319" s="189">
        <f t="shared" si="32"/>
        <v>0</v>
      </c>
    </row>
    <row r="320" spans="1:12" ht="12">
      <c r="A320" s="1027" t="s">
        <v>280</v>
      </c>
      <c r="B320" s="1015">
        <v>1225</v>
      </c>
      <c r="C320" s="428"/>
      <c r="D320" s="428"/>
      <c r="E320" s="428"/>
      <c r="F320" s="428"/>
      <c r="G320" s="428"/>
      <c r="H320" s="428"/>
      <c r="I320" s="428"/>
      <c r="J320" s="428"/>
      <c r="K320" s="189">
        <f t="shared" si="32"/>
        <v>0</v>
      </c>
    </row>
    <row r="321" spans="1:11" ht="12">
      <c r="A321" s="1027" t="s">
        <v>115</v>
      </c>
      <c r="B321" s="1015">
        <v>1250</v>
      </c>
      <c r="C321" s="428"/>
      <c r="D321" s="428"/>
      <c r="E321" s="428"/>
      <c r="F321" s="428"/>
      <c r="G321" s="428"/>
      <c r="H321" s="428"/>
      <c r="I321" s="428"/>
      <c r="J321" s="428"/>
      <c r="K321" s="189">
        <f t="shared" si="32"/>
        <v>0</v>
      </c>
    </row>
    <row r="322" spans="1:11" ht="12">
      <c r="A322" s="1027" t="s">
        <v>381</v>
      </c>
      <c r="B322" s="1015">
        <v>1275</v>
      </c>
      <c r="C322" s="428"/>
      <c r="D322" s="428"/>
      <c r="E322" s="428"/>
      <c r="F322" s="428"/>
      <c r="G322" s="428"/>
      <c r="H322" s="428"/>
      <c r="I322" s="428"/>
      <c r="J322" s="428"/>
      <c r="K322" s="189">
        <f t="shared" si="32"/>
        <v>0</v>
      </c>
    </row>
    <row r="323" spans="1:11" ht="12">
      <c r="A323" s="1027" t="s">
        <v>261</v>
      </c>
      <c r="B323" s="1015">
        <v>1300</v>
      </c>
      <c r="C323" s="428"/>
      <c r="D323" s="428"/>
      <c r="E323" s="428"/>
      <c r="F323" s="428"/>
      <c r="G323" s="428"/>
      <c r="H323" s="428"/>
      <c r="I323" s="428"/>
      <c r="J323" s="428"/>
      <c r="K323" s="189">
        <f t="shared" si="32"/>
        <v>0</v>
      </c>
    </row>
    <row r="324" spans="1:11" ht="12">
      <c r="A324" s="1027" t="s">
        <v>281</v>
      </c>
      <c r="B324" s="1015">
        <v>1400</v>
      </c>
      <c r="C324" s="428"/>
      <c r="D324" s="428"/>
      <c r="E324" s="428"/>
      <c r="F324" s="428"/>
      <c r="G324" s="428"/>
      <c r="H324" s="428"/>
      <c r="I324" s="428"/>
      <c r="J324" s="428"/>
      <c r="K324" s="189">
        <f t="shared" si="32"/>
        <v>0</v>
      </c>
    </row>
    <row r="325" spans="1:11" ht="12">
      <c r="A325" s="1027" t="s">
        <v>262</v>
      </c>
      <c r="B325" s="1015">
        <v>1500</v>
      </c>
      <c r="C325" s="428"/>
      <c r="D325" s="428"/>
      <c r="E325" s="428"/>
      <c r="F325" s="428"/>
      <c r="G325" s="428"/>
      <c r="H325" s="428"/>
      <c r="I325" s="428"/>
      <c r="J325" s="428"/>
      <c r="K325" s="189">
        <f t="shared" si="32"/>
        <v>0</v>
      </c>
    </row>
    <row r="326" spans="1:11" ht="12">
      <c r="A326" s="1027" t="s">
        <v>263</v>
      </c>
      <c r="B326" s="1015">
        <v>1600</v>
      </c>
      <c r="C326" s="428"/>
      <c r="D326" s="428"/>
      <c r="E326" s="428"/>
      <c r="F326" s="428"/>
      <c r="G326" s="428"/>
      <c r="H326" s="428"/>
      <c r="I326" s="428"/>
      <c r="J326" s="428"/>
      <c r="K326" s="189">
        <f t="shared" si="32"/>
        <v>0</v>
      </c>
    </row>
    <row r="327" spans="1:11" ht="12">
      <c r="A327" s="1027" t="s">
        <v>113</v>
      </c>
      <c r="B327" s="1015">
        <v>1650</v>
      </c>
      <c r="C327" s="428"/>
      <c r="D327" s="428"/>
      <c r="E327" s="428"/>
      <c r="F327" s="428"/>
      <c r="G327" s="428"/>
      <c r="H327" s="428"/>
      <c r="I327" s="428"/>
      <c r="J327" s="428"/>
      <c r="K327" s="189">
        <f t="shared" si="32"/>
        <v>0</v>
      </c>
    </row>
    <row r="328" spans="1:11" ht="12">
      <c r="A328" s="1027" t="s">
        <v>282</v>
      </c>
      <c r="B328" s="1015">
        <v>1700</v>
      </c>
      <c r="C328" s="428"/>
      <c r="D328" s="428"/>
      <c r="E328" s="428"/>
      <c r="F328" s="428"/>
      <c r="G328" s="428"/>
      <c r="H328" s="428"/>
      <c r="I328" s="428"/>
      <c r="J328" s="428"/>
      <c r="K328" s="189">
        <f t="shared" si="32"/>
        <v>0</v>
      </c>
    </row>
    <row r="329" spans="1:11" s="1011" customFormat="1" ht="12">
      <c r="A329" s="1027" t="s">
        <v>114</v>
      </c>
      <c r="B329" s="1015">
        <v>1800</v>
      </c>
      <c r="C329" s="428"/>
      <c r="D329" s="428"/>
      <c r="E329" s="428"/>
      <c r="F329" s="428"/>
      <c r="G329" s="428"/>
      <c r="H329" s="428"/>
      <c r="I329" s="428"/>
      <c r="J329" s="428"/>
      <c r="K329" s="189">
        <f t="shared" si="32"/>
        <v>0</v>
      </c>
    </row>
    <row r="330" spans="1:11" ht="12">
      <c r="A330" s="1027" t="s">
        <v>128</v>
      </c>
      <c r="B330" s="1015">
        <v>1900</v>
      </c>
      <c r="C330" s="428"/>
      <c r="D330" s="428"/>
      <c r="E330" s="428"/>
      <c r="F330" s="428"/>
      <c r="G330" s="428"/>
      <c r="H330" s="428"/>
      <c r="I330" s="428"/>
      <c r="J330" s="428"/>
      <c r="K330" s="189">
        <f t="shared" si="32"/>
        <v>0</v>
      </c>
    </row>
    <row r="331" spans="1:11" ht="12">
      <c r="A331" s="1027" t="s">
        <v>116</v>
      </c>
      <c r="B331" s="1015">
        <v>1910</v>
      </c>
      <c r="C331" s="268"/>
      <c r="D331" s="269"/>
      <c r="E331" s="269"/>
      <c r="F331" s="269"/>
      <c r="G331" s="269"/>
      <c r="H331" s="428"/>
      <c r="I331" s="273"/>
      <c r="J331" s="269"/>
      <c r="K331" s="189">
        <f t="shared" si="32"/>
        <v>0</v>
      </c>
    </row>
    <row r="332" spans="1:11" ht="12">
      <c r="A332" s="1027" t="s">
        <v>117</v>
      </c>
      <c r="B332" s="1015">
        <v>1911</v>
      </c>
      <c r="C332" s="274"/>
      <c r="D332" s="275"/>
      <c r="E332" s="275"/>
      <c r="F332" s="275"/>
      <c r="G332" s="275"/>
      <c r="H332" s="428"/>
      <c r="I332" s="276"/>
      <c r="J332" s="275"/>
      <c r="K332" s="189">
        <f t="shared" si="32"/>
        <v>0</v>
      </c>
    </row>
    <row r="333" spans="1:11" s="1011" customFormat="1" ht="12">
      <c r="A333" s="1027" t="s">
        <v>118</v>
      </c>
      <c r="B333" s="1015">
        <v>1912</v>
      </c>
      <c r="C333" s="274"/>
      <c r="D333" s="275"/>
      <c r="E333" s="275"/>
      <c r="F333" s="275"/>
      <c r="G333" s="275"/>
      <c r="H333" s="428"/>
      <c r="I333" s="276"/>
      <c r="J333" s="275"/>
      <c r="K333" s="189">
        <f t="shared" si="32"/>
        <v>0</v>
      </c>
    </row>
    <row r="334" spans="1:11" s="1011" customFormat="1" ht="12">
      <c r="A334" s="1027" t="s">
        <v>119</v>
      </c>
      <c r="B334" s="1015">
        <v>1913</v>
      </c>
      <c r="C334" s="274"/>
      <c r="D334" s="275"/>
      <c r="E334" s="275"/>
      <c r="F334" s="275"/>
      <c r="G334" s="275"/>
      <c r="H334" s="428"/>
      <c r="I334" s="276"/>
      <c r="J334" s="275"/>
      <c r="K334" s="189">
        <f t="shared" si="32"/>
        <v>0</v>
      </c>
    </row>
    <row r="335" spans="1:11" ht="12">
      <c r="A335" s="1027" t="s">
        <v>120</v>
      </c>
      <c r="B335" s="1015">
        <v>1914</v>
      </c>
      <c r="C335" s="274"/>
      <c r="D335" s="275"/>
      <c r="E335" s="275"/>
      <c r="F335" s="275"/>
      <c r="G335" s="275"/>
      <c r="H335" s="428"/>
      <c r="I335" s="276"/>
      <c r="J335" s="275"/>
      <c r="K335" s="189">
        <f t="shared" si="32"/>
        <v>0</v>
      </c>
    </row>
    <row r="336" spans="1:11" ht="12">
      <c r="A336" s="1027" t="s">
        <v>121</v>
      </c>
      <c r="B336" s="1015">
        <v>1915</v>
      </c>
      <c r="C336" s="274"/>
      <c r="D336" s="275"/>
      <c r="E336" s="275"/>
      <c r="F336" s="275"/>
      <c r="G336" s="275"/>
      <c r="H336" s="428"/>
      <c r="I336" s="276"/>
      <c r="J336" s="275"/>
      <c r="K336" s="189">
        <f t="shared" si="32"/>
        <v>0</v>
      </c>
    </row>
    <row r="337" spans="1:12" ht="12">
      <c r="A337" s="1027" t="s">
        <v>285</v>
      </c>
      <c r="B337" s="1015">
        <v>1916</v>
      </c>
      <c r="C337" s="274"/>
      <c r="D337" s="275"/>
      <c r="E337" s="275"/>
      <c r="F337" s="275"/>
      <c r="G337" s="275"/>
      <c r="H337" s="428"/>
      <c r="I337" s="276"/>
      <c r="J337" s="275"/>
      <c r="K337" s="189">
        <f t="shared" si="32"/>
        <v>0</v>
      </c>
    </row>
    <row r="338" spans="1:12" ht="12">
      <c r="A338" s="1027" t="s">
        <v>286</v>
      </c>
      <c r="B338" s="1015">
        <v>1917</v>
      </c>
      <c r="C338" s="274"/>
      <c r="D338" s="275"/>
      <c r="E338" s="275"/>
      <c r="F338" s="275"/>
      <c r="G338" s="275"/>
      <c r="H338" s="428"/>
      <c r="I338" s="276"/>
      <c r="J338" s="275"/>
      <c r="K338" s="189">
        <f t="shared" si="32"/>
        <v>0</v>
      </c>
    </row>
    <row r="339" spans="1:12" s="1011" customFormat="1" ht="12">
      <c r="A339" s="1027" t="s">
        <v>287</v>
      </c>
      <c r="B339" s="1015">
        <v>1918</v>
      </c>
      <c r="C339" s="274"/>
      <c r="D339" s="275"/>
      <c r="E339" s="275"/>
      <c r="F339" s="275"/>
      <c r="G339" s="275"/>
      <c r="H339" s="428"/>
      <c r="I339" s="276"/>
      <c r="J339" s="275"/>
      <c r="K339" s="189">
        <f t="shared" si="32"/>
        <v>0</v>
      </c>
    </row>
    <row r="340" spans="1:12" ht="12">
      <c r="A340" s="1027" t="s">
        <v>288</v>
      </c>
      <c r="B340" s="1015">
        <v>1919</v>
      </c>
      <c r="C340" s="274"/>
      <c r="D340" s="275"/>
      <c r="E340" s="275"/>
      <c r="F340" s="275"/>
      <c r="G340" s="275"/>
      <c r="H340" s="428"/>
      <c r="I340" s="276"/>
      <c r="J340" s="275"/>
      <c r="K340" s="189">
        <f t="shared" si="32"/>
        <v>0</v>
      </c>
      <c r="L340" s="1026"/>
    </row>
    <row r="341" spans="1:12" ht="12">
      <c r="A341" s="1027" t="s">
        <v>289</v>
      </c>
      <c r="B341" s="1028">
        <v>1920</v>
      </c>
      <c r="C341" s="274"/>
      <c r="D341" s="275"/>
      <c r="E341" s="275"/>
      <c r="F341" s="275"/>
      <c r="G341" s="275"/>
      <c r="H341" s="428"/>
      <c r="I341" s="276"/>
      <c r="J341" s="275"/>
      <c r="K341" s="189">
        <f t="shared" si="32"/>
        <v>0</v>
      </c>
    </row>
    <row r="342" spans="1:12" ht="12">
      <c r="A342" s="1027" t="s">
        <v>290</v>
      </c>
      <c r="B342" s="1028">
        <v>1921</v>
      </c>
      <c r="C342" s="274"/>
      <c r="D342" s="275"/>
      <c r="E342" s="275"/>
      <c r="F342" s="275"/>
      <c r="G342" s="275"/>
      <c r="H342" s="428"/>
      <c r="I342" s="276"/>
      <c r="J342" s="275"/>
      <c r="K342" s="189">
        <f t="shared" si="32"/>
        <v>0</v>
      </c>
    </row>
    <row r="343" spans="1:12" s="1011" customFormat="1" ht="12">
      <c r="A343" s="1029" t="s">
        <v>122</v>
      </c>
      <c r="B343" s="1030">
        <v>1922</v>
      </c>
      <c r="C343" s="274"/>
      <c r="D343" s="275"/>
      <c r="E343" s="275"/>
      <c r="F343" s="275"/>
      <c r="G343" s="275"/>
      <c r="H343" s="428"/>
      <c r="I343" s="276"/>
      <c r="J343" s="275"/>
      <c r="K343" s="189">
        <f t="shared" si="32"/>
        <v>0</v>
      </c>
    </row>
    <row r="344" spans="1:12" s="1011" customFormat="1" ht="15" thickBot="1">
      <c r="A344" s="1020" t="s">
        <v>773</v>
      </c>
      <c r="B344" s="1021">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3" thickTop="1">
      <c r="A345" s="1022" t="s">
        <v>783</v>
      </c>
      <c r="B345" s="1023">
        <v>2000</v>
      </c>
      <c r="C345" s="277"/>
      <c r="D345" s="278"/>
      <c r="E345" s="278"/>
      <c r="F345" s="278"/>
      <c r="G345" s="278"/>
      <c r="H345" s="278"/>
      <c r="I345" s="278"/>
      <c r="J345" s="278"/>
      <c r="K345" s="279"/>
    </row>
    <row r="346" spans="1:12" ht="12">
      <c r="A346" s="1024" t="s">
        <v>222</v>
      </c>
      <c r="B346" s="1025">
        <v>2100</v>
      </c>
      <c r="C346" s="280"/>
      <c r="D346" s="281"/>
      <c r="E346" s="281"/>
      <c r="F346" s="281"/>
      <c r="G346" s="281"/>
      <c r="H346" s="281"/>
      <c r="I346" s="281"/>
      <c r="J346" s="281"/>
      <c r="K346" s="282"/>
    </row>
    <row r="347" spans="1:12" ht="12">
      <c r="A347" s="1014" t="s">
        <v>130</v>
      </c>
      <c r="B347" s="1015">
        <v>2110</v>
      </c>
      <c r="C347" s="428"/>
      <c r="D347" s="428"/>
      <c r="E347" s="428"/>
      <c r="F347" s="428"/>
      <c r="G347" s="428"/>
      <c r="H347" s="428"/>
      <c r="I347" s="428"/>
      <c r="J347" s="428"/>
      <c r="K347" s="189">
        <f t="shared" ref="K347:K352" si="34">SUM(C347:J347)</f>
        <v>0</v>
      </c>
    </row>
    <row r="348" spans="1:12" s="1011" customFormat="1" ht="12">
      <c r="A348" s="1016" t="s">
        <v>131</v>
      </c>
      <c r="B348" s="1015">
        <v>2120</v>
      </c>
      <c r="C348" s="428"/>
      <c r="D348" s="428"/>
      <c r="E348" s="428"/>
      <c r="F348" s="428"/>
      <c r="G348" s="428"/>
      <c r="H348" s="428"/>
      <c r="I348" s="428"/>
      <c r="J348" s="428"/>
      <c r="K348" s="189">
        <f t="shared" si="34"/>
        <v>0</v>
      </c>
    </row>
    <row r="349" spans="1:12" ht="12">
      <c r="A349" s="1016" t="s">
        <v>132</v>
      </c>
      <c r="B349" s="1015">
        <v>2130</v>
      </c>
      <c r="C349" s="428"/>
      <c r="D349" s="428"/>
      <c r="E349" s="428"/>
      <c r="F349" s="428"/>
      <c r="G349" s="428"/>
      <c r="H349" s="428"/>
      <c r="I349" s="428"/>
      <c r="J349" s="428"/>
      <c r="K349" s="189">
        <f t="shared" si="34"/>
        <v>0</v>
      </c>
    </row>
    <row r="350" spans="1:12" s="1011" customFormat="1" ht="12">
      <c r="A350" s="1016" t="s">
        <v>133</v>
      </c>
      <c r="B350" s="1015">
        <v>2140</v>
      </c>
      <c r="C350" s="428"/>
      <c r="D350" s="428"/>
      <c r="E350" s="428"/>
      <c r="F350" s="428"/>
      <c r="G350" s="428"/>
      <c r="H350" s="428"/>
      <c r="I350" s="428"/>
      <c r="J350" s="428"/>
      <c r="K350" s="189">
        <f t="shared" si="34"/>
        <v>0</v>
      </c>
    </row>
    <row r="351" spans="1:12" ht="12">
      <c r="A351" s="1017" t="s">
        <v>360</v>
      </c>
      <c r="B351" s="1407">
        <v>2150</v>
      </c>
      <c r="C351" s="428"/>
      <c r="D351" s="428"/>
      <c r="E351" s="428"/>
      <c r="F351" s="428"/>
      <c r="G351" s="428"/>
      <c r="H351" s="428"/>
      <c r="I351" s="428"/>
      <c r="J351" s="428"/>
      <c r="K351" s="189">
        <f t="shared" si="34"/>
        <v>0</v>
      </c>
    </row>
    <row r="352" spans="1:12" ht="12">
      <c r="A352" s="1018" t="s">
        <v>697</v>
      </c>
      <c r="B352" s="1019">
        <v>2190</v>
      </c>
      <c r="C352" s="428"/>
      <c r="D352" s="428"/>
      <c r="E352" s="428"/>
      <c r="F352" s="428"/>
      <c r="G352" s="428"/>
      <c r="H352" s="428"/>
      <c r="I352" s="428"/>
      <c r="J352" s="428"/>
      <c r="K352" s="189">
        <f t="shared" si="34"/>
        <v>0</v>
      </c>
    </row>
    <row r="353" spans="1:11" ht="13" thickBot="1">
      <c r="A353" s="1005" t="s">
        <v>500</v>
      </c>
      <c r="B353" s="1408">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3" thickTop="1">
      <c r="A354" s="1006" t="s">
        <v>224</v>
      </c>
      <c r="B354" s="1010">
        <v>2200</v>
      </c>
      <c r="C354" s="283"/>
      <c r="D354" s="284"/>
      <c r="E354" s="284"/>
      <c r="F354" s="284"/>
      <c r="G354" s="284"/>
      <c r="H354" s="284"/>
      <c r="I354" s="284"/>
      <c r="J354" s="284"/>
      <c r="K354" s="199"/>
    </row>
    <row r="355" spans="1:11" s="1011" customFormat="1" ht="12">
      <c r="A355" s="1007" t="s">
        <v>257</v>
      </c>
      <c r="B355" s="1008">
        <v>2210</v>
      </c>
      <c r="C355" s="428"/>
      <c r="D355" s="428"/>
      <c r="E355" s="428"/>
      <c r="F355" s="428"/>
      <c r="G355" s="428"/>
      <c r="H355" s="428"/>
      <c r="I355" s="428"/>
      <c r="J355" s="428"/>
      <c r="K355" s="189">
        <f>SUM(C355:J355)</f>
        <v>0</v>
      </c>
    </row>
    <row r="356" spans="1:11" s="1011" customFormat="1" ht="12">
      <c r="A356" s="1007" t="s">
        <v>258</v>
      </c>
      <c r="B356" s="1008">
        <v>2220</v>
      </c>
      <c r="C356" s="428"/>
      <c r="D356" s="428"/>
      <c r="E356" s="428"/>
      <c r="F356" s="428"/>
      <c r="G356" s="428"/>
      <c r="H356" s="428"/>
      <c r="I356" s="428"/>
      <c r="J356" s="428"/>
      <c r="K356" s="189">
        <f>SUM(C356:J356)</f>
        <v>0</v>
      </c>
    </row>
    <row r="357" spans="1:11" ht="12">
      <c r="A357" s="1007" t="s">
        <v>259</v>
      </c>
      <c r="B357" s="1008">
        <v>2230</v>
      </c>
      <c r="C357" s="428"/>
      <c r="D357" s="428"/>
      <c r="E357" s="428"/>
      <c r="F357" s="428"/>
      <c r="G357" s="428"/>
      <c r="H357" s="428"/>
      <c r="I357" s="428"/>
      <c r="J357" s="428"/>
      <c r="K357" s="189">
        <f>SUM(C357:J357)</f>
        <v>0</v>
      </c>
    </row>
    <row r="358" spans="1:11" ht="13" thickBot="1">
      <c r="A358" s="1005" t="s">
        <v>501</v>
      </c>
      <c r="B358" s="1408">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3" thickTop="1">
      <c r="A359" s="1003" t="s">
        <v>168</v>
      </c>
      <c r="B359" s="1013">
        <v>2300</v>
      </c>
      <c r="C359" s="283"/>
      <c r="D359" s="284"/>
      <c r="E359" s="284"/>
      <c r="F359" s="284"/>
      <c r="G359" s="284"/>
      <c r="H359" s="284"/>
      <c r="I359" s="284"/>
      <c r="J359" s="284"/>
      <c r="K359" s="285"/>
    </row>
    <row r="360" spans="1:11" ht="12">
      <c r="A360" s="1007" t="s">
        <v>293</v>
      </c>
      <c r="B360" s="1008">
        <v>2310</v>
      </c>
      <c r="C360" s="428"/>
      <c r="D360" s="428"/>
      <c r="E360" s="428"/>
      <c r="F360" s="428"/>
      <c r="G360" s="428"/>
      <c r="H360" s="428"/>
      <c r="I360" s="428"/>
      <c r="J360" s="253"/>
      <c r="K360" s="189">
        <f>SUM(C360:J360)</f>
        <v>0</v>
      </c>
    </row>
    <row r="361" spans="1:11" ht="12">
      <c r="A361" s="1007" t="s">
        <v>294</v>
      </c>
      <c r="B361" s="1008">
        <v>2320</v>
      </c>
      <c r="C361" s="428"/>
      <c r="D361" s="428"/>
      <c r="E361" s="428"/>
      <c r="F361" s="428"/>
      <c r="G361" s="428"/>
      <c r="H361" s="428"/>
      <c r="I361" s="428"/>
      <c r="J361" s="253"/>
      <c r="K361" s="189">
        <f>SUM(C361:J361)</f>
        <v>0</v>
      </c>
    </row>
    <row r="362" spans="1:11" ht="12">
      <c r="A362" s="1007" t="s">
        <v>507</v>
      </c>
      <c r="B362" s="1008">
        <v>2330</v>
      </c>
      <c r="C362" s="428"/>
      <c r="D362" s="428"/>
      <c r="E362" s="428"/>
      <c r="F362" s="428"/>
      <c r="G362" s="428"/>
      <c r="H362" s="428"/>
      <c r="I362" s="428"/>
      <c r="J362" s="253"/>
      <c r="K362" s="189">
        <f>SUM(C362:J362)</f>
        <v>0</v>
      </c>
    </row>
    <row r="363" spans="1:11" s="1011" customFormat="1" ht="12">
      <c r="A363" s="1012" t="s">
        <v>283</v>
      </c>
      <c r="B363" s="1429">
        <v>2361</v>
      </c>
      <c r="C363" s="428"/>
      <c r="D363" s="428"/>
      <c r="E363" s="428"/>
      <c r="F363" s="428"/>
      <c r="G363" s="428"/>
      <c r="H363" s="428"/>
      <c r="I363" s="428"/>
      <c r="J363" s="583"/>
      <c r="K363" s="584">
        <f>SUM(C363:J363)</f>
        <v>0</v>
      </c>
    </row>
    <row r="364" spans="1:11" ht="12">
      <c r="A364" s="1012" t="s">
        <v>284</v>
      </c>
      <c r="B364" s="1429">
        <v>2365</v>
      </c>
      <c r="C364" s="428"/>
      <c r="D364" s="428"/>
      <c r="E364" s="428"/>
      <c r="F364" s="428"/>
      <c r="G364" s="428"/>
      <c r="H364" s="428"/>
      <c r="I364" s="428"/>
      <c r="J364" s="583"/>
      <c r="K364" s="585">
        <f t="shared" ref="K364" si="37">SUM(C364:J364)</f>
        <v>0</v>
      </c>
    </row>
    <row r="365" spans="1:11" ht="13" thickBot="1">
      <c r="A365" s="1005" t="s">
        <v>502</v>
      </c>
      <c r="B365" s="977">
        <v>2300</v>
      </c>
      <c r="C365" s="192">
        <f t="shared" ref="C365:K365" si="38">SUM(C360:C364)</f>
        <v>0</v>
      </c>
      <c r="D365" s="192">
        <f t="shared" si="38"/>
        <v>0</v>
      </c>
      <c r="E365" s="192">
        <f t="shared" si="38"/>
        <v>0</v>
      </c>
      <c r="F365" s="192">
        <f t="shared" si="38"/>
        <v>0</v>
      </c>
      <c r="G365" s="192">
        <f t="shared" si="38"/>
        <v>0</v>
      </c>
      <c r="H365" s="192">
        <f t="shared" si="38"/>
        <v>0</v>
      </c>
      <c r="I365" s="192">
        <f t="shared" si="38"/>
        <v>0</v>
      </c>
      <c r="J365" s="192">
        <f t="shared" si="38"/>
        <v>0</v>
      </c>
      <c r="K365" s="192">
        <f t="shared" si="38"/>
        <v>0</v>
      </c>
    </row>
    <row r="366" spans="1:11" ht="13" thickTop="1">
      <c r="A366" s="1006" t="s">
        <v>174</v>
      </c>
      <c r="B366" s="1010">
        <v>2400</v>
      </c>
      <c r="C366" s="283"/>
      <c r="D366" s="284"/>
      <c r="E366" s="284"/>
      <c r="F366" s="284"/>
      <c r="G366" s="284"/>
      <c r="H366" s="284"/>
      <c r="I366" s="284"/>
      <c r="J366" s="284"/>
      <c r="K366" s="285"/>
    </row>
    <row r="367" spans="1:11" ht="12">
      <c r="A367" s="1007" t="s">
        <v>508</v>
      </c>
      <c r="B367" s="1008">
        <v>2410</v>
      </c>
      <c r="C367" s="428"/>
      <c r="D367" s="428"/>
      <c r="E367" s="428"/>
      <c r="F367" s="428"/>
      <c r="G367" s="428"/>
      <c r="H367" s="428"/>
      <c r="I367" s="428"/>
      <c r="J367" s="428"/>
      <c r="K367" s="189">
        <f>SUM(C367:J367)</f>
        <v>0</v>
      </c>
    </row>
    <row r="368" spans="1:11" ht="12">
      <c r="A368" s="1009" t="s">
        <v>691</v>
      </c>
      <c r="B368" s="1008">
        <v>2490</v>
      </c>
      <c r="C368" s="428"/>
      <c r="D368" s="428"/>
      <c r="E368" s="428"/>
      <c r="F368" s="428"/>
      <c r="G368" s="428"/>
      <c r="H368" s="428"/>
      <c r="I368" s="428"/>
      <c r="J368" s="428"/>
      <c r="K368" s="189">
        <f>SUM(C368:J368)</f>
        <v>0</v>
      </c>
    </row>
    <row r="369" spans="1:11" ht="13" thickBot="1">
      <c r="A369" s="1005" t="s">
        <v>503</v>
      </c>
      <c r="B369" s="977">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3" thickTop="1">
      <c r="A370" s="1006" t="s">
        <v>223</v>
      </c>
      <c r="B370" s="1409">
        <v>2500</v>
      </c>
      <c r="C370" s="283"/>
      <c r="D370" s="284"/>
      <c r="E370" s="284"/>
      <c r="F370" s="284"/>
      <c r="G370" s="284"/>
      <c r="H370" s="284"/>
      <c r="I370" s="284"/>
      <c r="J370" s="284"/>
      <c r="K370" s="285"/>
    </row>
    <row r="371" spans="1:11" ht="12">
      <c r="A371" s="988" t="s">
        <v>361</v>
      </c>
      <c r="B371" s="989">
        <v>2510</v>
      </c>
      <c r="C371" s="428"/>
      <c r="D371" s="428"/>
      <c r="E371" s="428"/>
      <c r="F371" s="428"/>
      <c r="G371" s="428"/>
      <c r="H371" s="428"/>
      <c r="I371" s="428"/>
      <c r="J371" s="428"/>
      <c r="K371" s="189">
        <f t="shared" ref="K371:K377" si="40">SUM(C371:J371)</f>
        <v>0</v>
      </c>
    </row>
    <row r="372" spans="1:11" ht="12">
      <c r="A372" s="988" t="s">
        <v>362</v>
      </c>
      <c r="B372" s="989">
        <v>2520</v>
      </c>
      <c r="C372" s="428"/>
      <c r="D372" s="428"/>
      <c r="E372" s="428"/>
      <c r="F372" s="428"/>
      <c r="G372" s="428"/>
      <c r="H372" s="428"/>
      <c r="I372" s="428"/>
      <c r="J372" s="428"/>
      <c r="K372" s="189">
        <f t="shared" si="40"/>
        <v>0</v>
      </c>
    </row>
    <row r="373" spans="1:11" ht="12">
      <c r="A373" s="1046" t="s">
        <v>225</v>
      </c>
      <c r="B373" s="1047">
        <v>2530</v>
      </c>
      <c r="C373" s="1402"/>
      <c r="D373" s="1402"/>
      <c r="E373" s="1402"/>
      <c r="F373" s="1402"/>
      <c r="G373" s="1402"/>
      <c r="H373" s="1402"/>
      <c r="I373" s="1402"/>
      <c r="J373" s="1402"/>
      <c r="K373" s="189">
        <f t="shared" si="40"/>
        <v>0</v>
      </c>
    </row>
    <row r="374" spans="1:11" ht="12">
      <c r="A374" s="988" t="s">
        <v>363</v>
      </c>
      <c r="B374" s="989">
        <v>2540</v>
      </c>
      <c r="C374" s="428"/>
      <c r="D374" s="428"/>
      <c r="E374" s="428"/>
      <c r="F374" s="428"/>
      <c r="G374" s="428"/>
      <c r="H374" s="428"/>
      <c r="I374" s="428"/>
      <c r="J374" s="428"/>
      <c r="K374" s="189">
        <f t="shared" si="40"/>
        <v>0</v>
      </c>
    </row>
    <row r="375" spans="1:11" ht="12">
      <c r="A375" s="988" t="s">
        <v>364</v>
      </c>
      <c r="B375" s="989">
        <v>2550</v>
      </c>
      <c r="C375" s="428"/>
      <c r="D375" s="428"/>
      <c r="E375" s="428"/>
      <c r="F375" s="428"/>
      <c r="G375" s="428"/>
      <c r="H375" s="428"/>
      <c r="I375" s="428"/>
      <c r="J375" s="428"/>
      <c r="K375" s="189">
        <f t="shared" si="40"/>
        <v>0</v>
      </c>
    </row>
    <row r="376" spans="1:11" ht="12">
      <c r="A376" s="988" t="s">
        <v>365</v>
      </c>
      <c r="B376" s="989">
        <v>2560</v>
      </c>
      <c r="C376" s="428"/>
      <c r="D376" s="428"/>
      <c r="E376" s="428"/>
      <c r="F376" s="428"/>
      <c r="G376" s="428"/>
      <c r="H376" s="428"/>
      <c r="I376" s="428"/>
      <c r="J376" s="428"/>
      <c r="K376" s="189">
        <f t="shared" si="40"/>
        <v>0</v>
      </c>
    </row>
    <row r="377" spans="1:11" ht="12">
      <c r="A377" s="988" t="s">
        <v>366</v>
      </c>
      <c r="B377" s="989">
        <v>2570</v>
      </c>
      <c r="C377" s="428"/>
      <c r="D377" s="428"/>
      <c r="E377" s="428"/>
      <c r="F377" s="428"/>
      <c r="G377" s="428"/>
      <c r="H377" s="428"/>
      <c r="I377" s="428"/>
      <c r="J377" s="428"/>
      <c r="K377" s="189">
        <f t="shared" si="40"/>
        <v>0</v>
      </c>
    </row>
    <row r="378" spans="1:11" ht="13" thickBot="1">
      <c r="A378" s="999" t="s">
        <v>504</v>
      </c>
      <c r="B378" s="1002">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3" thickTop="1">
      <c r="A379" s="1003" t="s">
        <v>175</v>
      </c>
      <c r="B379" s="1004" t="s">
        <v>737</v>
      </c>
      <c r="C379" s="288"/>
      <c r="D379" s="289"/>
      <c r="E379" s="289"/>
      <c r="F379" s="289"/>
      <c r="G379" s="289"/>
      <c r="H379" s="289"/>
      <c r="I379" s="289"/>
      <c r="J379" s="289"/>
      <c r="K379" s="290"/>
    </row>
    <row r="380" spans="1:11" ht="12">
      <c r="A380" s="988" t="s">
        <v>367</v>
      </c>
      <c r="B380" s="989">
        <v>2610</v>
      </c>
      <c r="C380" s="428"/>
      <c r="D380" s="428"/>
      <c r="E380" s="428"/>
      <c r="F380" s="428"/>
      <c r="G380" s="428"/>
      <c r="H380" s="428"/>
      <c r="I380" s="428"/>
      <c r="J380" s="428"/>
      <c r="K380" s="189">
        <f>SUM(C380:J380)</f>
        <v>0</v>
      </c>
    </row>
    <row r="381" spans="1:11" ht="12">
      <c r="A381" s="988" t="s">
        <v>410</v>
      </c>
      <c r="B381" s="989">
        <v>2620</v>
      </c>
      <c r="C381" s="428"/>
      <c r="D381" s="428"/>
      <c r="E381" s="428"/>
      <c r="F381" s="428"/>
      <c r="G381" s="428"/>
      <c r="H381" s="428"/>
      <c r="I381" s="428"/>
      <c r="J381" s="428"/>
      <c r="K381" s="189">
        <f t="shared" ref="K381:K384" si="42">SUM(C381:J381)</f>
        <v>0</v>
      </c>
    </row>
    <row r="382" spans="1:11" ht="12">
      <c r="A382" s="988" t="s">
        <v>443</v>
      </c>
      <c r="B382" s="989">
        <v>2630</v>
      </c>
      <c r="C382" s="428"/>
      <c r="D382" s="428"/>
      <c r="E382" s="428"/>
      <c r="F382" s="428"/>
      <c r="G382" s="428"/>
      <c r="H382" s="428"/>
      <c r="I382" s="428"/>
      <c r="J382" s="428"/>
      <c r="K382" s="189">
        <f t="shared" si="42"/>
        <v>0</v>
      </c>
    </row>
    <row r="383" spans="1:11" ht="12">
      <c r="A383" s="988" t="s">
        <v>460</v>
      </c>
      <c r="B383" s="989">
        <v>2640</v>
      </c>
      <c r="C383" s="428"/>
      <c r="D383" s="428"/>
      <c r="E383" s="428"/>
      <c r="F383" s="428"/>
      <c r="G383" s="428"/>
      <c r="H383" s="428"/>
      <c r="I383" s="428"/>
      <c r="J383" s="428"/>
      <c r="K383" s="189">
        <f t="shared" si="42"/>
        <v>0</v>
      </c>
    </row>
    <row r="384" spans="1:11" ht="12">
      <c r="A384" s="988" t="s">
        <v>461</v>
      </c>
      <c r="B384" s="989">
        <v>2660</v>
      </c>
      <c r="C384" s="428"/>
      <c r="D384" s="428"/>
      <c r="E384" s="428"/>
      <c r="F384" s="428"/>
      <c r="G384" s="428"/>
      <c r="H384" s="428"/>
      <c r="I384" s="428"/>
      <c r="J384" s="428"/>
      <c r="K384" s="189">
        <f t="shared" si="42"/>
        <v>0</v>
      </c>
    </row>
    <row r="385" spans="1:11" ht="13" thickBot="1">
      <c r="A385" s="999" t="s">
        <v>505</v>
      </c>
      <c r="B385" s="1002">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3" thickTop="1">
      <c r="A386" s="1000" t="s">
        <v>882</v>
      </c>
      <c r="B386" s="1001">
        <v>2900</v>
      </c>
      <c r="C386" s="428"/>
      <c r="D386" s="428"/>
      <c r="E386" s="428"/>
      <c r="F386" s="428"/>
      <c r="G386" s="428"/>
      <c r="H386" s="428"/>
      <c r="I386" s="428"/>
      <c r="J386" s="428"/>
      <c r="K386" s="292">
        <f>SUM(C386:J386)</f>
        <v>0</v>
      </c>
    </row>
    <row r="387" spans="1:11" ht="13" thickBot="1">
      <c r="A387" s="999" t="s">
        <v>506</v>
      </c>
      <c r="B387" s="977">
        <v>2000</v>
      </c>
      <c r="C387" s="291">
        <f t="shared" ref="C387:J387" si="44">SUM(C353,C358,C365,C369,C378,C385,C386)</f>
        <v>0</v>
      </c>
      <c r="D387" s="291">
        <f t="shared" si="44"/>
        <v>0</v>
      </c>
      <c r="E387" s="291">
        <f t="shared" si="44"/>
        <v>0</v>
      </c>
      <c r="F387" s="291">
        <f t="shared" si="44"/>
        <v>0</v>
      </c>
      <c r="G387" s="291">
        <f t="shared" si="44"/>
        <v>0</v>
      </c>
      <c r="H387" s="291">
        <f t="shared" si="44"/>
        <v>0</v>
      </c>
      <c r="I387" s="291">
        <f t="shared" si="44"/>
        <v>0</v>
      </c>
      <c r="J387" s="291">
        <f t="shared" si="44"/>
        <v>0</v>
      </c>
      <c r="K387" s="293">
        <f>SUM(C387:J387)</f>
        <v>0</v>
      </c>
    </row>
    <row r="388" spans="1:11" ht="14" thickTop="1" thickBot="1">
      <c r="A388" s="997" t="s">
        <v>784</v>
      </c>
      <c r="B388" s="998">
        <v>3000</v>
      </c>
      <c r="C388" s="428"/>
      <c r="D388" s="428"/>
      <c r="E388" s="428"/>
      <c r="F388" s="428"/>
      <c r="G388" s="428"/>
      <c r="H388" s="428"/>
      <c r="I388" s="428"/>
      <c r="J388" s="428"/>
      <c r="K388" s="256">
        <f>SUM(C388:J388)</f>
        <v>0</v>
      </c>
    </row>
    <row r="389" spans="1:11" ht="13" thickTop="1">
      <c r="A389" s="993" t="s">
        <v>785</v>
      </c>
      <c r="B389" s="994">
        <v>4000</v>
      </c>
      <c r="C389" s="294"/>
      <c r="D389" s="295"/>
      <c r="E389" s="295"/>
      <c r="F389" s="295"/>
      <c r="G389" s="295"/>
      <c r="H389" s="295"/>
      <c r="I389" s="295"/>
      <c r="J389" s="295"/>
      <c r="K389" s="296"/>
    </row>
    <row r="390" spans="1:11" ht="12">
      <c r="A390" s="995" t="s">
        <v>608</v>
      </c>
      <c r="B390" s="996">
        <v>4100</v>
      </c>
      <c r="C390" s="297"/>
      <c r="D390" s="298"/>
      <c r="E390" s="298"/>
      <c r="F390" s="298"/>
      <c r="G390" s="298"/>
      <c r="H390" s="298"/>
      <c r="I390" s="298"/>
      <c r="J390" s="298"/>
      <c r="K390" s="299"/>
    </row>
    <row r="391" spans="1:11" ht="12">
      <c r="A391" s="988" t="s">
        <v>517</v>
      </c>
      <c r="B391" s="989">
        <v>4110</v>
      </c>
      <c r="C391" s="300"/>
      <c r="D391" s="301"/>
      <c r="E391" s="428"/>
      <c r="F391" s="300"/>
      <c r="G391" s="301"/>
      <c r="H391" s="428"/>
      <c r="I391" s="300"/>
      <c r="J391" s="300"/>
      <c r="K391" s="267">
        <f t="shared" ref="K391:K396" si="45">SUM(C391:J391)</f>
        <v>0</v>
      </c>
    </row>
    <row r="392" spans="1:11" ht="12">
      <c r="A392" s="990" t="s">
        <v>226</v>
      </c>
      <c r="B392" s="1410">
        <v>4120</v>
      </c>
      <c r="C392" s="302"/>
      <c r="D392" s="231"/>
      <c r="E392" s="428"/>
      <c r="F392" s="231"/>
      <c r="G392" s="230"/>
      <c r="H392" s="428"/>
      <c r="I392" s="231"/>
      <c r="J392" s="231"/>
      <c r="K392" s="189">
        <f t="shared" si="45"/>
        <v>0</v>
      </c>
    </row>
    <row r="393" spans="1:11" ht="12">
      <c r="A393" s="978" t="s">
        <v>411</v>
      </c>
      <c r="B393" s="991">
        <v>4130</v>
      </c>
      <c r="C393" s="302"/>
      <c r="D393" s="231"/>
      <c r="E393" s="428"/>
      <c r="F393" s="231"/>
      <c r="G393" s="230"/>
      <c r="H393" s="428"/>
      <c r="I393" s="231"/>
      <c r="J393" s="231"/>
      <c r="K393" s="189">
        <f t="shared" si="45"/>
        <v>0</v>
      </c>
    </row>
    <row r="394" spans="1:11" ht="12">
      <c r="A394" s="978" t="s">
        <v>196</v>
      </c>
      <c r="B394" s="991">
        <v>4140</v>
      </c>
      <c r="C394" s="302"/>
      <c r="D394" s="231"/>
      <c r="E394" s="428"/>
      <c r="F394" s="231"/>
      <c r="G394" s="230"/>
      <c r="H394" s="428"/>
      <c r="I394" s="231"/>
      <c r="J394" s="231"/>
      <c r="K394" s="189">
        <f t="shared" si="45"/>
        <v>0</v>
      </c>
    </row>
    <row r="395" spans="1:11" ht="12">
      <c r="A395" s="978" t="s">
        <v>254</v>
      </c>
      <c r="B395" s="991">
        <v>4170</v>
      </c>
      <c r="C395" s="302"/>
      <c r="D395" s="231"/>
      <c r="E395" s="428"/>
      <c r="F395" s="231"/>
      <c r="G395" s="230"/>
      <c r="H395" s="428"/>
      <c r="I395" s="231"/>
      <c r="J395" s="231"/>
      <c r="K395" s="189">
        <f t="shared" si="45"/>
        <v>0</v>
      </c>
    </row>
    <row r="396" spans="1:11" ht="12">
      <c r="A396" s="992" t="s">
        <v>884</v>
      </c>
      <c r="B396" s="991">
        <v>4190</v>
      </c>
      <c r="C396" s="302"/>
      <c r="D396" s="231"/>
      <c r="E396" s="428"/>
      <c r="F396" s="231"/>
      <c r="G396" s="230"/>
      <c r="H396" s="428"/>
      <c r="I396" s="231"/>
      <c r="J396" s="231"/>
      <c r="K396" s="189">
        <f t="shared" si="45"/>
        <v>0</v>
      </c>
    </row>
    <row r="397" spans="1:11" ht="13" thickBot="1">
      <c r="A397" s="987" t="s">
        <v>613</v>
      </c>
      <c r="B397" s="969">
        <v>4100</v>
      </c>
      <c r="C397" s="302"/>
      <c r="D397" s="231"/>
      <c r="E397" s="303">
        <f>SUM(E391:E396)</f>
        <v>0</v>
      </c>
      <c r="F397" s="231"/>
      <c r="G397" s="230"/>
      <c r="H397" s="243">
        <f>SUM(H391:H396)</f>
        <v>0</v>
      </c>
      <c r="I397" s="231"/>
      <c r="J397" s="231"/>
      <c r="K397" s="243">
        <f>SUM(K391:K396)</f>
        <v>0</v>
      </c>
    </row>
    <row r="398" spans="1:11" ht="13" thickTop="1">
      <c r="A398" s="981" t="s">
        <v>243</v>
      </c>
      <c r="B398" s="982">
        <v>4210</v>
      </c>
      <c r="C398" s="302"/>
      <c r="D398" s="231"/>
      <c r="E398" s="231"/>
      <c r="F398" s="231"/>
      <c r="G398" s="230"/>
      <c r="H398" s="428"/>
      <c r="I398" s="231"/>
      <c r="J398" s="231"/>
      <c r="K398" s="267">
        <f t="shared" ref="K398:K404" si="46">SUM(C398:J398)</f>
        <v>0</v>
      </c>
    </row>
    <row r="399" spans="1:11" ht="12">
      <c r="A399" s="983" t="s">
        <v>183</v>
      </c>
      <c r="B399" s="984">
        <v>4220</v>
      </c>
      <c r="C399" s="302"/>
      <c r="D399" s="231"/>
      <c r="E399" s="231"/>
      <c r="F399" s="231"/>
      <c r="G399" s="230"/>
      <c r="H399" s="428"/>
      <c r="I399" s="231"/>
      <c r="J399" s="231"/>
      <c r="K399" s="267">
        <f t="shared" si="46"/>
        <v>0</v>
      </c>
    </row>
    <row r="400" spans="1:11" ht="12">
      <c r="A400" s="985" t="s">
        <v>184</v>
      </c>
      <c r="B400" s="984">
        <v>4230</v>
      </c>
      <c r="C400" s="302"/>
      <c r="D400" s="231"/>
      <c r="E400" s="231"/>
      <c r="F400" s="231"/>
      <c r="G400" s="230"/>
      <c r="H400" s="428"/>
      <c r="I400" s="231"/>
      <c r="J400" s="231"/>
      <c r="K400" s="267">
        <f t="shared" si="46"/>
        <v>0</v>
      </c>
    </row>
    <row r="401" spans="1:11" ht="12">
      <c r="A401" s="983" t="s">
        <v>185</v>
      </c>
      <c r="B401" s="984">
        <v>4240</v>
      </c>
      <c r="C401" s="302"/>
      <c r="D401" s="231"/>
      <c r="E401" s="231"/>
      <c r="F401" s="231"/>
      <c r="G401" s="230"/>
      <c r="H401" s="428"/>
      <c r="I401" s="231"/>
      <c r="J401" s="231"/>
      <c r="K401" s="267">
        <f t="shared" si="46"/>
        <v>0</v>
      </c>
    </row>
    <row r="402" spans="1:11" ht="12">
      <c r="A402" s="983" t="s">
        <v>186</v>
      </c>
      <c r="B402" s="984">
        <v>4270</v>
      </c>
      <c r="C402" s="302"/>
      <c r="D402" s="231"/>
      <c r="E402" s="231"/>
      <c r="F402" s="231"/>
      <c r="G402" s="230"/>
      <c r="H402" s="428"/>
      <c r="I402" s="231"/>
      <c r="J402" s="231"/>
      <c r="K402" s="267">
        <f t="shared" si="46"/>
        <v>0</v>
      </c>
    </row>
    <row r="403" spans="1:11" ht="12">
      <c r="A403" s="983" t="s">
        <v>187</v>
      </c>
      <c r="B403" s="984">
        <v>4280</v>
      </c>
      <c r="C403" s="302"/>
      <c r="D403" s="231"/>
      <c r="E403" s="231"/>
      <c r="F403" s="231"/>
      <c r="G403" s="230"/>
      <c r="H403" s="428"/>
      <c r="I403" s="231"/>
      <c r="J403" s="231"/>
      <c r="K403" s="267">
        <f t="shared" si="46"/>
        <v>0</v>
      </c>
    </row>
    <row r="404" spans="1:11" ht="12">
      <c r="A404" s="985" t="s">
        <v>883</v>
      </c>
      <c r="B404" s="986">
        <v>4290</v>
      </c>
      <c r="C404" s="302"/>
      <c r="D404" s="231"/>
      <c r="E404" s="231"/>
      <c r="F404" s="231"/>
      <c r="G404" s="230"/>
      <c r="H404" s="428"/>
      <c r="I404" s="231"/>
      <c r="J404" s="231"/>
      <c r="K404" s="267">
        <f t="shared" si="46"/>
        <v>0</v>
      </c>
    </row>
    <row r="405" spans="1:11" ht="13" thickBot="1">
      <c r="A405" s="968" t="s">
        <v>635</v>
      </c>
      <c r="B405" s="969">
        <v>4200</v>
      </c>
      <c r="C405" s="302"/>
      <c r="D405" s="231"/>
      <c r="E405" s="231"/>
      <c r="F405" s="231"/>
      <c r="G405" s="230"/>
      <c r="H405" s="304">
        <f>SUM(H398:H404)</f>
        <v>0</v>
      </c>
      <c r="I405" s="231"/>
      <c r="J405" s="231"/>
      <c r="K405" s="304">
        <f>SUM(K398:K404)</f>
        <v>0</v>
      </c>
    </row>
    <row r="406" spans="1:11" ht="13" thickTop="1">
      <c r="A406" s="979" t="s">
        <v>188</v>
      </c>
      <c r="B406" s="980">
        <v>4310</v>
      </c>
      <c r="C406" s="302"/>
      <c r="D406" s="231"/>
      <c r="E406" s="231"/>
      <c r="F406" s="231"/>
      <c r="G406" s="230"/>
      <c r="H406" s="428"/>
      <c r="I406" s="231"/>
      <c r="J406" s="231"/>
      <c r="K406" s="267">
        <f t="shared" ref="K406:K412" si="47">SUM(C406:J406)</f>
        <v>0</v>
      </c>
    </row>
    <row r="407" spans="1:11" ht="12">
      <c r="A407" s="978" t="s">
        <v>189</v>
      </c>
      <c r="B407" s="739">
        <v>4320</v>
      </c>
      <c r="C407" s="302"/>
      <c r="D407" s="231"/>
      <c r="E407" s="231"/>
      <c r="F407" s="231"/>
      <c r="G407" s="230"/>
      <c r="H407" s="428"/>
      <c r="I407" s="231"/>
      <c r="J407" s="231"/>
      <c r="K407" s="267">
        <f t="shared" si="47"/>
        <v>0</v>
      </c>
    </row>
    <row r="408" spans="1:11" ht="12">
      <c r="A408" s="978" t="s">
        <v>190</v>
      </c>
      <c r="B408" s="739">
        <v>4330</v>
      </c>
      <c r="C408" s="302"/>
      <c r="D408" s="231"/>
      <c r="E408" s="231"/>
      <c r="F408" s="231"/>
      <c r="G408" s="230"/>
      <c r="H408" s="428"/>
      <c r="I408" s="231"/>
      <c r="J408" s="231"/>
      <c r="K408" s="267">
        <f t="shared" si="47"/>
        <v>0</v>
      </c>
    </row>
    <row r="409" spans="1:11" ht="12">
      <c r="A409" s="978" t="s">
        <v>191</v>
      </c>
      <c r="B409" s="739">
        <v>4340</v>
      </c>
      <c r="C409" s="302"/>
      <c r="D409" s="231"/>
      <c r="E409" s="231"/>
      <c r="F409" s="231"/>
      <c r="G409" s="230"/>
      <c r="H409" s="428"/>
      <c r="I409" s="231"/>
      <c r="J409" s="231"/>
      <c r="K409" s="267">
        <f t="shared" si="47"/>
        <v>0</v>
      </c>
    </row>
    <row r="410" spans="1:11" ht="12">
      <c r="A410" s="978" t="s">
        <v>192</v>
      </c>
      <c r="B410" s="739">
        <v>4370</v>
      </c>
      <c r="C410" s="302"/>
      <c r="D410" s="231"/>
      <c r="E410" s="231"/>
      <c r="F410" s="231"/>
      <c r="G410" s="230"/>
      <c r="H410" s="428"/>
      <c r="I410" s="231"/>
      <c r="J410" s="231"/>
      <c r="K410" s="267">
        <f t="shared" si="47"/>
        <v>0</v>
      </c>
    </row>
    <row r="411" spans="1:11" ht="12">
      <c r="A411" s="978" t="s">
        <v>193</v>
      </c>
      <c r="B411" s="739">
        <v>4380</v>
      </c>
      <c r="C411" s="302"/>
      <c r="D411" s="231"/>
      <c r="E411" s="237"/>
      <c r="F411" s="231"/>
      <c r="G411" s="230"/>
      <c r="H411" s="428"/>
      <c r="I411" s="231"/>
      <c r="J411" s="231"/>
      <c r="K411" s="267">
        <f t="shared" si="47"/>
        <v>0</v>
      </c>
    </row>
    <row r="412" spans="1:11" ht="12">
      <c r="A412" s="978" t="s">
        <v>692</v>
      </c>
      <c r="B412" s="739">
        <v>4390</v>
      </c>
      <c r="C412" s="302"/>
      <c r="D412" s="231"/>
      <c r="E412" s="236"/>
      <c r="F412" s="231"/>
      <c r="G412" s="230"/>
      <c r="H412" s="428"/>
      <c r="I412" s="231"/>
      <c r="J412" s="231"/>
      <c r="K412" s="267">
        <f t="shared" si="47"/>
        <v>0</v>
      </c>
    </row>
    <row r="413" spans="1:11" ht="13" thickBot="1">
      <c r="A413" s="976" t="s">
        <v>636</v>
      </c>
      <c r="B413" s="977">
        <v>4300</v>
      </c>
      <c r="C413" s="302"/>
      <c r="D413" s="231"/>
      <c r="E413" s="243">
        <f>SUM(E406:E412)</f>
        <v>0</v>
      </c>
      <c r="F413" s="231"/>
      <c r="G413" s="230"/>
      <c r="H413" s="243">
        <f>SUM(H406:H412)</f>
        <v>0</v>
      </c>
      <c r="I413" s="231"/>
      <c r="J413" s="231"/>
      <c r="K413" s="243">
        <f>SUM(K406:K412)</f>
        <v>0</v>
      </c>
    </row>
    <row r="414" spans="1:11" ht="13" thickTop="1">
      <c r="A414" s="974" t="s">
        <v>610</v>
      </c>
      <c r="B414" s="975">
        <v>4400</v>
      </c>
      <c r="C414" s="302"/>
      <c r="D414" s="231"/>
      <c r="E414" s="305"/>
      <c r="F414" s="231"/>
      <c r="G414" s="230"/>
      <c r="H414" s="305"/>
      <c r="I414" s="231"/>
      <c r="J414" s="231"/>
      <c r="K414" s="306">
        <f>SUM(C414:J414)</f>
        <v>0</v>
      </c>
    </row>
    <row r="415" spans="1:11" ht="13" thickBot="1">
      <c r="A415" s="968" t="s">
        <v>611</v>
      </c>
      <c r="B415" s="969">
        <v>4000</v>
      </c>
      <c r="C415" s="302"/>
      <c r="D415" s="231"/>
      <c r="E415" s="243">
        <f>SUM(E397,E405,E413,E414)</f>
        <v>0</v>
      </c>
      <c r="F415" s="231"/>
      <c r="G415" s="230"/>
      <c r="H415" s="243">
        <f>SUM(H397,H405,H413,H414)</f>
        <v>0</v>
      </c>
      <c r="I415" s="231"/>
      <c r="J415" s="231"/>
      <c r="K415" s="243">
        <f>SUM(K397,K405,K413,K414)</f>
        <v>0</v>
      </c>
    </row>
    <row r="416" spans="1:11" ht="13" thickTop="1">
      <c r="A416" s="970" t="s">
        <v>778</v>
      </c>
      <c r="B416" s="971">
        <v>5000</v>
      </c>
      <c r="C416" s="591"/>
      <c r="D416" s="592"/>
      <c r="E416" s="592"/>
      <c r="F416" s="592"/>
      <c r="G416" s="592"/>
      <c r="H416" s="593"/>
      <c r="I416" s="592"/>
      <c r="J416" s="592"/>
      <c r="K416" s="594"/>
    </row>
    <row r="417" spans="1:11" ht="12">
      <c r="A417" s="972" t="s">
        <v>198</v>
      </c>
      <c r="B417" s="973"/>
      <c r="C417" s="583"/>
      <c r="D417" s="583"/>
      <c r="E417" s="583"/>
      <c r="F417" s="583"/>
      <c r="G417" s="583"/>
      <c r="H417" s="583"/>
      <c r="I417" s="583"/>
      <c r="J417" s="583"/>
      <c r="K417" s="583"/>
    </row>
    <row r="418" spans="1:11" ht="12">
      <c r="A418" s="965" t="s">
        <v>295</v>
      </c>
      <c r="B418" s="966">
        <v>5110</v>
      </c>
      <c r="C418" s="583"/>
      <c r="D418" s="583"/>
      <c r="E418" s="583"/>
      <c r="F418" s="583"/>
      <c r="G418" s="583"/>
      <c r="H418" s="595"/>
      <c r="I418" s="583"/>
      <c r="J418" s="583"/>
      <c r="K418" s="596">
        <f>SUM(C418:J418)</f>
        <v>0</v>
      </c>
    </row>
    <row r="419" spans="1:11" ht="12">
      <c r="A419" s="1122" t="s">
        <v>396</v>
      </c>
      <c r="B419" s="1124">
        <v>5120</v>
      </c>
      <c r="C419" s="583"/>
      <c r="D419" s="583"/>
      <c r="E419" s="583"/>
      <c r="F419" s="583"/>
      <c r="G419" s="583"/>
      <c r="H419" s="1389"/>
      <c r="I419" s="583"/>
      <c r="J419" s="583"/>
      <c r="K419" s="596">
        <f>SUM(C419:J419)</f>
        <v>0</v>
      </c>
    </row>
    <row r="420" spans="1:11" ht="12">
      <c r="A420" s="967" t="s">
        <v>779</v>
      </c>
      <c r="B420" s="966">
        <v>5130</v>
      </c>
      <c r="C420" s="583"/>
      <c r="D420" s="583"/>
      <c r="E420" s="583"/>
      <c r="F420" s="583"/>
      <c r="G420" s="583"/>
      <c r="H420" s="595"/>
      <c r="I420" s="583"/>
      <c r="J420" s="583"/>
      <c r="K420" s="596">
        <f>SUM(C420:J420)</f>
        <v>0</v>
      </c>
    </row>
    <row r="421" spans="1:11" ht="12">
      <c r="A421" s="1062" t="s">
        <v>414</v>
      </c>
      <c r="B421" s="1063">
        <v>5140</v>
      </c>
      <c r="C421" s="583"/>
      <c r="D421" s="583"/>
      <c r="E421" s="583"/>
      <c r="F421" s="583"/>
      <c r="G421" s="583"/>
      <c r="H421" s="1389"/>
      <c r="I421" s="583"/>
      <c r="J421" s="583"/>
      <c r="K421" s="596">
        <f>SUM(C421:J421)</f>
        <v>0</v>
      </c>
    </row>
    <row r="422" spans="1:11" ht="12">
      <c r="A422" s="967" t="s">
        <v>780</v>
      </c>
      <c r="B422" s="966">
        <v>5150</v>
      </c>
      <c r="C422" s="583"/>
      <c r="D422" s="583"/>
      <c r="E422" s="583"/>
      <c r="F422" s="583"/>
      <c r="G422" s="583"/>
      <c r="H422" s="595"/>
      <c r="I422" s="583"/>
      <c r="J422" s="583"/>
      <c r="K422" s="596">
        <f>SUM(C422:J422)</f>
        <v>0</v>
      </c>
    </row>
    <row r="423" spans="1:11" ht="12">
      <c r="A423" s="944" t="s">
        <v>216</v>
      </c>
      <c r="B423" s="1430">
        <v>5200</v>
      </c>
      <c r="C423" s="583"/>
      <c r="D423" s="583"/>
      <c r="E423" s="583"/>
      <c r="F423" s="583"/>
      <c r="G423" s="583"/>
      <c r="H423" s="1390"/>
      <c r="I423" s="583"/>
      <c r="J423" s="583"/>
      <c r="K423" s="596">
        <f t="shared" ref="K423:K425" si="48">SUM(C423:J423)</f>
        <v>0</v>
      </c>
    </row>
    <row r="424" spans="1:11" ht="27">
      <c r="A424" s="1400" t="s">
        <v>1962</v>
      </c>
      <c r="B424" s="973">
        <v>5300</v>
      </c>
      <c r="C424" s="583"/>
      <c r="D424" s="583"/>
      <c r="E424" s="583"/>
      <c r="F424" s="583"/>
      <c r="G424" s="583"/>
      <c r="H424" s="1390"/>
      <c r="I424" s="583"/>
      <c r="J424" s="583"/>
      <c r="K424" s="596">
        <f t="shared" si="48"/>
        <v>0</v>
      </c>
    </row>
    <row r="425" spans="1:11" ht="13">
      <c r="A425" s="1120" t="s">
        <v>881</v>
      </c>
      <c r="B425" s="973">
        <v>5400</v>
      </c>
      <c r="C425" s="583"/>
      <c r="D425" s="583"/>
      <c r="E425" s="595"/>
      <c r="F425" s="583"/>
      <c r="G425" s="583"/>
      <c r="H425" s="1390"/>
      <c r="I425" s="583"/>
      <c r="J425" s="583"/>
      <c r="K425" s="596">
        <f t="shared" si="48"/>
        <v>0</v>
      </c>
    </row>
    <row r="426" spans="1:11" ht="13" thickBot="1">
      <c r="A426" s="964" t="s">
        <v>176</v>
      </c>
      <c r="B426" s="1431">
        <v>5000</v>
      </c>
      <c r="C426" s="583"/>
      <c r="D426" s="583"/>
      <c r="E426" s="597">
        <f>SUM(E418:E425)</f>
        <v>0</v>
      </c>
      <c r="F426" s="583"/>
      <c r="G426" s="583"/>
      <c r="H426" s="597">
        <f>SUM(H418:H425)</f>
        <v>0</v>
      </c>
      <c r="I426" s="583"/>
      <c r="J426" s="583"/>
      <c r="K426" s="597">
        <f>SUM(K418:K425)</f>
        <v>0</v>
      </c>
    </row>
    <row r="427" spans="1:11" ht="14" thickTop="1" thickBot="1">
      <c r="A427" s="962" t="s">
        <v>781</v>
      </c>
      <c r="B427" s="963">
        <v>6000</v>
      </c>
      <c r="C427" s="583"/>
      <c r="D427" s="583"/>
      <c r="E427" s="598"/>
      <c r="F427" s="583"/>
      <c r="G427" s="583"/>
      <c r="H427" s="599"/>
      <c r="I427" s="598"/>
      <c r="J427" s="583"/>
      <c r="K427" s="596">
        <f>SUM(C427:J427)</f>
        <v>0</v>
      </c>
    </row>
    <row r="428" spans="1:11" s="957" customFormat="1" ht="14" thickTop="1" thickBot="1">
      <c r="A428" s="1766" t="s">
        <v>439</v>
      </c>
      <c r="B428" s="1767"/>
      <c r="C428" s="478">
        <f>SUM(C344+C387+C388)</f>
        <v>0</v>
      </c>
      <c r="D428" s="478">
        <f>SUM(D344+D387+D388)</f>
        <v>0</v>
      </c>
      <c r="E428" s="478">
        <f>SUM(E344+E387+E388+E415+E426)</f>
        <v>0</v>
      </c>
      <c r="F428" s="478">
        <f>SUM(F344+F387+F388)</f>
        <v>0</v>
      </c>
      <c r="G428" s="478">
        <f>SUM(G344+G387+G388)</f>
        <v>0</v>
      </c>
      <c r="H428" s="478">
        <f>SUM(H344+H387+H388+H415+H426+H427)</f>
        <v>0</v>
      </c>
      <c r="I428" s="478">
        <f>SUM(I344+I387+I388)</f>
        <v>0</v>
      </c>
      <c r="J428" s="478">
        <f>SUM(J344+J387+J388)</f>
        <v>0</v>
      </c>
      <c r="K428" s="478">
        <f>SUM(K344+K387+K388+K415+K426+K427)</f>
        <v>0</v>
      </c>
    </row>
    <row r="429" spans="1:11" ht="16" thickTop="1" thickBot="1">
      <c r="A429" s="1768" t="s">
        <v>67</v>
      </c>
      <c r="B429" s="1769"/>
      <c r="C429" s="1397"/>
      <c r="D429" s="1398"/>
      <c r="E429" s="1398"/>
      <c r="F429" s="1398"/>
      <c r="G429" s="1398"/>
      <c r="H429" s="1398"/>
      <c r="I429" s="1398"/>
      <c r="J429" s="1399"/>
      <c r="K429" s="243">
        <f>'EstRev 6-11'!J272-'EstExp 12-20'!K428</f>
        <v>0</v>
      </c>
    </row>
    <row r="430" spans="1:11" ht="13" thickTop="1">
      <c r="A430" s="958"/>
      <c r="B430" s="959"/>
      <c r="C430" s="571"/>
      <c r="D430" s="572"/>
      <c r="E430" s="572"/>
      <c r="F430" s="572"/>
      <c r="G430" s="572"/>
      <c r="H430" s="572"/>
      <c r="I430" s="572"/>
      <c r="J430" s="572"/>
      <c r="K430" s="573"/>
    </row>
    <row r="431" spans="1:11" ht="12">
      <c r="A431" s="960" t="s">
        <v>203</v>
      </c>
      <c r="B431" s="1432"/>
      <c r="C431" s="460"/>
      <c r="D431" s="461"/>
      <c r="E431" s="461"/>
      <c r="F431" s="461"/>
      <c r="G431" s="461"/>
      <c r="H431" s="461"/>
      <c r="I431" s="461"/>
      <c r="J431" s="461"/>
      <c r="K431" s="462"/>
    </row>
    <row r="432" spans="1:11" ht="12">
      <c r="A432" s="949" t="s">
        <v>182</v>
      </c>
      <c r="B432" s="961" t="s">
        <v>100</v>
      </c>
      <c r="C432" s="463"/>
      <c r="D432" s="464"/>
      <c r="E432" s="464"/>
      <c r="F432" s="464"/>
      <c r="G432" s="464"/>
      <c r="H432" s="464"/>
      <c r="I432" s="464"/>
      <c r="J432" s="464"/>
      <c r="K432" s="465"/>
    </row>
    <row r="433" spans="1:11" ht="12">
      <c r="A433" s="950" t="s">
        <v>223</v>
      </c>
      <c r="B433" s="1433">
        <v>2500</v>
      </c>
      <c r="C433" s="466"/>
      <c r="D433" s="466"/>
      <c r="E433" s="466"/>
      <c r="F433" s="466"/>
      <c r="G433" s="466"/>
      <c r="H433" s="466"/>
      <c r="I433" s="466"/>
      <c r="J433" s="466"/>
      <c r="K433" s="466"/>
    </row>
    <row r="434" spans="1:11" ht="12">
      <c r="A434" s="946" t="s">
        <v>225</v>
      </c>
      <c r="B434" s="1434">
        <v>2530</v>
      </c>
      <c r="C434" s="428"/>
      <c r="D434" s="428"/>
      <c r="E434" s="428"/>
      <c r="F434" s="428"/>
      <c r="G434" s="428"/>
      <c r="H434" s="428"/>
      <c r="I434" s="428"/>
      <c r="J434" s="466"/>
      <c r="K434" s="189">
        <f>SUM(C434:J434)</f>
        <v>0</v>
      </c>
    </row>
    <row r="435" spans="1:11" ht="12">
      <c r="A435" s="946" t="s">
        <v>251</v>
      </c>
      <c r="B435" s="1434">
        <v>2540</v>
      </c>
      <c r="C435" s="428"/>
      <c r="D435" s="428"/>
      <c r="E435" s="428"/>
      <c r="F435" s="428"/>
      <c r="G435" s="428"/>
      <c r="H435" s="428"/>
      <c r="I435" s="428"/>
      <c r="J435" s="466"/>
      <c r="K435" s="189">
        <f>SUM(C435:J435)</f>
        <v>0</v>
      </c>
    </row>
    <row r="436" spans="1:11" ht="13" thickBot="1">
      <c r="A436" s="943" t="s">
        <v>504</v>
      </c>
      <c r="B436" s="954">
        <v>2500</v>
      </c>
      <c r="C436" s="469">
        <f>SUM(C434:C435)</f>
        <v>0</v>
      </c>
      <c r="D436" s="469">
        <f t="shared" ref="D436:K436" si="49">SUM(D434:D435)</f>
        <v>0</v>
      </c>
      <c r="E436" s="469">
        <f t="shared" si="49"/>
        <v>0</v>
      </c>
      <c r="F436" s="469">
        <f t="shared" si="49"/>
        <v>0</v>
      </c>
      <c r="G436" s="469">
        <f t="shared" si="49"/>
        <v>0</v>
      </c>
      <c r="H436" s="469">
        <f t="shared" si="49"/>
        <v>0</v>
      </c>
      <c r="I436" s="469">
        <f t="shared" si="49"/>
        <v>0</v>
      </c>
      <c r="J436" s="466"/>
      <c r="K436" s="469">
        <f t="shared" si="49"/>
        <v>0</v>
      </c>
    </row>
    <row r="437" spans="1:11" ht="13" thickTop="1">
      <c r="A437" s="950" t="s">
        <v>888</v>
      </c>
      <c r="B437" s="1435">
        <v>2900</v>
      </c>
      <c r="C437" s="428"/>
      <c r="D437" s="428"/>
      <c r="E437" s="428"/>
      <c r="F437" s="428"/>
      <c r="G437" s="428"/>
      <c r="H437" s="428"/>
      <c r="I437" s="428"/>
      <c r="J437" s="466"/>
      <c r="K437" s="292">
        <f>SUM(C437:J437)</f>
        <v>0</v>
      </c>
    </row>
    <row r="438" spans="1:11" ht="13" thickBot="1">
      <c r="A438" s="1350" t="s">
        <v>506</v>
      </c>
      <c r="B438" s="954">
        <v>2000</v>
      </c>
      <c r="C438" s="469">
        <f>SUM(C436,C437)</f>
        <v>0</v>
      </c>
      <c r="D438" s="469">
        <f t="shared" ref="D438:I438" si="50">SUM(D436,D437)</f>
        <v>0</v>
      </c>
      <c r="E438" s="469">
        <f t="shared" si="50"/>
        <v>0</v>
      </c>
      <c r="F438" s="469">
        <f t="shared" si="50"/>
        <v>0</v>
      </c>
      <c r="G438" s="469">
        <f t="shared" si="50"/>
        <v>0</v>
      </c>
      <c r="H438" s="469">
        <f t="shared" si="50"/>
        <v>0</v>
      </c>
      <c r="I438" s="469">
        <f t="shared" si="50"/>
        <v>0</v>
      </c>
      <c r="J438" s="466"/>
      <c r="K438" s="469">
        <f>SUM(K436,K437)</f>
        <v>0</v>
      </c>
    </row>
    <row r="439" spans="1:11" ht="13" thickTop="1">
      <c r="A439" s="955" t="s">
        <v>126</v>
      </c>
      <c r="B439" s="956">
        <v>4000</v>
      </c>
      <c r="C439" s="471"/>
      <c r="D439" s="472"/>
      <c r="E439" s="472"/>
      <c r="F439" s="472"/>
      <c r="G439" s="472"/>
      <c r="H439" s="472"/>
      <c r="I439" s="472"/>
      <c r="J439" s="464"/>
      <c r="K439" s="473"/>
    </row>
    <row r="440" spans="1:11" ht="12">
      <c r="A440" s="951" t="s">
        <v>640</v>
      </c>
      <c r="B440" s="952">
        <v>4110</v>
      </c>
      <c r="C440" s="466"/>
      <c r="D440" s="466"/>
      <c r="E440" s="466"/>
      <c r="F440" s="466"/>
      <c r="G440" s="466"/>
      <c r="H440" s="474"/>
      <c r="I440" s="475"/>
      <c r="J440" s="466"/>
      <c r="K440" s="476">
        <f>H440</f>
        <v>0</v>
      </c>
    </row>
    <row r="441" spans="1:11" ht="12">
      <c r="A441" s="951" t="s">
        <v>641</v>
      </c>
      <c r="B441" s="952">
        <v>4120</v>
      </c>
      <c r="C441" s="466"/>
      <c r="D441" s="466"/>
      <c r="E441" s="466"/>
      <c r="F441" s="466"/>
      <c r="G441" s="466"/>
      <c r="H441" s="467"/>
      <c r="I441" s="475"/>
      <c r="J441" s="466"/>
      <c r="K441" s="477">
        <f>H441</f>
        <v>0</v>
      </c>
    </row>
    <row r="442" spans="1:11" ht="12">
      <c r="A442" s="953" t="s">
        <v>886</v>
      </c>
      <c r="B442" s="1434">
        <v>4190</v>
      </c>
      <c r="C442" s="466"/>
      <c r="D442" s="466"/>
      <c r="E442" s="466"/>
      <c r="F442" s="466"/>
      <c r="G442" s="466"/>
      <c r="H442" s="474"/>
      <c r="I442" s="948"/>
      <c r="J442" s="466"/>
      <c r="K442" s="267">
        <f>H442</f>
        <v>0</v>
      </c>
    </row>
    <row r="443" spans="1:11" ht="13" thickBot="1">
      <c r="A443" s="943" t="s">
        <v>127</v>
      </c>
      <c r="B443" s="954">
        <v>4000</v>
      </c>
      <c r="C443" s="466"/>
      <c r="D443" s="466"/>
      <c r="E443" s="466"/>
      <c r="F443" s="466"/>
      <c r="G443" s="466"/>
      <c r="H443" s="478">
        <f>SUM(H440:H442)</f>
        <v>0</v>
      </c>
      <c r="I443" s="948"/>
      <c r="J443" s="466"/>
      <c r="K443" s="478">
        <f>SUM(K440:K442)</f>
        <v>0</v>
      </c>
    </row>
    <row r="444" spans="1:11" ht="13" thickTop="1">
      <c r="A444" s="949" t="s">
        <v>42</v>
      </c>
      <c r="B444" s="942">
        <v>5000</v>
      </c>
      <c r="C444" s="463"/>
      <c r="D444" s="464"/>
      <c r="E444" s="464"/>
      <c r="F444" s="464"/>
      <c r="G444" s="464"/>
      <c r="H444" s="472"/>
      <c r="I444" s="464"/>
      <c r="J444" s="464"/>
      <c r="K444" s="473"/>
    </row>
    <row r="445" spans="1:11" ht="12">
      <c r="A445" s="950" t="s">
        <v>198</v>
      </c>
      <c r="B445" s="1433">
        <v>5100</v>
      </c>
      <c r="C445" s="466"/>
      <c r="D445" s="466"/>
      <c r="E445" s="466"/>
      <c r="F445" s="466"/>
      <c r="G445" s="466"/>
      <c r="H445" s="466"/>
      <c r="I445" s="466"/>
      <c r="J445" s="466"/>
      <c r="K445" s="466"/>
    </row>
    <row r="446" spans="1:11" ht="12">
      <c r="A446" s="946" t="s">
        <v>295</v>
      </c>
      <c r="B446" s="1434">
        <v>5110</v>
      </c>
      <c r="C446" s="466"/>
      <c r="D446" s="466"/>
      <c r="E446" s="466"/>
      <c r="F446" s="466"/>
      <c r="G446" s="466"/>
      <c r="H446" s="467"/>
      <c r="I446" s="466"/>
      <c r="J446" s="466"/>
      <c r="K446" s="189">
        <f>SUM(C446:J446)</f>
        <v>0</v>
      </c>
    </row>
    <row r="447" spans="1:11" ht="12">
      <c r="A447" s="947" t="s">
        <v>696</v>
      </c>
      <c r="B447" s="1436">
        <v>5150</v>
      </c>
      <c r="C447" s="466"/>
      <c r="D447" s="466"/>
      <c r="E447" s="466"/>
      <c r="F447" s="466"/>
      <c r="G447" s="466"/>
      <c r="H447" s="467"/>
      <c r="I447" s="466"/>
      <c r="J447" s="466"/>
      <c r="K447" s="189">
        <f>SUM(C447:J447)</f>
        <v>0</v>
      </c>
    </row>
    <row r="448" spans="1:11" ht="13" thickBot="1">
      <c r="A448" s="945" t="s">
        <v>39</v>
      </c>
      <c r="B448" s="1437">
        <v>5100</v>
      </c>
      <c r="C448" s="466"/>
      <c r="D448" s="466"/>
      <c r="E448" s="466"/>
      <c r="F448" s="466"/>
      <c r="G448" s="466"/>
      <c r="H448" s="478">
        <f>SUM(H446:H447)</f>
        <v>0</v>
      </c>
      <c r="I448" s="466"/>
      <c r="J448" s="466"/>
      <c r="K448" s="255">
        <f>SUM(K446:K447)</f>
        <v>0</v>
      </c>
    </row>
    <row r="449" spans="1:11" ht="13" thickTop="1">
      <c r="A449" s="944" t="s">
        <v>216</v>
      </c>
      <c r="B449" s="1430">
        <v>5200</v>
      </c>
      <c r="C449" s="466"/>
      <c r="D449" s="466"/>
      <c r="E449" s="466"/>
      <c r="F449" s="466"/>
      <c r="G449" s="466"/>
      <c r="H449" s="470"/>
      <c r="I449" s="466"/>
      <c r="J449" s="466"/>
      <c r="K449" s="393">
        <f>H449</f>
        <v>0</v>
      </c>
    </row>
    <row r="450" spans="1:11" ht="28" thickBot="1">
      <c r="A450" s="1400" t="s">
        <v>1962</v>
      </c>
      <c r="B450" s="1430">
        <v>5300</v>
      </c>
      <c r="C450" s="466"/>
      <c r="D450" s="466"/>
      <c r="E450" s="466"/>
      <c r="F450" s="466"/>
      <c r="G450" s="466"/>
      <c r="H450" s="467"/>
      <c r="I450" s="466"/>
      <c r="J450" s="466"/>
      <c r="K450" s="479">
        <f>H450</f>
        <v>0</v>
      </c>
    </row>
    <row r="451" spans="1:11" ht="14" thickTop="1" thickBot="1">
      <c r="A451" s="943" t="s">
        <v>176</v>
      </c>
      <c r="B451" s="954">
        <v>5000</v>
      </c>
      <c r="C451" s="466"/>
      <c r="D451" s="466"/>
      <c r="E451" s="466"/>
      <c r="F451" s="466"/>
      <c r="G451" s="466"/>
      <c r="H451" s="468">
        <f>SUM(H448:H450)</f>
        <v>0</v>
      </c>
      <c r="I451" s="466"/>
      <c r="J451" s="466"/>
      <c r="K451" s="469">
        <f>SUM(K448:K450)</f>
        <v>0</v>
      </c>
    </row>
    <row r="452" spans="1:11" ht="14" thickTop="1" thickBot="1">
      <c r="A452" s="941" t="s">
        <v>380</v>
      </c>
      <c r="B452" s="942">
        <v>6000</v>
      </c>
      <c r="C452" s="466"/>
      <c r="D452" s="466"/>
      <c r="E452" s="466"/>
      <c r="F452" s="466"/>
      <c r="G452" s="466"/>
      <c r="H452" s="480"/>
      <c r="I452" s="466"/>
      <c r="J452" s="466"/>
      <c r="K452" s="256">
        <f>SUM(C452:J452)</f>
        <v>0</v>
      </c>
    </row>
    <row r="453" spans="1:11" ht="14" thickTop="1" thickBot="1">
      <c r="A453" s="1766" t="s">
        <v>439</v>
      </c>
      <c r="B453" s="1767"/>
      <c r="C453" s="478">
        <f>SUM(C438)</f>
        <v>0</v>
      </c>
      <c r="D453" s="478">
        <f>SUM(D438)</f>
        <v>0</v>
      </c>
      <c r="E453" s="478">
        <f>SUM(E438)</f>
        <v>0</v>
      </c>
      <c r="F453" s="478">
        <f>SUM(F438)</f>
        <v>0</v>
      </c>
      <c r="G453" s="478">
        <f>SUM(G438)</f>
        <v>0</v>
      </c>
      <c r="H453" s="478">
        <f>SUM(H438,H443,H451,H452)</f>
        <v>0</v>
      </c>
      <c r="I453" s="478">
        <f>SUM(I438)</f>
        <v>0</v>
      </c>
      <c r="J453" s="466"/>
      <c r="K453" s="478">
        <f>SUM(K438,K443,K451,K452)</f>
        <v>0</v>
      </c>
    </row>
    <row r="454" spans="1:11" ht="16" thickTop="1" thickBot="1">
      <c r="A454" s="1768" t="s">
        <v>67</v>
      </c>
      <c r="B454" s="1769"/>
      <c r="C454" s="1393"/>
      <c r="D454" s="1394"/>
      <c r="E454" s="1395"/>
      <c r="F454" s="1395"/>
      <c r="G454" s="1395"/>
      <c r="H454" s="1395"/>
      <c r="I454" s="1395"/>
      <c r="J454" s="1396"/>
      <c r="K454" s="938">
        <f>'EstRev 6-11'!K272-'EstExp 12-20'!K453</f>
        <v>0</v>
      </c>
    </row>
    <row r="455" spans="1:11" ht="11" thickTop="1"/>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5"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67"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22" sqref="D22"/>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536" customWidth="1"/>
    <col min="8" max="8" width="54.33203125" customWidth="1"/>
    <col min="9" max="9" width="26.5" customWidth="1"/>
  </cols>
  <sheetData>
    <row r="1" spans="1:9" ht="16">
      <c r="A1" s="1598"/>
      <c r="B1" s="1626" t="s">
        <v>7024</v>
      </c>
      <c r="C1" s="1598"/>
      <c r="D1" s="1598"/>
      <c r="E1" s="1598"/>
    </row>
    <row r="2" spans="1:9" ht="16">
      <c r="B2" s="1537" t="s">
        <v>3089</v>
      </c>
      <c r="C2" s="1538" t="str">
        <f>IF(COUNTIF(A:A,"ERROR-Describe Revenue")&lt;&gt;0,"Error - Please describe all the revenue.","OK")</f>
        <v>OK</v>
      </c>
    </row>
    <row r="3" spans="1:9" ht="16">
      <c r="B3" s="1537" t="s">
        <v>3090</v>
      </c>
      <c r="C3" s="1538" t="str">
        <f>IF(COUNTIF(I:I,"ERROR-Describe Expenditures")&lt;&gt;0,"Error - Please describe all the expenditures.","OK")</f>
        <v>OK</v>
      </c>
    </row>
    <row r="4" spans="1:9" ht="28">
      <c r="A4" s="1540" t="s">
        <v>3086</v>
      </c>
      <c r="B4" s="1539" t="s">
        <v>3094</v>
      </c>
      <c r="C4" s="1540" t="s">
        <v>3085</v>
      </c>
      <c r="D4" s="1541" t="s">
        <v>3093</v>
      </c>
      <c r="E4" s="1542"/>
      <c r="F4" s="1539" t="s">
        <v>3095</v>
      </c>
      <c r="G4" s="1540" t="s">
        <v>3085</v>
      </c>
      <c r="H4" s="1541" t="s">
        <v>3087</v>
      </c>
      <c r="I4" s="1540" t="s">
        <v>3088</v>
      </c>
    </row>
    <row r="5" spans="1:9" ht="15">
      <c r="A5" s="1543" t="str">
        <f t="shared" ref="A5:A30" si="0">IF(AND(C5="",D5=""),"OK",IF(AND(C5&lt;&gt;"",D5&lt;&gt;""),"OK","ERROR-Describe Revenue"))</f>
        <v>OK</v>
      </c>
      <c r="B5" s="1540">
        <v>1190</v>
      </c>
      <c r="C5" s="1599" t="str">
        <f>IF(SUM('EstRev 6-11'!$C$11:$K$11)&gt;0,SUM('EstRev 6-11'!$C$11:$K$11),"")</f>
        <v/>
      </c>
      <c r="D5" s="1545"/>
      <c r="E5" s="1542"/>
      <c r="F5" s="1544" t="s">
        <v>845</v>
      </c>
      <c r="G5" s="1599" t="str">
        <f>IF(SUM('EstExp 12-20'!$C$43:$J$43)&gt;0,SUM('EstExp 12-20'!$C$43:$J$43),"")</f>
        <v/>
      </c>
      <c r="H5" s="1545"/>
      <c r="I5" s="1543" t="str">
        <f>IF(AND(G5="",H5=""),"OK",IF(AND(G5&lt;&gt;"",H5&lt;&gt;""),"OK","ERROR-Describe Expenditures"))</f>
        <v>OK</v>
      </c>
    </row>
    <row r="6" spans="1:9" ht="15">
      <c r="A6" s="1543" t="str">
        <f t="shared" si="0"/>
        <v>OK</v>
      </c>
      <c r="B6" s="1540">
        <v>1290</v>
      </c>
      <c r="C6" s="1599" t="str">
        <f>IF(SUM('EstRev 6-11'!$C$17:$K$17)&gt;0,SUM('EstRev 6-11'!$C$17:$K$17),"")</f>
        <v/>
      </c>
      <c r="D6" s="1545"/>
      <c r="E6" s="1542"/>
      <c r="F6" s="1544" t="s">
        <v>846</v>
      </c>
      <c r="G6" s="1599" t="str">
        <f>IF(SUM('EstExp 12-20'!$C$58:$J$58)&gt;0,SUM('EstExp 12-20'!$C$58:$J$58),"")</f>
        <v/>
      </c>
      <c r="H6" s="1545"/>
      <c r="I6" s="1543" t="str">
        <f t="shared" ref="I6:I48" si="1">IF(AND(G6="",H6=""),"OK",IF(AND(G6&lt;&gt;"",H6&lt;&gt;""),"OK","ERROR-Describe Expenditures"))</f>
        <v>OK</v>
      </c>
    </row>
    <row r="7" spans="1:9" ht="15">
      <c r="A7" s="1543" t="str">
        <f t="shared" si="0"/>
        <v>OK</v>
      </c>
      <c r="B7" s="1540">
        <v>1614</v>
      </c>
      <c r="C7" s="1599" t="str">
        <f>IF(SUM('EstRev 6-11'!$C$72:$K$72)&gt;0,SUM('EstRev 6-11'!$C$72:$K$72),"")</f>
        <v/>
      </c>
      <c r="D7" s="1545"/>
      <c r="E7" s="1542"/>
      <c r="F7" s="1544" t="s">
        <v>847</v>
      </c>
      <c r="G7" s="1599" t="str">
        <f>IF(SUM('EstExp 12-20'!$C$75:$J$75)&gt;0,SUM('EstExp 12-20'!$C$75:$J$75),"")</f>
        <v/>
      </c>
      <c r="H7" s="1545"/>
      <c r="I7" s="1543" t="str">
        <f t="shared" si="1"/>
        <v>OK</v>
      </c>
    </row>
    <row r="8" spans="1:9" ht="15">
      <c r="A8" s="1543" t="str">
        <f t="shared" si="0"/>
        <v>OK</v>
      </c>
      <c r="B8" s="1540">
        <v>1690</v>
      </c>
      <c r="C8" s="1599" t="str">
        <f>IF(SUM('EstRev 6-11'!$C$74:$K$74)&gt;0,SUM('EstRev 6-11'!$C$74:$K$74),"")</f>
        <v/>
      </c>
      <c r="D8" s="1545"/>
      <c r="E8" s="1542"/>
      <c r="F8" s="1544" t="s">
        <v>848</v>
      </c>
      <c r="G8" s="1599">
        <f>IF(SUM('EstExp 12-20'!$C$85:$J$85)&gt;0,SUM('EstExp 12-20'!$C$85:$J$85),"")</f>
        <v>504000</v>
      </c>
      <c r="H8" s="1545" t="s">
        <v>7115</v>
      </c>
      <c r="I8" s="1543" t="str">
        <f t="shared" si="1"/>
        <v>OK</v>
      </c>
    </row>
    <row r="9" spans="1:9" ht="15">
      <c r="A9" s="1543" t="str">
        <f t="shared" si="0"/>
        <v>OK</v>
      </c>
      <c r="B9" s="1540">
        <v>1790</v>
      </c>
      <c r="C9" s="1599">
        <f>IF(SUM('EstRev 6-11'!$C$81:$K$81)&gt;0,SUM('EstRev 6-11'!$C$81:$K$81),"")</f>
        <v>300000</v>
      </c>
      <c r="D9" s="1545" t="s">
        <v>7114</v>
      </c>
      <c r="E9" s="1542"/>
      <c r="F9" s="1544" t="s">
        <v>850</v>
      </c>
      <c r="G9" s="1599" t="str">
        <f>IF(SUM('EstExp 12-20'!$C$93:$J$93)&gt;0,SUM('EstExp 12-20'!$C$93:$J$93),"")</f>
        <v/>
      </c>
      <c r="H9" s="1545"/>
      <c r="I9" s="1543" t="str">
        <f t="shared" si="1"/>
        <v>OK</v>
      </c>
    </row>
    <row r="10" spans="1:9" ht="15">
      <c r="A10" s="1543" t="str">
        <f t="shared" si="0"/>
        <v>OK</v>
      </c>
      <c r="B10" s="1540">
        <v>1819</v>
      </c>
      <c r="C10" s="1599" t="str">
        <f>IF(SUM('EstRev 6-11'!$C$89:$K$89)&gt;0,SUM('EstRev 6-11'!$C$89:$K$89),"")</f>
        <v/>
      </c>
      <c r="D10" s="1545"/>
      <c r="E10" s="1542"/>
      <c r="F10" s="1544" t="s">
        <v>851</v>
      </c>
      <c r="G10" s="1599" t="str">
        <f>IF(SUM('EstExp 12-20'!$C$101:$J$101)&gt;0,SUM('EstExp 12-20'!$C$101:$J$101),"")</f>
        <v/>
      </c>
      <c r="H10" s="1545"/>
      <c r="I10" s="1543" t="str">
        <f t="shared" si="1"/>
        <v>OK</v>
      </c>
    </row>
    <row r="11" spans="1:9" ht="15">
      <c r="A11" s="1543" t="str">
        <f t="shared" si="0"/>
        <v>OK</v>
      </c>
      <c r="B11" s="1540">
        <v>1829</v>
      </c>
      <c r="C11" s="1599" t="str">
        <f>IF(SUM('EstRev 6-11'!$C$93:$K$93)&gt;0,SUM('EstRev 6-11'!$C$93:$K$93),"")</f>
        <v/>
      </c>
      <c r="D11" s="1545"/>
      <c r="E11" s="1542"/>
      <c r="F11" s="1544" t="s">
        <v>3082</v>
      </c>
      <c r="G11" s="1599" t="str">
        <f>IF(SUM('EstExp 12-20'!$C$103:$J$103)&gt;0,SUM('EstExp 12-20'!$C$103:$J$103),"")</f>
        <v/>
      </c>
      <c r="H11" s="1545"/>
      <c r="I11" s="1543" t="str">
        <f t="shared" si="1"/>
        <v>OK</v>
      </c>
    </row>
    <row r="12" spans="1:9" ht="15">
      <c r="A12" s="1543" t="str">
        <f t="shared" si="0"/>
        <v>OK</v>
      </c>
      <c r="B12" s="1540">
        <v>1890</v>
      </c>
      <c r="C12" s="1599" t="str">
        <f>IF(SUM('EstRev 6-11'!$C$94:$K$94)&gt;0,SUM('EstRev 6-11'!$C$94:$K$94),"")</f>
        <v/>
      </c>
      <c r="D12" s="1545"/>
      <c r="E12" s="1542"/>
      <c r="F12" s="1544" t="s">
        <v>852</v>
      </c>
      <c r="G12" s="1599" t="str">
        <f>IF(SUM('EstExp 12-20'!$C$111:$J$111)&gt;0,SUM('EstExp 12-20'!$C$111:$J$111),"")</f>
        <v/>
      </c>
      <c r="H12" s="1545"/>
      <c r="I12" s="1543" t="str">
        <f t="shared" si="1"/>
        <v>OK</v>
      </c>
    </row>
    <row r="13" spans="1:9" ht="15">
      <c r="A13" s="1543" t="str">
        <f t="shared" si="0"/>
        <v>OK</v>
      </c>
      <c r="B13" s="1540">
        <v>1993</v>
      </c>
      <c r="C13" s="1599" t="str">
        <f>IF(SUM('EstRev 6-11'!$C$108:$K$108)&gt;0,SUM('EstRev 6-11'!$C$108:$K$108),"")</f>
        <v/>
      </c>
      <c r="D13" s="1545"/>
      <c r="E13" s="1542"/>
      <c r="F13" s="1544" t="s">
        <v>853</v>
      </c>
      <c r="G13" s="1599" t="str">
        <f>IF(SUM('EstExp 12-20'!$C$124:$J$124)&gt;0,SUM('EstExp 12-20'!$C$124:$J$124),"")</f>
        <v/>
      </c>
      <c r="H13" s="1545"/>
      <c r="I13" s="1543" t="str">
        <f t="shared" si="1"/>
        <v>OK</v>
      </c>
    </row>
    <row r="14" spans="1:9" ht="15">
      <c r="A14" s="1543" t="str">
        <f t="shared" si="0"/>
        <v>OK</v>
      </c>
      <c r="B14" s="1540">
        <v>1999</v>
      </c>
      <c r="C14" s="1599">
        <f>IF(SUM('EstRev 6-11'!$C$109:$K$109)&gt;0,SUM('EstRev 6-11'!$C$109:$K$109),"")</f>
        <v>250000</v>
      </c>
      <c r="D14" s="1545" t="s">
        <v>7116</v>
      </c>
      <c r="E14" s="1542"/>
      <c r="F14" s="1544" t="s">
        <v>854</v>
      </c>
      <c r="G14" s="1599" t="str">
        <f>IF(SUM('EstExp 12-20'!$C$132:$J$132)&gt;0,SUM('EstExp 12-20'!$C$132:$J$132),"")</f>
        <v/>
      </c>
      <c r="H14" s="1545"/>
      <c r="I14" s="1543" t="str">
        <f t="shared" si="1"/>
        <v>OK</v>
      </c>
    </row>
    <row r="15" spans="1:9" ht="15">
      <c r="A15" s="1543" t="str">
        <f t="shared" si="0"/>
        <v>OK</v>
      </c>
      <c r="B15" s="1540">
        <v>2300</v>
      </c>
      <c r="C15" s="1599" t="str">
        <f>IF(SUM('EstRev 6-11'!$C$116:$K$116)&gt;0,SUM('EstRev 6-11'!$C$116:$K$116),"")</f>
        <v/>
      </c>
      <c r="D15" s="1545"/>
      <c r="E15" s="1542"/>
      <c r="F15" s="1544" t="s">
        <v>855</v>
      </c>
      <c r="G15" s="1599" t="str">
        <f>IF(SUM('EstExp 12-20'!$C$140:$J$140)&gt;0,SUM('EstExp 12-20'!$C$140:$J$140),"")</f>
        <v/>
      </c>
      <c r="H15" s="1545"/>
      <c r="I15" s="1543" t="str">
        <f t="shared" si="1"/>
        <v>OK</v>
      </c>
    </row>
    <row r="16" spans="1:9" ht="15">
      <c r="A16" s="1543" t="str">
        <f t="shared" si="0"/>
        <v>OK</v>
      </c>
      <c r="B16" s="1540">
        <v>3099</v>
      </c>
      <c r="C16" s="1599" t="str">
        <f>IF(SUM('EstRev 6-11'!$C$123:$K$123)&gt;0,SUM('EstRev 6-11'!$C$123:$K$123),"")</f>
        <v/>
      </c>
      <c r="D16" s="1545"/>
      <c r="E16" s="1542"/>
      <c r="F16" s="1544" t="s">
        <v>3083</v>
      </c>
      <c r="G16" s="1599" t="str">
        <f>IF(SUM('EstExp 12-20'!$C$142:$J$142)&gt;0,SUM('EstExp 12-20'!$C$142:$J$142),"")</f>
        <v/>
      </c>
      <c r="H16" s="1545"/>
      <c r="I16" s="1543" t="str">
        <f t="shared" si="1"/>
        <v>OK</v>
      </c>
    </row>
    <row r="17" spans="1:9" ht="15">
      <c r="A17" s="1543" t="str">
        <f t="shared" si="0"/>
        <v>OK</v>
      </c>
      <c r="B17" s="1540">
        <v>3199</v>
      </c>
      <c r="C17" s="1599" t="str">
        <f>IF(SUM('EstRev 6-11'!$C$133:$K$133)&gt;0,SUM('EstRev 6-11'!$C$133:$K$133),"")</f>
        <v/>
      </c>
      <c r="D17" s="1545"/>
      <c r="E17" s="1542"/>
      <c r="F17" s="1544" t="s">
        <v>856</v>
      </c>
      <c r="G17" s="1599" t="str">
        <f>IF(SUM('EstExp 12-20'!$C$150:$J$150)&gt;0,SUM('EstExp 12-20'!$C$150:$J$150),"")</f>
        <v/>
      </c>
      <c r="H17" s="1545"/>
      <c r="I17" s="1543" t="str">
        <f t="shared" si="1"/>
        <v>OK</v>
      </c>
    </row>
    <row r="18" spans="1:9" ht="15">
      <c r="A18" s="1543" t="str">
        <f t="shared" si="0"/>
        <v>OK</v>
      </c>
      <c r="B18" s="1540">
        <v>3299</v>
      </c>
      <c r="C18" s="1599" t="str">
        <f>IF(SUM('EstRev 6-11'!$C$142:$K$142)&gt;0,SUM('EstRev 6-11'!$C$142:$K$142),"")</f>
        <v/>
      </c>
      <c r="D18" s="1545"/>
      <c r="E18" s="1542"/>
      <c r="F18" s="1544" t="s">
        <v>857</v>
      </c>
      <c r="G18" s="1599" t="str">
        <f>IF(SUM('EstExp 12-20'!$C$163:$J$163)&gt;0,SUM('EstExp 12-20'!$C$163:$J$163),"")</f>
        <v/>
      </c>
      <c r="H18" s="1545"/>
      <c r="I18" s="1543" t="str">
        <f t="shared" si="1"/>
        <v>OK</v>
      </c>
    </row>
    <row r="19" spans="1:9" ht="15">
      <c r="A19" s="1543" t="str">
        <f t="shared" si="0"/>
        <v>OK</v>
      </c>
      <c r="B19" s="1540">
        <v>3499</v>
      </c>
      <c r="C19" s="1599" t="str">
        <f>IF(SUM('EstRev 6-11'!$C$152:$K$152)&gt;0,SUM('EstRev 6-11'!$C$152:$K$152),"")</f>
        <v/>
      </c>
      <c r="D19" s="1545"/>
      <c r="E19" s="1542"/>
      <c r="F19" s="1544" t="s">
        <v>858</v>
      </c>
      <c r="G19" s="1599" t="str">
        <f>IF(SUM('EstExp 12-20'!$C$171:$J$171)&gt;0,SUM('EstExp 12-20'!$C$171:$J$171),"")</f>
        <v/>
      </c>
      <c r="H19" s="1545"/>
      <c r="I19" s="1543" t="str">
        <f t="shared" si="1"/>
        <v>OK</v>
      </c>
    </row>
    <row r="20" spans="1:9" ht="15">
      <c r="A20" s="1543" t="str">
        <f t="shared" si="0"/>
        <v>OK</v>
      </c>
      <c r="B20" s="1540">
        <v>3599</v>
      </c>
      <c r="C20" s="1599" t="str">
        <f>IF(SUM('EstRev 6-11'!$C$156:$K$156)&gt;0,SUM('EstRev 6-11'!$C$156:$K$156),"")</f>
        <v/>
      </c>
      <c r="D20" s="1545"/>
      <c r="E20" s="1542"/>
      <c r="F20" s="1544" t="s">
        <v>1963</v>
      </c>
      <c r="G20" s="1599">
        <f>IF(SUM('EstExp 12-20'!$C$174:$J$174)&gt;0,SUM('EstExp 12-20'!$C$174:$J$174),"")</f>
        <v>1853300</v>
      </c>
      <c r="H20" s="1545" t="s">
        <v>7117</v>
      </c>
      <c r="I20" s="1543" t="str">
        <f t="shared" si="1"/>
        <v>OK</v>
      </c>
    </row>
    <row r="21" spans="1:9" ht="15">
      <c r="A21" s="1543" t="str">
        <f t="shared" si="0"/>
        <v>OK</v>
      </c>
      <c r="B21" s="1540">
        <v>3999</v>
      </c>
      <c r="C21" s="1599" t="str">
        <f>IF(SUM('EstRev 6-11'!$C$170:$K$170)&gt;0,SUM('EstRev 6-11'!$C$170:$K$170),"")</f>
        <v/>
      </c>
      <c r="D21" s="1545"/>
      <c r="E21" s="1542"/>
      <c r="F21" s="1544" t="s">
        <v>859</v>
      </c>
      <c r="G21" s="1599">
        <f>IF(SUM('EstExp 12-20'!$C$175:$J$175)&gt;0,SUM('EstExp 12-20'!$C$175:$J$175),"")</f>
        <v>2000</v>
      </c>
      <c r="H21" s="1545" t="s">
        <v>7118</v>
      </c>
      <c r="I21" s="1543" t="str">
        <f t="shared" si="1"/>
        <v>OK</v>
      </c>
    </row>
    <row r="22" spans="1:9" ht="15">
      <c r="A22" s="1543" t="str">
        <f t="shared" si="0"/>
        <v>OK</v>
      </c>
      <c r="B22" s="1540">
        <v>4009</v>
      </c>
      <c r="C22" s="1599" t="str">
        <f>IF(SUM('EstRev 6-11'!$C$176:$K$176)&gt;0,SUM('EstRev 6-11'!$C$176:$K$176),"")</f>
        <v/>
      </c>
      <c r="D22" s="1545"/>
      <c r="E22" s="1542"/>
      <c r="F22" s="1544" t="s">
        <v>860</v>
      </c>
      <c r="G22" s="1599" t="str">
        <f>IF(SUM('EstExp 12-20'!$C$184:$J$184)&gt;0,SUM('EstExp 12-20'!$C$184:$J$184),"")</f>
        <v/>
      </c>
      <c r="H22" s="1545"/>
      <c r="I22" s="1543" t="str">
        <f t="shared" si="1"/>
        <v>OK</v>
      </c>
    </row>
    <row r="23" spans="1:9" ht="15">
      <c r="A23" s="1543" t="str">
        <f t="shared" si="0"/>
        <v>OK</v>
      </c>
      <c r="B23" s="1540">
        <v>4090</v>
      </c>
      <c r="C23" s="1599" t="str">
        <f>IF(SUM('EstRev 6-11'!$C$182:$K$182)&gt;0,SUM('EstRev 6-11'!$C$182:$K$182),"")</f>
        <v/>
      </c>
      <c r="D23" s="1545"/>
      <c r="E23" s="1542"/>
      <c r="F23" s="1544" t="s">
        <v>861</v>
      </c>
      <c r="G23" s="1599" t="str">
        <f>IF(SUM('EstExp 12-20'!$C$187:$J$187)&gt;0,SUM('EstExp 12-20'!$C$187:$J$187),"")</f>
        <v/>
      </c>
      <c r="H23" s="1545"/>
      <c r="I23" s="1543" t="str">
        <f t="shared" si="1"/>
        <v>OK</v>
      </c>
    </row>
    <row r="24" spans="1:9" ht="15">
      <c r="A24" s="1543" t="str">
        <f t="shared" si="0"/>
        <v>OK</v>
      </c>
      <c r="B24" s="1540">
        <v>4199</v>
      </c>
      <c r="C24" s="1599" t="str">
        <f>IF(SUM('EstRev 6-11'!$C$189:$K$189)&gt;0,SUM('EstRev 6-11'!$C$189:$K$189),"")</f>
        <v/>
      </c>
      <c r="D24" s="1545"/>
      <c r="E24" s="1542"/>
      <c r="F24" s="1544" t="s">
        <v>862</v>
      </c>
      <c r="G24" s="1599" t="str">
        <f>IF(SUM('EstExp 12-20'!$C$197:$J$197)&gt;0,SUM('EstExp 12-20'!$C$197:$J$197),"")</f>
        <v/>
      </c>
      <c r="H24" s="1545"/>
      <c r="I24" s="1543" t="str">
        <f t="shared" si="1"/>
        <v>OK</v>
      </c>
    </row>
    <row r="25" spans="1:9" ht="15">
      <c r="A25" s="1543" t="str">
        <f t="shared" si="0"/>
        <v>OK</v>
      </c>
      <c r="B25" s="1540">
        <v>4299</v>
      </c>
      <c r="C25" s="1599" t="str">
        <f>IF(SUM('EstRev 6-11'!$C$199:$K$199)&gt;0,SUM('EstRev 6-11'!$C$199:$K$199),"")</f>
        <v/>
      </c>
      <c r="D25" s="1545"/>
      <c r="E25" s="1542"/>
      <c r="F25" s="1544" t="s">
        <v>849</v>
      </c>
      <c r="G25" s="1599" t="str">
        <f>IF(SUM('EstExp 12-20'!$C$199:$J$199)&gt;0,SUM('EstExp 12-20'!$C$199:$J$199),"")</f>
        <v/>
      </c>
      <c r="H25" s="1545"/>
      <c r="I25" s="1543" t="str">
        <f t="shared" si="1"/>
        <v>OK</v>
      </c>
    </row>
    <row r="26" spans="1:9" ht="15">
      <c r="A26" s="1543" t="str">
        <f t="shared" si="0"/>
        <v>OK</v>
      </c>
      <c r="B26" s="1540">
        <v>4399</v>
      </c>
      <c r="C26" s="1599" t="str">
        <f>IF(SUM('EstRev 6-11'!$C$205:$K$205)&gt;0,SUM('EstRev 6-11'!$C$205:$K$205),"")</f>
        <v/>
      </c>
      <c r="D26" s="1545"/>
      <c r="E26" s="1542"/>
      <c r="F26" s="1544" t="s">
        <v>863</v>
      </c>
      <c r="G26" s="1599" t="str">
        <f>IF(SUM('EstExp 12-20'!$C$207:$J$207)&gt;0,SUM('EstExp 12-20'!$C$207:$J$207),"")</f>
        <v/>
      </c>
      <c r="H26" s="1545"/>
      <c r="I26" s="1543" t="str">
        <f t="shared" si="1"/>
        <v>OK</v>
      </c>
    </row>
    <row r="27" spans="1:9" ht="15">
      <c r="A27" s="1543" t="str">
        <f t="shared" si="0"/>
        <v>OK</v>
      </c>
      <c r="B27" s="1540">
        <v>4499</v>
      </c>
      <c r="C27" s="1599" t="str">
        <f>IF(SUM('EstRev 6-11'!$C$211:$K$211)&gt;0,SUM('EstRev 6-11'!$C$211:$K$211),"")</f>
        <v/>
      </c>
      <c r="D27" s="1545"/>
      <c r="E27" s="1542"/>
      <c r="F27" s="1544" t="s">
        <v>1964</v>
      </c>
      <c r="G27" s="1599" t="str">
        <f>IF(SUM('EstExp 12-20'!$C$210:$J$210)&gt;0,SUM('EstExp 12-20'!$C$210:$J$210),"")</f>
        <v/>
      </c>
      <c r="H27" s="1545"/>
      <c r="I27" s="1543" t="str">
        <f t="shared" si="1"/>
        <v>OK</v>
      </c>
    </row>
    <row r="28" spans="1:9" ht="15">
      <c r="A28" s="1543" t="str">
        <f t="shared" si="0"/>
        <v>OK</v>
      </c>
      <c r="B28" s="1540">
        <v>4699</v>
      </c>
      <c r="C28" s="1599" t="str">
        <f>IF(SUM('EstRev 6-11'!$C$219:$K$219)&gt;0,SUM('EstRev 6-11'!$C$219:$K$219),"")</f>
        <v/>
      </c>
      <c r="D28" s="1545"/>
      <c r="E28" s="1542"/>
      <c r="F28" s="1544" t="s">
        <v>864</v>
      </c>
      <c r="G28" s="1599" t="str">
        <f>IF(SUM('EstExp 12-20'!$C$211:$J$211)&gt;0,SUM('EstExp 12-20'!$C$211:$J$211),"")</f>
        <v/>
      </c>
      <c r="H28" s="1545"/>
      <c r="I28" s="1543" t="str">
        <f t="shared" si="1"/>
        <v>OK</v>
      </c>
    </row>
    <row r="29" spans="1:9" ht="15">
      <c r="A29" s="1543" t="str">
        <f t="shared" si="0"/>
        <v>OK</v>
      </c>
      <c r="B29" s="1540">
        <v>4799</v>
      </c>
      <c r="C29" s="1599" t="str">
        <f>IF(SUM('EstRev 6-11'!$C$223:$K$223)&gt;0,SUM('EstRev 6-11'!$C$223:$K$223),"")</f>
        <v/>
      </c>
      <c r="D29" s="1545"/>
      <c r="E29" s="1542"/>
      <c r="F29" s="1544" t="s">
        <v>865</v>
      </c>
      <c r="G29" s="1599" t="str">
        <f>IF(SUM('EstExp 12-20'!$C$241:$J$241)&gt;0,SUM('EstExp 12-20'!$C$241:$J$241),"")</f>
        <v/>
      </c>
      <c r="H29" s="1545"/>
      <c r="I29" s="1543" t="str">
        <f t="shared" si="1"/>
        <v>OK</v>
      </c>
    </row>
    <row r="30" spans="1:9" ht="15">
      <c r="A30" s="1543" t="str">
        <f t="shared" si="0"/>
        <v>OK</v>
      </c>
      <c r="B30" s="1540">
        <v>4998</v>
      </c>
      <c r="C30" s="1599" t="str">
        <f>IF(SUM('EstRev 6-11'!$C$269:$K$269)&gt;0,SUM('EstRev 6-11'!$C$269:$K$269),"")</f>
        <v/>
      </c>
      <c r="D30" s="1545"/>
      <c r="E30" s="1542"/>
      <c r="F30" s="1544" t="s">
        <v>866</v>
      </c>
      <c r="G30" s="1599" t="str">
        <f>IF(SUM('EstExp 12-20'!$C$257:$J$257)&gt;0,SUM('EstExp 12-20'!$C$257:$J$257),"")</f>
        <v/>
      </c>
      <c r="H30" s="1545"/>
      <c r="I30" s="1543" t="str">
        <f t="shared" si="1"/>
        <v>OK</v>
      </c>
    </row>
    <row r="31" spans="1:9" ht="15">
      <c r="E31" s="1542"/>
      <c r="F31" s="1544" t="s">
        <v>867</v>
      </c>
      <c r="G31" s="1599" t="str">
        <f>IF(SUM('EstExp 12-20'!$C$275:$J$275)&gt;0,SUM('EstExp 12-20'!$C$275:$J$275),"")</f>
        <v/>
      </c>
      <c r="H31" s="1545"/>
      <c r="I31" s="1543" t="str">
        <f t="shared" si="1"/>
        <v>OK</v>
      </c>
    </row>
    <row r="32" spans="1:9" ht="15">
      <c r="E32" s="1542"/>
      <c r="F32" s="1544" t="s">
        <v>868</v>
      </c>
      <c r="G32" s="1599" t="str">
        <f>IF(SUM('EstExp 12-20'!$C$289:$J$289)&gt;0,SUM('EstExp 12-20'!$C$289:$J$289),"")</f>
        <v/>
      </c>
      <c r="H32" s="1545"/>
      <c r="I32" s="1543" t="str">
        <f t="shared" si="1"/>
        <v>OK</v>
      </c>
    </row>
    <row r="33" spans="2:9" ht="15">
      <c r="E33" s="1542"/>
      <c r="F33" s="1544" t="s">
        <v>869</v>
      </c>
      <c r="G33" s="1599" t="str">
        <f>IF(SUM('EstExp 12-20'!$C$299:$J$299)&gt;0,SUM('EstExp 12-20'!$C$299:$J$299),"")</f>
        <v/>
      </c>
      <c r="H33" s="1545"/>
      <c r="I33" s="1543" t="str">
        <f t="shared" si="1"/>
        <v>OK</v>
      </c>
    </row>
    <row r="34" spans="2:9" ht="15">
      <c r="B34" s="1589"/>
      <c r="E34" s="1542"/>
      <c r="F34" s="1544" t="s">
        <v>870</v>
      </c>
      <c r="G34" s="1599" t="str">
        <f>IF(SUM('EstExp 12-20'!$C$306:$J$306)&gt;0,SUM('EstExp 12-20'!$C$306:$J$306),"")</f>
        <v/>
      </c>
      <c r="H34" s="1545"/>
      <c r="I34" s="1543" t="str">
        <f t="shared" si="1"/>
        <v>OK</v>
      </c>
    </row>
    <row r="35" spans="2:9" ht="15">
      <c r="E35" s="1542"/>
      <c r="F35" s="1544" t="s">
        <v>871</v>
      </c>
      <c r="G35" s="1599" t="str">
        <f>IF(SUM('EstExp 12-20'!$C$352:$J$352)&gt;0,SUM('EstExp 12-20'!$C$352:$J$352),"")</f>
        <v/>
      </c>
      <c r="H35" s="1545"/>
      <c r="I35" s="1543" t="str">
        <f t="shared" si="1"/>
        <v>OK</v>
      </c>
    </row>
    <row r="36" spans="2:9" ht="15">
      <c r="E36" s="1542"/>
      <c r="F36" s="1544" t="s">
        <v>872</v>
      </c>
      <c r="G36" s="1599" t="str">
        <f>IF(SUM('EstExp 12-20'!$C$368:$J$368)&gt;0,SUM('EstExp 12-20'!$C$368:$J$368),"")</f>
        <v/>
      </c>
      <c r="H36" s="1545"/>
      <c r="I36" s="1543" t="str">
        <f t="shared" si="1"/>
        <v>OK</v>
      </c>
    </row>
    <row r="37" spans="2:9" ht="15">
      <c r="E37" s="1542"/>
      <c r="F37" s="1544" t="s">
        <v>873</v>
      </c>
      <c r="G37" s="1599" t="str">
        <f>IF(SUM('EstExp 12-20'!$C$386:$J$386)&gt;0,SUM('EstExp 12-20'!$C$386:$J$386),"")</f>
        <v/>
      </c>
      <c r="H37" s="1545"/>
      <c r="I37" s="1543" t="str">
        <f t="shared" si="1"/>
        <v>OK</v>
      </c>
    </row>
    <row r="38" spans="2:9" ht="15">
      <c r="E38" s="1542"/>
      <c r="F38" s="1544" t="s">
        <v>874</v>
      </c>
      <c r="G38" s="1599" t="str">
        <f>IF(SUM('EstExp 12-20'!$C$396:$J$396)&gt;0,SUM('EstExp 12-20'!$C$396:$J$396),"")</f>
        <v/>
      </c>
      <c r="H38" s="1545"/>
      <c r="I38" s="1543" t="str">
        <f t="shared" si="1"/>
        <v>OK</v>
      </c>
    </row>
    <row r="39" spans="2:9" ht="15">
      <c r="E39" s="1542"/>
      <c r="F39" s="1544" t="s">
        <v>875</v>
      </c>
      <c r="G39" s="1599" t="str">
        <f>IF(SUM('EstExp 12-20'!$C$404:$J$404)&gt;0,SUM('EstExp 12-20'!$C$404:$J$404),"")</f>
        <v/>
      </c>
      <c r="H39" s="1545"/>
      <c r="I39" s="1543" t="str">
        <f t="shared" si="1"/>
        <v>OK</v>
      </c>
    </row>
    <row r="40" spans="2:9" ht="15">
      <c r="E40" s="1542"/>
      <c r="F40" s="1544" t="s">
        <v>876</v>
      </c>
      <c r="G40" s="1599" t="str">
        <f>IF(SUM('EstExp 12-20'!$C$412:$J$412)&gt;0,SUM('EstExp 12-20'!$C$412:$J$412),"")</f>
        <v/>
      </c>
      <c r="H40" s="1545"/>
      <c r="I40" s="1543" t="str">
        <f t="shared" si="1"/>
        <v>OK</v>
      </c>
    </row>
    <row r="41" spans="2:9" ht="15">
      <c r="E41" s="1542"/>
      <c r="F41" s="1544" t="s">
        <v>3084</v>
      </c>
      <c r="G41" s="1599" t="str">
        <f>IF(SUM('EstExp 12-20'!$C$414:$J$414)&gt;0,SUM('EstExp 12-20'!$C$414:$J$414),"")</f>
        <v/>
      </c>
      <c r="H41" s="1545"/>
      <c r="I41" s="1543" t="str">
        <f t="shared" si="1"/>
        <v>OK</v>
      </c>
    </row>
    <row r="42" spans="2:9" ht="15">
      <c r="E42" s="1542"/>
      <c r="F42" s="1544" t="s">
        <v>877</v>
      </c>
      <c r="G42" s="1599" t="str">
        <f>IF(SUM('EstExp 12-20'!$C$422:$J$422)&gt;0,SUM('EstExp 12-20'!$C$422:$J$422),"")</f>
        <v/>
      </c>
      <c r="H42" s="1545"/>
      <c r="I42" s="1543" t="str">
        <f t="shared" si="1"/>
        <v>OK</v>
      </c>
    </row>
    <row r="43" spans="2:9" ht="15">
      <c r="E43" s="1542"/>
      <c r="F43" s="1544" t="s">
        <v>1965</v>
      </c>
      <c r="G43" s="1599" t="str">
        <f>IF(SUM('EstExp 12-20'!$C$424:$J$424)&gt;0,SUM('EstExp 12-20'!$C$424:$J$424),"")</f>
        <v/>
      </c>
      <c r="H43" s="1545"/>
      <c r="I43" s="1543" t="str">
        <f t="shared" si="1"/>
        <v>OK</v>
      </c>
    </row>
    <row r="44" spans="2:9" ht="15">
      <c r="E44" s="1542"/>
      <c r="F44" s="1544" t="s">
        <v>1966</v>
      </c>
      <c r="G44" s="1599" t="str">
        <f>IF(SUM('EstExp 12-20'!$C$425:$J$425)&gt;0,SUM('EstExp 12-20'!$C$425:$J$425),"")</f>
        <v/>
      </c>
      <c r="H44" s="1545"/>
      <c r="I44" s="1543" t="str">
        <f t="shared" si="1"/>
        <v>OK</v>
      </c>
    </row>
    <row r="45" spans="2:9" ht="15">
      <c r="E45" s="1542"/>
      <c r="F45" s="1544" t="s">
        <v>878</v>
      </c>
      <c r="G45" s="1599" t="str">
        <f>IF(SUM('EstExp 12-20'!$C$437:$J$437)&gt;0,SUM('EstExp 12-20'!$C$437:$J$437),"")</f>
        <v/>
      </c>
      <c r="H45" s="1545"/>
      <c r="I45" s="1543" t="str">
        <f t="shared" si="1"/>
        <v>OK</v>
      </c>
    </row>
    <row r="46" spans="2:9" ht="15">
      <c r="E46" s="1542"/>
      <c r="F46" s="1544" t="s">
        <v>879</v>
      </c>
      <c r="G46" s="1599" t="str">
        <f>IF(SUM('EstExp 12-20'!$C$442:$J$442)&gt;0,SUM('EstExp 12-20'!$C$442:$J$442),"")</f>
        <v/>
      </c>
      <c r="H46" s="1545"/>
      <c r="I46" s="1543" t="str">
        <f t="shared" si="1"/>
        <v>OK</v>
      </c>
    </row>
    <row r="47" spans="2:9" ht="15">
      <c r="E47" s="1542"/>
      <c r="F47" s="1544" t="s">
        <v>880</v>
      </c>
      <c r="G47" s="1599" t="str">
        <f>IF(SUM('EstExp 12-20'!$C$447:$J$447)&gt;0,SUM('EstExp 12-20'!$C$447:$J$447),"")</f>
        <v/>
      </c>
      <c r="H47" s="1545"/>
      <c r="I47" s="1543" t="str">
        <f t="shared" si="1"/>
        <v>OK</v>
      </c>
    </row>
    <row r="48" spans="2:9" ht="15">
      <c r="E48" s="1542"/>
      <c r="F48" s="1544" t="s">
        <v>1967</v>
      </c>
      <c r="G48" s="1599" t="str">
        <f>IF(SUM('EstExp 12-20'!$C$450:$J$450)&gt;0,SUM('EstExp 12-20'!$C$450:$J$450),"")</f>
        <v/>
      </c>
      <c r="H48" s="1545"/>
      <c r="I48" s="1543"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3" priority="8" operator="equal">
      <formula>"ERROR-Describe Revenue"</formula>
    </cfRule>
    <cfRule type="cellIs" dxfId="32" priority="9" operator="equal">
      <formula>"Ok"</formula>
    </cfRule>
  </conditionalFormatting>
  <conditionalFormatting sqref="C2:C3">
    <cfRule type="containsText" dxfId="31" priority="1" operator="containsText" text="Error">
      <formula>NOT(ISERROR(SEARCH("Error",C2)))</formula>
    </cfRule>
    <cfRule type="cellIs" dxfId="30" priority="2" operator="equal">
      <formula>"OK"</formula>
    </cfRule>
    <cfRule type="cellIs" dxfId="29" priority="3" operator="equal">
      <formula>"ERROR -Please describe revenue."</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I5:I48">
    <cfRule type="cellIs" dxfId="26" priority="6" operator="equal">
      <formula>"ERROR-Describe Expenditures"</formula>
    </cfRule>
    <cfRule type="cellIs" dxfId="25" priority="7" operator="equal">
      <formula>"Ok"</formula>
    </cfRule>
  </conditionalFormatting>
  <printOptions headings="1"/>
  <pageMargins left="0.25" right="0.25" top="0.5" bottom="0.5" header="0.25" footer="0.25"/>
  <pageSetup scale="66"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B1" sqref="B1:G1"/>
    </sheetView>
  </sheetViews>
  <sheetFormatPr baseColWidth="10" defaultColWidth="9.1640625" defaultRowHeight="14"/>
  <cols>
    <col min="1" max="1" width="2.33203125" style="140" customWidth="1"/>
    <col min="2" max="2" width="28.1640625" style="140" customWidth="1"/>
    <col min="3" max="7" width="16.6640625" style="140" customWidth="1"/>
    <col min="8" max="16384" width="9.1640625" style="140"/>
  </cols>
  <sheetData>
    <row r="1" spans="2:7" s="481" customFormat="1" ht="39.75" customHeight="1">
      <c r="B1" s="1780" t="s">
        <v>788</v>
      </c>
      <c r="C1" s="1781"/>
      <c r="D1" s="1781"/>
      <c r="E1" s="1781"/>
      <c r="F1" s="1781"/>
      <c r="G1" s="1782"/>
    </row>
    <row r="2" spans="2:7" ht="24">
      <c r="B2" s="186" t="s">
        <v>634</v>
      </c>
      <c r="C2" s="482" t="s">
        <v>619</v>
      </c>
      <c r="D2" s="482" t="s">
        <v>620</v>
      </c>
      <c r="E2" s="482" t="s">
        <v>621</v>
      </c>
      <c r="F2" s="482" t="s">
        <v>622</v>
      </c>
      <c r="G2" s="482" t="s">
        <v>469</v>
      </c>
    </row>
    <row r="3" spans="2:7" s="486" customFormat="1">
      <c r="B3" s="483" t="s">
        <v>467</v>
      </c>
      <c r="C3" s="484">
        <f>'BudgetSum 2-4'!C9</f>
        <v>66741640</v>
      </c>
      <c r="D3" s="484">
        <f>'BudgetSum 2-4'!D9</f>
        <v>6227200</v>
      </c>
      <c r="E3" s="484">
        <f>'BudgetSum 2-4'!F9</f>
        <v>4327900</v>
      </c>
      <c r="F3" s="484">
        <f>'BudgetSum 2-4'!I9</f>
        <v>0</v>
      </c>
      <c r="G3" s="485">
        <f>SUM(C3:F3)</f>
        <v>77296740</v>
      </c>
    </row>
    <row r="4" spans="2:7" s="486" customFormat="1" ht="15" thickBot="1">
      <c r="B4" s="483" t="s">
        <v>468</v>
      </c>
      <c r="C4" s="487">
        <f>'BudgetSum 2-4'!C19</f>
        <v>68028630</v>
      </c>
      <c r="D4" s="487">
        <f>'BudgetSum 2-4'!D19</f>
        <v>7190720</v>
      </c>
      <c r="E4" s="487">
        <f>'BudgetSum 2-4'!F19</f>
        <v>4962500</v>
      </c>
      <c r="F4" s="488"/>
      <c r="G4" s="489">
        <f>SUM(C4:F4)</f>
        <v>80181850</v>
      </c>
    </row>
    <row r="5" spans="2:7" s="486" customFormat="1" ht="16" thickTop="1" thickBot="1">
      <c r="B5" s="490" t="s">
        <v>441</v>
      </c>
      <c r="C5" s="491">
        <f>(C3-C4)</f>
        <v>-1286990</v>
      </c>
      <c r="D5" s="491">
        <f>(D3-D4)</f>
        <v>-963520</v>
      </c>
      <c r="E5" s="491">
        <f>(E3-E4)</f>
        <v>-634600</v>
      </c>
      <c r="F5" s="487">
        <f>(F3-F4)</f>
        <v>0</v>
      </c>
      <c r="G5" s="492">
        <f>SUM(G3-G4)</f>
        <v>-2885110</v>
      </c>
    </row>
    <row r="6" spans="2:7" s="486" customFormat="1" ht="16" thickTop="1" thickBot="1">
      <c r="B6" s="493" t="str">
        <f>"Estimated Fund Balance - June 30, "&amp;'B25'!L2</f>
        <v>Estimated Fund Balance - June 30, 2025</v>
      </c>
      <c r="C6" s="494">
        <f>'BudgetSum 2-4'!C81</f>
        <v>28310333</v>
      </c>
      <c r="D6" s="494">
        <f>'BudgetSum 2-4'!D81</f>
        <v>1489690</v>
      </c>
      <c r="E6" s="494">
        <f>'BudgetSum 2-4'!F81</f>
        <v>572197</v>
      </c>
      <c r="F6" s="494">
        <f>'BudgetSum 2-4'!I81</f>
        <v>955536</v>
      </c>
      <c r="G6" s="492">
        <f>SUM(C6:F6)</f>
        <v>31327756</v>
      </c>
    </row>
    <row r="7" spans="2:7" ht="53" customHeight="1" thickTop="1">
      <c r="D7" s="1784" t="str">
        <f>IF(Cover!B3="X", "Deficit Reduction Plan is not required", IF(AND(G5&lt;0,G6&gt;=0,ABS(G5*3)&gt;ABS(G6)),B17,IF(AND(G5&lt;0,G6&gt;0,ABS(G5*3)&lt;=ABS(G6)),B18,IF(AND(G5&lt;0,G6&lt;0),B17,IF(G6=0,B20,B19)))))</f>
        <v>Unbalanced budget; however, a Deficit Reduction Plan is not required at this time.</v>
      </c>
      <c r="E7" s="1785"/>
      <c r="F7" s="1785"/>
      <c r="G7" s="1786"/>
    </row>
    <row r="8" spans="2:7" ht="10.5" customHeight="1">
      <c r="B8" s="1789" t="str">
        <f>"A deficit reduction plan is required if the local board of education adopts (or amends) the "&amp;'B25'!L2-1&amp;-'B25'!L2</f>
        <v>A deficit reduction plan is required if the local board of education adopts (or amends) the 2024-2025</v>
      </c>
      <c r="C8" s="1789"/>
      <c r="D8" s="1789"/>
      <c r="E8" s="1790" t="s">
        <v>1912</v>
      </c>
      <c r="F8" s="1790"/>
    </row>
    <row r="9" spans="2:7" ht="22.5" customHeight="1">
      <c r="B9" s="1791" t="s">
        <v>1915</v>
      </c>
      <c r="C9" s="1791"/>
      <c r="D9" s="1791"/>
      <c r="E9" s="1791"/>
      <c r="F9" s="1791"/>
    </row>
    <row r="10" spans="2:7" ht="3.75" customHeight="1">
      <c r="B10" s="495"/>
      <c r="C10" s="496"/>
      <c r="D10" s="496"/>
      <c r="E10" s="496"/>
      <c r="F10" s="496"/>
    </row>
    <row r="11" spans="2:7" ht="27.75" customHeight="1">
      <c r="B11" s="1787" t="s">
        <v>698</v>
      </c>
      <c r="C11" s="1788"/>
      <c r="D11" s="1788"/>
      <c r="E11" s="1788"/>
      <c r="F11" s="1788"/>
      <c r="G11" s="497"/>
    </row>
    <row r="12" spans="2:7" ht="3.75" customHeight="1">
      <c r="B12" s="498"/>
      <c r="C12" s="499"/>
      <c r="D12" s="499"/>
      <c r="E12" s="499"/>
      <c r="F12" s="499"/>
      <c r="G12" s="497"/>
    </row>
    <row r="13" spans="2:7">
      <c r="B13" s="1789" t="str">
        <f>"Per School Code (105 ILCS 5/17-1) - If the Deficit AFR Summary Information tab from the "&amp;'B25'!L2-2&amp;"-"&amp;'B25'!L2-1</f>
        <v>Per School Code (105 ILCS 5/17-1) - If the Deficit AFR Summary Information tab from the 2023-2024</v>
      </c>
      <c r="C13" s="1789"/>
      <c r="D13" s="1789"/>
      <c r="E13" s="1789" t="s">
        <v>1913</v>
      </c>
      <c r="F13" s="1789"/>
      <c r="G13" s="497"/>
    </row>
    <row r="14" spans="2:7" ht="26.25" customHeight="1">
      <c r="B14" s="1792" t="s">
        <v>1914</v>
      </c>
      <c r="C14" s="1792"/>
      <c r="D14" s="1792"/>
      <c r="E14" s="1792"/>
      <c r="F14" s="1792"/>
      <c r="G14" s="497"/>
    </row>
    <row r="15" spans="2:7" ht="14.25" customHeight="1">
      <c r="B15" s="628" t="s">
        <v>217</v>
      </c>
      <c r="C15" s="500"/>
      <c r="D15" s="500"/>
      <c r="E15" s="500"/>
      <c r="F15" s="501"/>
      <c r="G15" s="497"/>
    </row>
    <row r="16" spans="2:7" ht="30.75" customHeight="1">
      <c r="B16" s="497"/>
      <c r="C16" s="502"/>
      <c r="D16" s="502"/>
      <c r="E16" s="502"/>
      <c r="F16" s="497"/>
      <c r="G16" s="497"/>
    </row>
    <row r="17" spans="2:7" hidden="1">
      <c r="B17" s="1783" t="s">
        <v>1896</v>
      </c>
      <c r="C17" s="1783"/>
      <c r="D17" s="1783"/>
      <c r="E17" s="1783"/>
      <c r="F17" s="1783"/>
      <c r="G17" s="140" t="s">
        <v>1901</v>
      </c>
    </row>
    <row r="18" spans="2:7" hidden="1">
      <c r="B18" s="140" t="s">
        <v>1897</v>
      </c>
      <c r="G18" s="170" t="s">
        <v>1902</v>
      </c>
    </row>
    <row r="19" spans="2:7" hidden="1">
      <c r="B19" s="140" t="s">
        <v>1898</v>
      </c>
      <c r="G19" s="170" t="s">
        <v>1902</v>
      </c>
    </row>
    <row r="20" spans="2:7" hidden="1">
      <c r="B20" s="140" t="s">
        <v>349</v>
      </c>
      <c r="G20" s="140" t="s">
        <v>1900</v>
      </c>
    </row>
    <row r="49" spans="4:4">
      <c r="D49" s="170"/>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5"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topLeftCell="D1" zoomScale="80" zoomScaleNormal="80" workbookViewId="0">
      <selection activeCell="H9" sqref="H9"/>
    </sheetView>
  </sheetViews>
  <sheetFormatPr baseColWidth="10" defaultColWidth="9.1640625" defaultRowHeight="14"/>
  <cols>
    <col min="1" max="1" width="46.33203125" style="536" customWidth="1"/>
    <col min="2" max="2" width="5.5" style="140" customWidth="1"/>
    <col min="3" max="22" width="13.6640625" style="140" customWidth="1"/>
    <col min="23" max="26" width="14.6640625" style="140" customWidth="1"/>
    <col min="27" max="27" width="2.6640625" style="140" customWidth="1"/>
    <col min="28" max="16384" width="9.1640625" style="140"/>
  </cols>
  <sheetData>
    <row r="1" spans="1:26" ht="22.25" customHeight="1">
      <c r="A1" s="1292" t="s">
        <v>789</v>
      </c>
      <c r="B1" s="1293"/>
      <c r="C1" s="1793" t="s">
        <v>219</v>
      </c>
      <c r="D1" s="1794"/>
      <c r="E1" s="1794"/>
      <c r="F1" s="1794"/>
      <c r="G1" s="1795"/>
      <c r="H1" s="1294"/>
      <c r="I1" s="1295"/>
      <c r="J1" s="1295"/>
      <c r="K1" s="1295"/>
      <c r="L1" s="1296"/>
      <c r="M1" s="1297"/>
      <c r="N1" s="1297"/>
      <c r="O1" s="1297"/>
      <c r="P1" s="1297"/>
      <c r="Q1" s="1297"/>
      <c r="R1" s="1294"/>
      <c r="S1" s="1295"/>
      <c r="T1" s="1295"/>
      <c r="U1" s="1295"/>
      <c r="V1" s="1296"/>
      <c r="W1" s="1793" t="s">
        <v>451</v>
      </c>
      <c r="X1" s="1794"/>
      <c r="Y1" s="1794"/>
      <c r="Z1" s="1795"/>
    </row>
    <row r="2" spans="1:26" ht="11.25" customHeight="1">
      <c r="A2" s="1298"/>
      <c r="B2" s="1299"/>
      <c r="C2" s="1806" t="s">
        <v>450</v>
      </c>
      <c r="D2" s="1807"/>
      <c r="E2" s="1807"/>
      <c r="F2" s="1807"/>
      <c r="G2" s="1807"/>
      <c r="H2" s="1798" t="s">
        <v>450</v>
      </c>
      <c r="I2" s="1808"/>
      <c r="J2" s="1808"/>
      <c r="K2" s="1808"/>
      <c r="L2" s="1809"/>
      <c r="M2" s="1806" t="s">
        <v>450</v>
      </c>
      <c r="N2" s="1807"/>
      <c r="O2" s="1807"/>
      <c r="P2" s="1807"/>
      <c r="Q2" s="1807"/>
      <c r="R2" s="1798" t="s">
        <v>450</v>
      </c>
      <c r="S2" s="1799"/>
      <c r="T2" s="1799"/>
      <c r="U2" s="1799"/>
      <c r="V2" s="1800"/>
      <c r="W2" s="1810" t="s">
        <v>452</v>
      </c>
      <c r="X2" s="1807"/>
      <c r="Y2" s="1807"/>
      <c r="Z2" s="1811"/>
    </row>
    <row r="3" spans="1:26" ht="15" thickBot="1">
      <c r="A3" s="1300" t="str">
        <f>Cover!H14</f>
        <v>19022093004</v>
      </c>
      <c r="B3" s="1301"/>
      <c r="C3" s="1804" t="str">
        <f>"FY"&amp;'B25'!L2-1&amp;-'B25'!L2</f>
        <v>FY2024-2025</v>
      </c>
      <c r="D3" s="1805"/>
      <c r="E3" s="1805"/>
      <c r="F3" s="1805"/>
      <c r="G3" s="1805"/>
      <c r="H3" s="1801" t="str">
        <f>"FY"&amp;'B25'!L2&amp;-'B25'!L2-1</f>
        <v>FY2025-2026</v>
      </c>
      <c r="I3" s="1815"/>
      <c r="J3" s="1815"/>
      <c r="K3" s="1815"/>
      <c r="L3" s="1816"/>
      <c r="M3" s="1814" t="str">
        <f>"FY"&amp;'B25'!L2+1&amp;-'B25'!L2-2</f>
        <v>FY2026-2027</v>
      </c>
      <c r="N3" s="1805"/>
      <c r="O3" s="1805"/>
      <c r="P3" s="1805"/>
      <c r="Q3" s="1805"/>
      <c r="R3" s="1801" t="str">
        <f>"FY"&amp;'B25'!L2+2&amp;-'B25'!L2-3</f>
        <v>FY2027-2028</v>
      </c>
      <c r="S3" s="1802"/>
      <c r="T3" s="1802"/>
      <c r="U3" s="1802"/>
      <c r="V3" s="1803"/>
      <c r="W3" s="1810" t="s">
        <v>450</v>
      </c>
      <c r="X3" s="1807"/>
      <c r="Y3" s="1807"/>
      <c r="Z3" s="1811"/>
    </row>
    <row r="4" spans="1:26" ht="14" customHeight="1" thickBot="1">
      <c r="A4" s="1285" t="s">
        <v>464</v>
      </c>
      <c r="B4" s="1286"/>
      <c r="C4" s="1287"/>
      <c r="D4" s="1287"/>
      <c r="E4" s="1287"/>
      <c r="F4" s="1287"/>
      <c r="G4" s="1287"/>
      <c r="H4" s="1288"/>
      <c r="I4" s="1289"/>
      <c r="J4" s="1799"/>
      <c r="K4" s="1799"/>
      <c r="L4" s="1290"/>
      <c r="M4" s="1291"/>
      <c r="N4" s="1291"/>
      <c r="O4" s="1806"/>
      <c r="P4" s="1806"/>
      <c r="Q4" s="1291"/>
      <c r="R4" s="1288"/>
      <c r="S4" s="1289"/>
      <c r="T4" s="1799"/>
      <c r="U4" s="1799"/>
      <c r="V4" s="1290"/>
      <c r="W4" s="1796" t="s">
        <v>484</v>
      </c>
      <c r="X4" s="1797"/>
      <c r="Y4" s="1302"/>
      <c r="Z4" s="1284"/>
    </row>
    <row r="5" spans="1:26" ht="16.5" customHeight="1">
      <c r="A5" s="1269" t="str">
        <f>Cover!H13</f>
        <v>CCSD 93</v>
      </c>
      <c r="B5" s="1270"/>
      <c r="C5" s="1271"/>
      <c r="D5" s="1271"/>
      <c r="E5" s="1271"/>
      <c r="F5" s="1271"/>
      <c r="G5" s="1271"/>
      <c r="H5" s="1272"/>
      <c r="I5" s="1273"/>
      <c r="J5" s="1273"/>
      <c r="K5" s="1273"/>
      <c r="L5" s="1274"/>
      <c r="M5" s="1271"/>
      <c r="N5" s="1271"/>
      <c r="O5" s="1271"/>
      <c r="P5" s="1271"/>
      <c r="Q5" s="1271"/>
      <c r="R5" s="1272"/>
      <c r="S5" s="1273"/>
      <c r="T5" s="1273"/>
      <c r="U5" s="1273"/>
      <c r="V5" s="1274"/>
      <c r="W5" s="1271"/>
      <c r="X5" s="1275"/>
      <c r="Y5" s="1276" t="s">
        <v>304</v>
      </c>
      <c r="Z5" s="1277"/>
    </row>
    <row r="6" spans="1:26" ht="26">
      <c r="A6" s="1278" t="s">
        <v>700</v>
      </c>
      <c r="B6" s="1279"/>
      <c r="C6" s="482" t="s">
        <v>465</v>
      </c>
      <c r="D6" s="482" t="s">
        <v>466</v>
      </c>
      <c r="E6" s="482" t="s">
        <v>470</v>
      </c>
      <c r="F6" s="482" t="s">
        <v>471</v>
      </c>
      <c r="G6" s="482" t="s">
        <v>235</v>
      </c>
      <c r="H6" s="482" t="s">
        <v>465</v>
      </c>
      <c r="I6" s="482" t="s">
        <v>466</v>
      </c>
      <c r="J6" s="482" t="s">
        <v>470</v>
      </c>
      <c r="K6" s="482" t="s">
        <v>471</v>
      </c>
      <c r="L6" s="482" t="s">
        <v>235</v>
      </c>
      <c r="M6" s="1280" t="s">
        <v>465</v>
      </c>
      <c r="N6" s="1280" t="s">
        <v>466</v>
      </c>
      <c r="O6" s="1280" t="s">
        <v>470</v>
      </c>
      <c r="P6" s="1280" t="s">
        <v>471</v>
      </c>
      <c r="Q6" s="1280" t="s">
        <v>235</v>
      </c>
      <c r="R6" s="1280" t="s">
        <v>465</v>
      </c>
      <c r="S6" s="1280" t="s">
        <v>466</v>
      </c>
      <c r="T6" s="1280" t="s">
        <v>470</v>
      </c>
      <c r="U6" s="1280" t="s">
        <v>471</v>
      </c>
      <c r="V6" s="1280" t="s">
        <v>235</v>
      </c>
      <c r="W6" s="1280" t="str">
        <f>"FY"&amp;'B25'!L2-1&amp;-'B25'!L2</f>
        <v>FY2024-2025</v>
      </c>
      <c r="X6" s="1280" t="str">
        <f>"FY"&amp;'B25'!L2&amp;-'B25'!L2-1</f>
        <v>FY2025-2026</v>
      </c>
      <c r="Y6" s="1280" t="str">
        <f>"FY"&amp;'B25'!L2+1&amp;-'B25'!L2-2</f>
        <v>FY2026-2027</v>
      </c>
      <c r="Z6" s="1280" t="str">
        <f>"FY"&amp;'B25'!L2+2&amp;-'B25'!L2-3</f>
        <v>FY2027-2028</v>
      </c>
    </row>
    <row r="7" spans="1:26" ht="23" customHeight="1">
      <c r="A7" s="1812" t="s">
        <v>699</v>
      </c>
      <c r="B7" s="1813"/>
      <c r="C7" s="1266">
        <f>'BudgetSum 2-4'!C3</f>
        <v>30432843</v>
      </c>
      <c r="D7" s="1266">
        <f>'BudgetSum 2-4'!D3</f>
        <v>2943610</v>
      </c>
      <c r="E7" s="1266">
        <f>'BudgetSum 2-4'!F3</f>
        <v>1206797</v>
      </c>
      <c r="F7" s="1266">
        <f>'BudgetSum 2-4'!I3</f>
        <v>955536</v>
      </c>
      <c r="G7" s="1266">
        <f>SUM(C7:F7)</f>
        <v>35538786</v>
      </c>
      <c r="H7" s="1266">
        <f>C27</f>
        <v>28310333</v>
      </c>
      <c r="I7" s="1266">
        <f>D27</f>
        <v>1489690</v>
      </c>
      <c r="J7" s="1266">
        <f>E27</f>
        <v>572197</v>
      </c>
      <c r="K7" s="1266">
        <f>F27</f>
        <v>955536</v>
      </c>
      <c r="L7" s="1266">
        <f>SUM(H7:K7)</f>
        <v>31327756</v>
      </c>
      <c r="M7" s="1266">
        <f>H27</f>
        <v>28310333</v>
      </c>
      <c r="N7" s="1266">
        <f>I27</f>
        <v>1489690</v>
      </c>
      <c r="O7" s="1266">
        <f>J27</f>
        <v>572197</v>
      </c>
      <c r="P7" s="1266">
        <f>K27</f>
        <v>955536</v>
      </c>
      <c r="Q7" s="1266">
        <f>SUM(M7:P7)</f>
        <v>31327756</v>
      </c>
      <c r="R7" s="1266">
        <f>M27</f>
        <v>28310333</v>
      </c>
      <c r="S7" s="1266">
        <f>N27</f>
        <v>1489690</v>
      </c>
      <c r="T7" s="1266">
        <f>O27</f>
        <v>572197</v>
      </c>
      <c r="U7" s="1266">
        <f>P27</f>
        <v>955536</v>
      </c>
      <c r="V7" s="1266">
        <f>SUM(R7:U7)</f>
        <v>31327756</v>
      </c>
      <c r="W7" s="1266">
        <f>G7</f>
        <v>35538786</v>
      </c>
      <c r="X7" s="1266">
        <f>L7</f>
        <v>31327756</v>
      </c>
      <c r="Y7" s="1266">
        <f>Q7</f>
        <v>31327756</v>
      </c>
      <c r="Z7" s="1266">
        <f>V7</f>
        <v>31327756</v>
      </c>
    </row>
    <row r="8" spans="1:26" ht="16.75" customHeight="1">
      <c r="A8" s="1257" t="s">
        <v>485</v>
      </c>
      <c r="B8" s="1281" t="s">
        <v>639</v>
      </c>
      <c r="C8" s="1282"/>
      <c r="D8" s="1282"/>
      <c r="E8" s="1282"/>
      <c r="F8" s="1282"/>
      <c r="G8" s="1282"/>
      <c r="H8" s="1283"/>
      <c r="I8" s="1283"/>
      <c r="J8" s="1283"/>
      <c r="K8" s="1283"/>
      <c r="L8" s="1283"/>
      <c r="M8" s="1283"/>
      <c r="N8" s="1283"/>
      <c r="O8" s="1283"/>
      <c r="P8" s="1283"/>
      <c r="Q8" s="1283"/>
      <c r="R8" s="1283"/>
      <c r="S8" s="1283"/>
      <c r="T8" s="1283"/>
      <c r="U8" s="1283"/>
      <c r="V8" s="1283"/>
      <c r="W8" s="1283"/>
      <c r="X8" s="1265"/>
      <c r="Y8" s="1265"/>
      <c r="Z8" s="1265"/>
    </row>
    <row r="9" spans="1:26" ht="15.75" customHeight="1">
      <c r="A9" s="1260" t="s">
        <v>303</v>
      </c>
      <c r="B9" s="1261">
        <v>1000</v>
      </c>
      <c r="C9" s="1253">
        <f>'BudgetSum 2-4'!C5</f>
        <v>60237200</v>
      </c>
      <c r="D9" s="1253">
        <f>'BudgetSum 2-4'!D5</f>
        <v>5861200</v>
      </c>
      <c r="E9" s="1253">
        <f>'BudgetSum 2-4'!F5</f>
        <v>2158900</v>
      </c>
      <c r="F9" s="1253">
        <f>'BudgetSum 2-4'!I5</f>
        <v>0</v>
      </c>
      <c r="G9" s="1253">
        <f>SUM(C9:F9)</f>
        <v>68257300</v>
      </c>
      <c r="H9" s="503"/>
      <c r="I9" s="503"/>
      <c r="J9" s="503"/>
      <c r="K9" s="503"/>
      <c r="L9" s="504">
        <f t="shared" ref="L9:L21" si="0">SUM(H9:K9)</f>
        <v>0</v>
      </c>
      <c r="M9" s="503"/>
      <c r="N9" s="503"/>
      <c r="O9" s="503"/>
      <c r="P9" s="503"/>
      <c r="Q9" s="504">
        <f>SUM(M9:P9)</f>
        <v>0</v>
      </c>
      <c r="R9" s="503"/>
      <c r="S9" s="503"/>
      <c r="T9" s="503"/>
      <c r="U9" s="503"/>
      <c r="V9" s="504">
        <f>SUM(R9:U9)</f>
        <v>0</v>
      </c>
      <c r="W9" s="504">
        <f>G9</f>
        <v>68257300</v>
      </c>
      <c r="X9" s="504">
        <f>L9</f>
        <v>0</v>
      </c>
      <c r="Y9" s="504">
        <f>Q9</f>
        <v>0</v>
      </c>
      <c r="Z9" s="504">
        <f>V9</f>
        <v>0</v>
      </c>
    </row>
    <row r="10" spans="1:26" ht="27" customHeight="1">
      <c r="A10" s="1260" t="s">
        <v>736</v>
      </c>
      <c r="B10" s="1261">
        <v>2000</v>
      </c>
      <c r="C10" s="1266">
        <f>'BudgetSum 2-4'!C6</f>
        <v>0</v>
      </c>
      <c r="D10" s="1266">
        <f>'BudgetSum 2-4'!D6</f>
        <v>0</v>
      </c>
      <c r="E10" s="1266">
        <f>'BudgetSum 2-4'!F6</f>
        <v>0</v>
      </c>
      <c r="F10" s="1267"/>
      <c r="G10" s="1266">
        <f>SUM(C10:F10)</f>
        <v>0</v>
      </c>
      <c r="H10" s="505"/>
      <c r="I10" s="505"/>
      <c r="J10" s="505"/>
      <c r="K10" s="505"/>
      <c r="L10" s="1266">
        <f t="shared" si="0"/>
        <v>0</v>
      </c>
      <c r="M10" s="505"/>
      <c r="N10" s="505"/>
      <c r="O10" s="505"/>
      <c r="P10" s="505"/>
      <c r="Q10" s="1266">
        <f>SUM(M10:P10)</f>
        <v>0</v>
      </c>
      <c r="R10" s="505"/>
      <c r="S10" s="505"/>
      <c r="T10" s="505"/>
      <c r="U10" s="505"/>
      <c r="V10" s="1266">
        <f>SUM(R10:U10)</f>
        <v>0</v>
      </c>
      <c r="W10" s="1266">
        <f>G10</f>
        <v>0</v>
      </c>
      <c r="X10" s="1266">
        <f>L10</f>
        <v>0</v>
      </c>
      <c r="Y10" s="1266">
        <f>Q10</f>
        <v>0</v>
      </c>
      <c r="Z10" s="1266">
        <f>V10</f>
        <v>0</v>
      </c>
    </row>
    <row r="11" spans="1:26" ht="15.75" customHeight="1">
      <c r="A11" s="1260" t="s">
        <v>447</v>
      </c>
      <c r="B11" s="1261">
        <v>3000</v>
      </c>
      <c r="C11" s="504">
        <f>'BudgetSum 2-4'!C7</f>
        <v>2994940</v>
      </c>
      <c r="D11" s="504">
        <f>'BudgetSum 2-4'!D7</f>
        <v>366000</v>
      </c>
      <c r="E11" s="504">
        <f>'BudgetSum 2-4'!F7</f>
        <v>2169000</v>
      </c>
      <c r="F11" s="504">
        <f>'BudgetSum 2-4'!I7</f>
        <v>0</v>
      </c>
      <c r="G11" s="504">
        <f>SUM(C11:F11)</f>
        <v>5529940</v>
      </c>
      <c r="H11" s="503"/>
      <c r="I11" s="503"/>
      <c r="J11" s="503"/>
      <c r="K11" s="503"/>
      <c r="L11" s="504">
        <f t="shared" si="0"/>
        <v>0</v>
      </c>
      <c r="M11" s="503"/>
      <c r="N11" s="503"/>
      <c r="O11" s="503"/>
      <c r="P11" s="503"/>
      <c r="Q11" s="504">
        <f>SUM(M11:P11)</f>
        <v>0</v>
      </c>
      <c r="R11" s="503"/>
      <c r="S11" s="503"/>
      <c r="T11" s="503"/>
      <c r="U11" s="503"/>
      <c r="V11" s="504">
        <f>SUM(R11:U11)</f>
        <v>0</v>
      </c>
      <c r="W11" s="504">
        <f>G11</f>
        <v>5529940</v>
      </c>
      <c r="X11" s="504">
        <f>L11</f>
        <v>0</v>
      </c>
      <c r="Y11" s="504">
        <f>Q11</f>
        <v>0</v>
      </c>
      <c r="Z11" s="504">
        <f>V11</f>
        <v>0</v>
      </c>
    </row>
    <row r="12" spans="1:26" ht="15.75" customHeight="1">
      <c r="A12" s="1260" t="s">
        <v>448</v>
      </c>
      <c r="B12" s="1261">
        <v>4000</v>
      </c>
      <c r="C12" s="1268">
        <f>'BudgetSum 2-4'!C8</f>
        <v>3509500</v>
      </c>
      <c r="D12" s="1268">
        <f>'BudgetSum 2-4'!D8</f>
        <v>0</v>
      </c>
      <c r="E12" s="1268">
        <f>'BudgetSum 2-4'!F8</f>
        <v>0</v>
      </c>
      <c r="F12" s="1268">
        <f>'BudgetSum 2-4'!I8</f>
        <v>0</v>
      </c>
      <c r="G12" s="1268">
        <f>SUM(C12:F12)</f>
        <v>3509500</v>
      </c>
      <c r="H12" s="503"/>
      <c r="I12" s="503"/>
      <c r="J12" s="503"/>
      <c r="K12" s="503"/>
      <c r="L12" s="504">
        <f t="shared" si="0"/>
        <v>0</v>
      </c>
      <c r="M12" s="503"/>
      <c r="N12" s="503"/>
      <c r="O12" s="503"/>
      <c r="P12" s="503"/>
      <c r="Q12" s="504">
        <f>SUM(M12:P12)</f>
        <v>0</v>
      </c>
      <c r="R12" s="503"/>
      <c r="S12" s="503"/>
      <c r="T12" s="503"/>
      <c r="U12" s="503"/>
      <c r="V12" s="504">
        <f>SUM(R12:U12)</f>
        <v>0</v>
      </c>
      <c r="W12" s="504">
        <f>G12</f>
        <v>3509500</v>
      </c>
      <c r="X12" s="504">
        <f>L12</f>
        <v>0</v>
      </c>
      <c r="Y12" s="504">
        <f>Q12</f>
        <v>0</v>
      </c>
      <c r="Z12" s="504">
        <f>V12</f>
        <v>0</v>
      </c>
    </row>
    <row r="13" spans="1:26" ht="15" thickBot="1">
      <c r="A13" s="1822" t="s">
        <v>446</v>
      </c>
      <c r="B13" s="1823"/>
      <c r="C13" s="506">
        <f>SUM(C9:C12)</f>
        <v>66741640</v>
      </c>
      <c r="D13" s="506">
        <f>SUM(D9:D12)</f>
        <v>6227200</v>
      </c>
      <c r="E13" s="506">
        <f>SUM(E9:E12)</f>
        <v>4327900</v>
      </c>
      <c r="F13" s="506">
        <f>SUM(F9:F12)</f>
        <v>0</v>
      </c>
      <c r="G13" s="506">
        <f>SUM(C13:F13)</f>
        <v>77296740</v>
      </c>
      <c r="H13" s="506">
        <f>SUM(H9:H12)</f>
        <v>0</v>
      </c>
      <c r="I13" s="506">
        <f>SUM(I9:I12)</f>
        <v>0</v>
      </c>
      <c r="J13" s="506">
        <f>SUM(J9:J12)</f>
        <v>0</v>
      </c>
      <c r="K13" s="506">
        <f>SUM(K9:K12)</f>
        <v>0</v>
      </c>
      <c r="L13" s="506">
        <f t="shared" si="0"/>
        <v>0</v>
      </c>
      <c r="M13" s="506">
        <f>SUM(M9:M12)</f>
        <v>0</v>
      </c>
      <c r="N13" s="506">
        <f>SUM(N9:N12)</f>
        <v>0</v>
      </c>
      <c r="O13" s="506">
        <f>SUM(O9:O12)</f>
        <v>0</v>
      </c>
      <c r="P13" s="506">
        <f>SUM(P9:P12)</f>
        <v>0</v>
      </c>
      <c r="Q13" s="506">
        <f>SUM(M13:P13)</f>
        <v>0</v>
      </c>
      <c r="R13" s="506">
        <f>SUM(R9:R12)</f>
        <v>0</v>
      </c>
      <c r="S13" s="506">
        <f>SUM(S9:S12)</f>
        <v>0</v>
      </c>
      <c r="T13" s="506">
        <f>SUM(T9:T12)</f>
        <v>0</v>
      </c>
      <c r="U13" s="506">
        <f>SUM(U9:U12)</f>
        <v>0</v>
      </c>
      <c r="V13" s="506">
        <f>SUM(R13:U13)</f>
        <v>0</v>
      </c>
      <c r="W13" s="506">
        <f>G13</f>
        <v>77296740</v>
      </c>
      <c r="X13" s="506">
        <f>L13</f>
        <v>0</v>
      </c>
      <c r="Y13" s="506">
        <f>Q13</f>
        <v>0</v>
      </c>
      <c r="Z13" s="506">
        <f>V13</f>
        <v>0</v>
      </c>
    </row>
    <row r="14" spans="1:26" ht="16.75" customHeight="1" thickTop="1">
      <c r="A14" s="1262" t="s">
        <v>267</v>
      </c>
      <c r="B14" s="1263" t="s">
        <v>444</v>
      </c>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5"/>
      <c r="Y14" s="1265"/>
      <c r="Z14" s="1265"/>
    </row>
    <row r="15" spans="1:26" ht="15.75" customHeight="1">
      <c r="A15" s="1260" t="s">
        <v>249</v>
      </c>
      <c r="B15" s="1261">
        <v>1000</v>
      </c>
      <c r="C15" s="504">
        <f>'BudgetSum 2-4'!C13</f>
        <v>44591570</v>
      </c>
      <c r="D15" s="1254"/>
      <c r="E15" s="1254"/>
      <c r="F15" s="1254"/>
      <c r="G15" s="504">
        <f t="shared" ref="G15:G21" si="1">SUM(C15:F15)</f>
        <v>44591570</v>
      </c>
      <c r="H15" s="503"/>
      <c r="I15" s="1254"/>
      <c r="J15" s="1254"/>
      <c r="K15" s="1254"/>
      <c r="L15" s="504">
        <f t="shared" si="0"/>
        <v>0</v>
      </c>
      <c r="M15" s="503"/>
      <c r="N15" s="1254"/>
      <c r="O15" s="1254"/>
      <c r="P15" s="1254"/>
      <c r="Q15" s="504">
        <f t="shared" ref="Q15:Q21" si="2">SUM(M15:P15)</f>
        <v>0</v>
      </c>
      <c r="R15" s="503"/>
      <c r="S15" s="1254"/>
      <c r="T15" s="1254"/>
      <c r="U15" s="1254"/>
      <c r="V15" s="504">
        <f t="shared" ref="V15:V21" si="3">SUM(R15:U15)</f>
        <v>0</v>
      </c>
      <c r="W15" s="504">
        <f t="shared" ref="W15:W22" si="4">G15</f>
        <v>44591570</v>
      </c>
      <c r="X15" s="504">
        <f t="shared" ref="X15:X22" si="5">L15</f>
        <v>0</v>
      </c>
      <c r="Y15" s="504">
        <f t="shared" ref="Y15:Y22" si="6">Q15</f>
        <v>0</v>
      </c>
      <c r="Z15" s="504">
        <f t="shared" ref="Z15:Z22" si="7">V15</f>
        <v>0</v>
      </c>
    </row>
    <row r="16" spans="1:26" ht="15.75" customHeight="1">
      <c r="A16" s="1260" t="s">
        <v>129</v>
      </c>
      <c r="B16" s="1261">
        <v>2000</v>
      </c>
      <c r="C16" s="504">
        <f>'BudgetSum 2-4'!C14</f>
        <v>18800810</v>
      </c>
      <c r="D16" s="504">
        <f>'BudgetSum 2-4'!D14</f>
        <v>7190720</v>
      </c>
      <c r="E16" s="504">
        <f>'BudgetSum 2-4'!F14</f>
        <v>4962500</v>
      </c>
      <c r="F16" s="1254"/>
      <c r="G16" s="504">
        <f t="shared" si="1"/>
        <v>30954030</v>
      </c>
      <c r="H16" s="503"/>
      <c r="I16" s="503"/>
      <c r="J16" s="503"/>
      <c r="K16" s="1254"/>
      <c r="L16" s="504">
        <f t="shared" si="0"/>
        <v>0</v>
      </c>
      <c r="M16" s="503"/>
      <c r="N16" s="503"/>
      <c r="O16" s="503"/>
      <c r="P16" s="1254"/>
      <c r="Q16" s="504">
        <f t="shared" si="2"/>
        <v>0</v>
      </c>
      <c r="R16" s="503"/>
      <c r="S16" s="503"/>
      <c r="T16" s="503"/>
      <c r="U16" s="1255"/>
      <c r="V16" s="504">
        <f t="shared" si="3"/>
        <v>0</v>
      </c>
      <c r="W16" s="504">
        <f t="shared" si="4"/>
        <v>30954030</v>
      </c>
      <c r="X16" s="504">
        <f t="shared" si="5"/>
        <v>0</v>
      </c>
      <c r="Y16" s="504">
        <f t="shared" si="6"/>
        <v>0</v>
      </c>
      <c r="Z16" s="504">
        <f t="shared" si="7"/>
        <v>0</v>
      </c>
    </row>
    <row r="17" spans="1:26" ht="15.75" customHeight="1">
      <c r="A17" s="1260" t="s">
        <v>516</v>
      </c>
      <c r="B17" s="1261">
        <v>3000</v>
      </c>
      <c r="C17" s="504">
        <f>'BudgetSum 2-4'!C15</f>
        <v>32250</v>
      </c>
      <c r="D17" s="504">
        <f>'BudgetSum 2-4'!D15</f>
        <v>0</v>
      </c>
      <c r="E17" s="504">
        <f>'BudgetSum 2-4'!F15</f>
        <v>0</v>
      </c>
      <c r="F17" s="1254"/>
      <c r="G17" s="504">
        <f t="shared" si="1"/>
        <v>32250</v>
      </c>
      <c r="H17" s="503"/>
      <c r="I17" s="503"/>
      <c r="J17" s="503"/>
      <c r="K17" s="1254"/>
      <c r="L17" s="504">
        <f t="shared" si="0"/>
        <v>0</v>
      </c>
      <c r="M17" s="503"/>
      <c r="N17" s="503"/>
      <c r="O17" s="503"/>
      <c r="P17" s="1254"/>
      <c r="Q17" s="504">
        <f t="shared" si="2"/>
        <v>0</v>
      </c>
      <c r="R17" s="503"/>
      <c r="S17" s="503"/>
      <c r="T17" s="503"/>
      <c r="U17" s="1255"/>
      <c r="V17" s="504">
        <f t="shared" si="3"/>
        <v>0</v>
      </c>
      <c r="W17" s="504">
        <f t="shared" si="4"/>
        <v>32250</v>
      </c>
      <c r="X17" s="504">
        <f t="shared" si="5"/>
        <v>0</v>
      </c>
      <c r="Y17" s="504">
        <f t="shared" si="6"/>
        <v>0</v>
      </c>
      <c r="Z17" s="504">
        <f t="shared" si="7"/>
        <v>0</v>
      </c>
    </row>
    <row r="18" spans="1:26" ht="15.75" customHeight="1">
      <c r="A18" s="1260" t="s">
        <v>379</v>
      </c>
      <c r="B18" s="1261">
        <v>4000</v>
      </c>
      <c r="C18" s="504">
        <f>'BudgetSum 2-4'!C16</f>
        <v>4604000</v>
      </c>
      <c r="D18" s="504">
        <f>'BudgetSum 2-4'!D16</f>
        <v>0</v>
      </c>
      <c r="E18" s="504">
        <f>'BudgetSum 2-4'!F16</f>
        <v>0</v>
      </c>
      <c r="F18" s="1254"/>
      <c r="G18" s="504">
        <f t="shared" si="1"/>
        <v>4604000</v>
      </c>
      <c r="H18" s="503"/>
      <c r="I18" s="503"/>
      <c r="J18" s="503"/>
      <c r="K18" s="1254"/>
      <c r="L18" s="504">
        <f t="shared" si="0"/>
        <v>0</v>
      </c>
      <c r="M18" s="503"/>
      <c r="N18" s="503"/>
      <c r="O18" s="503"/>
      <c r="P18" s="1254"/>
      <c r="Q18" s="504">
        <f t="shared" si="2"/>
        <v>0</v>
      </c>
      <c r="R18" s="503"/>
      <c r="S18" s="503"/>
      <c r="T18" s="503"/>
      <c r="U18" s="1255"/>
      <c r="V18" s="504">
        <f t="shared" si="3"/>
        <v>0</v>
      </c>
      <c r="W18" s="504">
        <f t="shared" si="4"/>
        <v>4604000</v>
      </c>
      <c r="X18" s="504">
        <f t="shared" si="5"/>
        <v>0</v>
      </c>
      <c r="Y18" s="504">
        <f t="shared" si="6"/>
        <v>0</v>
      </c>
      <c r="Z18" s="504">
        <f t="shared" si="7"/>
        <v>0</v>
      </c>
    </row>
    <row r="19" spans="1:26" ht="15.75" customHeight="1">
      <c r="A19" s="1260" t="s">
        <v>141</v>
      </c>
      <c r="B19" s="1261">
        <v>5000</v>
      </c>
      <c r="C19" s="504">
        <f>'BudgetSum 2-4'!C17</f>
        <v>0</v>
      </c>
      <c r="D19" s="504">
        <f>'BudgetSum 2-4'!D17</f>
        <v>0</v>
      </c>
      <c r="E19" s="504">
        <f>'BudgetSum 2-4'!F17</f>
        <v>0</v>
      </c>
      <c r="F19" s="1254"/>
      <c r="G19" s="504">
        <f t="shared" si="1"/>
        <v>0</v>
      </c>
      <c r="H19" s="503"/>
      <c r="I19" s="503"/>
      <c r="J19" s="503"/>
      <c r="K19" s="1254"/>
      <c r="L19" s="504">
        <f t="shared" si="0"/>
        <v>0</v>
      </c>
      <c r="M19" s="503"/>
      <c r="N19" s="503"/>
      <c r="O19" s="503"/>
      <c r="P19" s="1254"/>
      <c r="Q19" s="504">
        <f t="shared" si="2"/>
        <v>0</v>
      </c>
      <c r="R19" s="503"/>
      <c r="S19" s="503"/>
      <c r="T19" s="503"/>
      <c r="U19" s="1255"/>
      <c r="V19" s="504">
        <f t="shared" si="3"/>
        <v>0</v>
      </c>
      <c r="W19" s="504">
        <f t="shared" si="4"/>
        <v>0</v>
      </c>
      <c r="X19" s="504">
        <f t="shared" si="5"/>
        <v>0</v>
      </c>
      <c r="Y19" s="504">
        <f t="shared" si="6"/>
        <v>0</v>
      </c>
      <c r="Z19" s="504">
        <f t="shared" si="7"/>
        <v>0</v>
      </c>
    </row>
    <row r="20" spans="1:26" ht="15.75" customHeight="1">
      <c r="A20" s="1260" t="s">
        <v>397</v>
      </c>
      <c r="B20" s="1261">
        <v>6000</v>
      </c>
      <c r="C20" s="504">
        <f>'BudgetSum 2-4'!C18</f>
        <v>0</v>
      </c>
      <c r="D20" s="504">
        <f>'BudgetSum 2-4'!D18</f>
        <v>0</v>
      </c>
      <c r="E20" s="504">
        <f>'BudgetSum 2-4'!F18</f>
        <v>0</v>
      </c>
      <c r="F20" s="1254"/>
      <c r="G20" s="504">
        <f t="shared" si="1"/>
        <v>0</v>
      </c>
      <c r="H20" s="503"/>
      <c r="I20" s="503"/>
      <c r="J20" s="503"/>
      <c r="K20" s="1254"/>
      <c r="L20" s="504">
        <f t="shared" si="0"/>
        <v>0</v>
      </c>
      <c r="M20" s="503"/>
      <c r="N20" s="503"/>
      <c r="O20" s="503"/>
      <c r="P20" s="1254"/>
      <c r="Q20" s="504">
        <f t="shared" si="2"/>
        <v>0</v>
      </c>
      <c r="R20" s="503"/>
      <c r="S20" s="503"/>
      <c r="T20" s="503"/>
      <c r="U20" s="1255"/>
      <c r="V20" s="504">
        <f t="shared" si="3"/>
        <v>0</v>
      </c>
      <c r="W20" s="504">
        <f t="shared" si="4"/>
        <v>0</v>
      </c>
      <c r="X20" s="504">
        <f t="shared" si="5"/>
        <v>0</v>
      </c>
      <c r="Y20" s="504">
        <f t="shared" si="6"/>
        <v>0</v>
      </c>
      <c r="Z20" s="504">
        <f t="shared" si="7"/>
        <v>0</v>
      </c>
    </row>
    <row r="21" spans="1:26" ht="15" thickBot="1">
      <c r="A21" s="1822" t="s">
        <v>357</v>
      </c>
      <c r="B21" s="1823"/>
      <c r="C21" s="1253">
        <f>SUM(C15:C20)</f>
        <v>68028630</v>
      </c>
      <c r="D21" s="1253">
        <f>SUM(D15:D20)</f>
        <v>7190720</v>
      </c>
      <c r="E21" s="1253">
        <f>SUM(E15:E20)</f>
        <v>4962500</v>
      </c>
      <c r="F21" s="1254"/>
      <c r="G21" s="1253">
        <f t="shared" si="1"/>
        <v>80181850</v>
      </c>
      <c r="H21" s="1253">
        <f>SUM(H15:H20)</f>
        <v>0</v>
      </c>
      <c r="I21" s="1253">
        <f>SUM(I15:I20)</f>
        <v>0</v>
      </c>
      <c r="J21" s="1253">
        <f>SUM(J15:J20)</f>
        <v>0</v>
      </c>
      <c r="K21" s="1254"/>
      <c r="L21" s="1253">
        <f t="shared" si="0"/>
        <v>0</v>
      </c>
      <c r="M21" s="1253">
        <f>SUM(M15:M20)</f>
        <v>0</v>
      </c>
      <c r="N21" s="1253">
        <f>SUM(N15:N20)</f>
        <v>0</v>
      </c>
      <c r="O21" s="1253">
        <f>SUM(O15:O20)</f>
        <v>0</v>
      </c>
      <c r="P21" s="1254"/>
      <c r="Q21" s="1253">
        <f t="shared" si="2"/>
        <v>0</v>
      </c>
      <c r="R21" s="1253">
        <f>SUM(R15:R20)</f>
        <v>0</v>
      </c>
      <c r="S21" s="1253">
        <f>SUM(S15:S20)</f>
        <v>0</v>
      </c>
      <c r="T21" s="1253">
        <f>SUM(T15:T20)</f>
        <v>0</v>
      </c>
      <c r="U21" s="1255"/>
      <c r="V21" s="1253">
        <f t="shared" si="3"/>
        <v>0</v>
      </c>
      <c r="W21" s="506">
        <f t="shared" si="4"/>
        <v>80181850</v>
      </c>
      <c r="X21" s="506">
        <f t="shared" si="5"/>
        <v>0</v>
      </c>
      <c r="Y21" s="506">
        <f t="shared" si="6"/>
        <v>0</v>
      </c>
      <c r="Z21" s="506">
        <f t="shared" si="7"/>
        <v>0</v>
      </c>
    </row>
    <row r="22" spans="1:26" ht="16" thickTop="1" thickBot="1">
      <c r="A22" s="1824" t="s">
        <v>472</v>
      </c>
      <c r="B22" s="1825"/>
      <c r="C22" s="1246">
        <f>SUM(C13-C21)</f>
        <v>-1286990</v>
      </c>
      <c r="D22" s="1246">
        <f>SUM(D13-D21)</f>
        <v>-963520</v>
      </c>
      <c r="E22" s="1246">
        <f>SUM(E13-E21)</f>
        <v>-634600</v>
      </c>
      <c r="F22" s="1256">
        <f>SUM(F13-F21)</f>
        <v>0</v>
      </c>
      <c r="G22" s="1246">
        <f>G13-G21</f>
        <v>-2885110</v>
      </c>
      <c r="H22" s="1246">
        <f>SUM(H13-H21)</f>
        <v>0</v>
      </c>
      <c r="I22" s="1246">
        <f>SUM(I13-I21)</f>
        <v>0</v>
      </c>
      <c r="J22" s="1246">
        <f>SUM(J13-J21)</f>
        <v>0</v>
      </c>
      <c r="K22" s="1256">
        <f>SUM(K13-K21)</f>
        <v>0</v>
      </c>
      <c r="L22" s="1246">
        <f>SUM(H22:K22)</f>
        <v>0</v>
      </c>
      <c r="M22" s="1246">
        <f>SUM(M13-M21)</f>
        <v>0</v>
      </c>
      <c r="N22" s="1246">
        <f>SUM(N13-N21)</f>
        <v>0</v>
      </c>
      <c r="O22" s="1246">
        <f>SUM(O13-O21)</f>
        <v>0</v>
      </c>
      <c r="P22" s="1256">
        <f>SUM(P13-P21)</f>
        <v>0</v>
      </c>
      <c r="Q22" s="1246">
        <f>SUM(M22:P22)</f>
        <v>0</v>
      </c>
      <c r="R22" s="1246">
        <f>SUM(R13-R21)</f>
        <v>0</v>
      </c>
      <c r="S22" s="1246">
        <f>SUM(S13-S21)</f>
        <v>0</v>
      </c>
      <c r="T22" s="1246">
        <f>SUM(T13-T21)</f>
        <v>0</v>
      </c>
      <c r="U22" s="1256">
        <f>SUM(U13-U21)</f>
        <v>0</v>
      </c>
      <c r="V22" s="1246">
        <f>SUM(R22:U22)</f>
        <v>0</v>
      </c>
      <c r="W22" s="1246">
        <f t="shared" si="4"/>
        <v>-2885110</v>
      </c>
      <c r="X22" s="1246">
        <f t="shared" si="5"/>
        <v>0</v>
      </c>
      <c r="Y22" s="1246">
        <f t="shared" si="6"/>
        <v>0</v>
      </c>
      <c r="Z22" s="1246">
        <f t="shared" si="7"/>
        <v>0</v>
      </c>
    </row>
    <row r="23" spans="1:26" ht="16.75" customHeight="1" thickTop="1" thickBot="1">
      <c r="A23" s="1257" t="s">
        <v>333</v>
      </c>
      <c r="B23" s="1258"/>
      <c r="C23" s="1259"/>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row>
    <row r="24" spans="1:26" s="132" customFormat="1" ht="15.75" customHeight="1" thickTop="1" thickBot="1">
      <c r="A24" s="1250" t="s">
        <v>334</v>
      </c>
      <c r="B24" s="1251"/>
      <c r="C24" s="506">
        <f>'BudgetSum 2-4'!C46</f>
        <v>0</v>
      </c>
      <c r="D24" s="506">
        <f>'BudgetSum 2-4'!D46</f>
        <v>0</v>
      </c>
      <c r="E24" s="506">
        <f>'BudgetSum 2-4'!F46</f>
        <v>0</v>
      </c>
      <c r="F24" s="506">
        <f>'BudgetSum 2-4'!I46</f>
        <v>0</v>
      </c>
      <c r="G24" s="506">
        <f>SUM(C24:F24)</f>
        <v>0</v>
      </c>
      <c r="H24" s="507"/>
      <c r="I24" s="507"/>
      <c r="J24" s="507"/>
      <c r="K24" s="507"/>
      <c r="L24" s="1246">
        <f>SUM(H24:K24)</f>
        <v>0</v>
      </c>
      <c r="M24" s="507"/>
      <c r="N24" s="507"/>
      <c r="O24" s="507"/>
      <c r="P24" s="507"/>
      <c r="Q24" s="506">
        <f>SUM(M24:P24)</f>
        <v>0</v>
      </c>
      <c r="R24" s="507"/>
      <c r="S24" s="507"/>
      <c r="T24" s="507"/>
      <c r="U24" s="507"/>
      <c r="V24" s="506">
        <f>SUM(R24:U24)</f>
        <v>0</v>
      </c>
      <c r="W24" s="506">
        <f>G24</f>
        <v>0</v>
      </c>
      <c r="X24" s="506">
        <f>L24</f>
        <v>0</v>
      </c>
      <c r="Y24" s="506">
        <f>Q24</f>
        <v>0</v>
      </c>
      <c r="Z24" s="506">
        <f>V24</f>
        <v>0</v>
      </c>
    </row>
    <row r="25" spans="1:26" s="132" customFormat="1" ht="15.75" customHeight="1" thickTop="1" thickBot="1">
      <c r="A25" s="1252" t="s">
        <v>335</v>
      </c>
      <c r="B25" s="1251"/>
      <c r="C25" s="1245">
        <f>'BudgetSum 2-4'!C79</f>
        <v>835520</v>
      </c>
      <c r="D25" s="1245">
        <f>'BudgetSum 2-4'!D79</f>
        <v>490400</v>
      </c>
      <c r="E25" s="1245">
        <f>'BudgetSum 2-4'!F79</f>
        <v>0</v>
      </c>
      <c r="F25" s="1245">
        <f>'BudgetSum 2-4'!I79</f>
        <v>0</v>
      </c>
      <c r="G25" s="1245">
        <f>SUM(C25:F25)</f>
        <v>1325920</v>
      </c>
      <c r="H25" s="508"/>
      <c r="I25" s="508"/>
      <c r="J25" s="508"/>
      <c r="K25" s="508"/>
      <c r="L25" s="1246">
        <f>SUM(H25:K25)</f>
        <v>0</v>
      </c>
      <c r="M25" s="508"/>
      <c r="N25" s="508"/>
      <c r="O25" s="508"/>
      <c r="P25" s="508"/>
      <c r="Q25" s="1245">
        <f>SUM(M25:P25)</f>
        <v>0</v>
      </c>
      <c r="R25" s="508"/>
      <c r="S25" s="508"/>
      <c r="T25" s="508"/>
      <c r="U25" s="508"/>
      <c r="V25" s="1245">
        <f>SUM(R25:U25)</f>
        <v>0</v>
      </c>
      <c r="W25" s="506">
        <f>G25</f>
        <v>1325920</v>
      </c>
      <c r="X25" s="506">
        <f>L25</f>
        <v>0</v>
      </c>
      <c r="Y25" s="506">
        <f>Q25</f>
        <v>0</v>
      </c>
      <c r="Z25" s="506">
        <f>V25</f>
        <v>0</v>
      </c>
    </row>
    <row r="26" spans="1:26" ht="16" thickTop="1" thickBot="1">
      <c r="A26" s="1818" t="s">
        <v>237</v>
      </c>
      <c r="B26" s="1819"/>
      <c r="C26" s="1245">
        <f t="shared" ref="C26:H26" si="8">SUM(C24-C25)</f>
        <v>-835520</v>
      </c>
      <c r="D26" s="1245">
        <f t="shared" si="8"/>
        <v>-490400</v>
      </c>
      <c r="E26" s="1245">
        <f t="shared" si="8"/>
        <v>0</v>
      </c>
      <c r="F26" s="1245">
        <f t="shared" si="8"/>
        <v>0</v>
      </c>
      <c r="G26" s="1245">
        <f t="shared" si="8"/>
        <v>-1325920</v>
      </c>
      <c r="H26" s="1245">
        <f t="shared" si="8"/>
        <v>0</v>
      </c>
      <c r="I26" s="1245">
        <f t="shared" ref="I26:U26" si="9">SUM(I24-I25)</f>
        <v>0</v>
      </c>
      <c r="J26" s="1245">
        <f t="shared" si="9"/>
        <v>0</v>
      </c>
      <c r="K26" s="1245">
        <f t="shared" si="9"/>
        <v>0</v>
      </c>
      <c r="L26" s="1246">
        <f>SUM(H26:K26)</f>
        <v>0</v>
      </c>
      <c r="M26" s="1245">
        <f t="shared" si="9"/>
        <v>0</v>
      </c>
      <c r="N26" s="1245">
        <f t="shared" si="9"/>
        <v>0</v>
      </c>
      <c r="O26" s="1245">
        <f t="shared" si="9"/>
        <v>0</v>
      </c>
      <c r="P26" s="1245">
        <f t="shared" si="9"/>
        <v>0</v>
      </c>
      <c r="Q26" s="1245">
        <f>SUM(M26:P26)</f>
        <v>0</v>
      </c>
      <c r="R26" s="1245">
        <f t="shared" si="9"/>
        <v>0</v>
      </c>
      <c r="S26" s="1245">
        <f t="shared" si="9"/>
        <v>0</v>
      </c>
      <c r="T26" s="1245">
        <f t="shared" si="9"/>
        <v>0</v>
      </c>
      <c r="U26" s="1245">
        <f t="shared" si="9"/>
        <v>0</v>
      </c>
      <c r="V26" s="1245">
        <f>SUM(R26:U26)</f>
        <v>0</v>
      </c>
      <c r="W26" s="1245">
        <f>G26</f>
        <v>-1325920</v>
      </c>
      <c r="X26" s="1245">
        <f>L26</f>
        <v>0</v>
      </c>
      <c r="Y26" s="1245">
        <f>Q26</f>
        <v>0</v>
      </c>
      <c r="Z26" s="1245">
        <f>V26</f>
        <v>0</v>
      </c>
    </row>
    <row r="27" spans="1:26" ht="16" thickTop="1" thickBot="1">
      <c r="A27" s="1820" t="s">
        <v>383</v>
      </c>
      <c r="B27" s="1821"/>
      <c r="C27" s="1247">
        <f>C7+C22+C26</f>
        <v>28310333</v>
      </c>
      <c r="D27" s="1247">
        <f t="shared" ref="D27:U27" si="10">D7+D22+D26</f>
        <v>1489690</v>
      </c>
      <c r="E27" s="1247">
        <f t="shared" si="10"/>
        <v>572197</v>
      </c>
      <c r="F27" s="1247">
        <f t="shared" si="10"/>
        <v>955536</v>
      </c>
      <c r="G27" s="1247">
        <f t="shared" si="10"/>
        <v>31327756</v>
      </c>
      <c r="H27" s="1247">
        <f t="shared" si="10"/>
        <v>28310333</v>
      </c>
      <c r="I27" s="1247">
        <f t="shared" si="10"/>
        <v>1489690</v>
      </c>
      <c r="J27" s="1247">
        <f t="shared" si="10"/>
        <v>572197</v>
      </c>
      <c r="K27" s="1247">
        <f t="shared" si="10"/>
        <v>955536</v>
      </c>
      <c r="L27" s="1248">
        <f>SUM(H27:K27)</f>
        <v>31327756</v>
      </c>
      <c r="M27" s="1247">
        <f t="shared" si="10"/>
        <v>28310333</v>
      </c>
      <c r="N27" s="1247">
        <f t="shared" si="10"/>
        <v>1489690</v>
      </c>
      <c r="O27" s="1247">
        <f t="shared" si="10"/>
        <v>572197</v>
      </c>
      <c r="P27" s="1247">
        <f t="shared" si="10"/>
        <v>955536</v>
      </c>
      <c r="Q27" s="1247">
        <f t="shared" si="10"/>
        <v>31327756</v>
      </c>
      <c r="R27" s="1247">
        <f t="shared" si="10"/>
        <v>28310333</v>
      </c>
      <c r="S27" s="1247">
        <f t="shared" si="10"/>
        <v>1489690</v>
      </c>
      <c r="T27" s="1247">
        <f t="shared" si="10"/>
        <v>572197</v>
      </c>
      <c r="U27" s="1247">
        <f t="shared" si="10"/>
        <v>955536</v>
      </c>
      <c r="V27" s="1247">
        <f>V7+V22+V26</f>
        <v>31327756</v>
      </c>
      <c r="W27" s="1247">
        <f>G27</f>
        <v>31327756</v>
      </c>
      <c r="X27" s="1247">
        <f>L27</f>
        <v>31327756</v>
      </c>
      <c r="Y27" s="1247">
        <f>Q27</f>
        <v>31327756</v>
      </c>
      <c r="Z27" s="1247">
        <f>V27</f>
        <v>31327756</v>
      </c>
    </row>
    <row r="28" spans="1:26" ht="15" thickTop="1">
      <c r="C28" s="481"/>
      <c r="D28" s="481"/>
      <c r="E28" s="481"/>
      <c r="F28" s="481"/>
      <c r="G28" s="481"/>
      <c r="H28" s="481"/>
      <c r="I28" s="481"/>
      <c r="J28" s="481"/>
      <c r="K28" s="1249"/>
      <c r="L28" s="1249"/>
    </row>
    <row r="30" spans="1:26" ht="47.25" customHeight="1">
      <c r="A30" s="1817"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817"/>
      <c r="C30" s="1817"/>
      <c r="D30" s="1817"/>
    </row>
    <row r="51" spans="4:4">
      <c r="D51" s="170"/>
    </row>
  </sheetData>
  <sheetProtection algorithmName="SHA-512" hashValue="Wjxs+zaCNOP4JlMw+Uys/k+qs1s0moiUbJdUcSqnTmJj1ztwnhH+fRcw4lySGIiNRZ3SupE0opNgzbgH3uuT1g==" saltValue="90/XM6extv6g1nKwlEtA2g=="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5" type="noConversion"/>
  <conditionalFormatting sqref="A30">
    <cfRule type="containsText" dxfId="24" priority="2" operator="containsText" text="does not">
      <formula>NOT(ISERROR(SEARCH("does not",A30)))</formula>
    </cfRule>
    <cfRule type="containsText" dxfId="23" priority="3" operator="containsText" text="requirements">
      <formula>NOT(ISERROR(SEARCH("requirements",A30)))</formula>
    </cfRule>
  </conditionalFormatting>
  <conditionalFormatting sqref="A30:D30">
    <cfRule type="containsText" dxfId="22"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I10" sqref="I10"/>
    </sheetView>
  </sheetViews>
  <sheetFormatPr baseColWidth="10" defaultColWidth="9.1640625" defaultRowHeight="14"/>
  <cols>
    <col min="1" max="1" width="3.33203125" style="183" bestFit="1" customWidth="1"/>
    <col min="2" max="2" width="98" style="1690" customWidth="1"/>
    <col min="3" max="3" width="4.1640625" style="140" customWidth="1"/>
    <col min="4" max="4" width="7.83203125" style="140" customWidth="1"/>
    <col min="5" max="16384" width="9.1640625" style="140"/>
  </cols>
  <sheetData>
    <row r="1" spans="1:8" ht="18.75" customHeight="1">
      <c r="B1" s="1692" t="s">
        <v>790</v>
      </c>
      <c r="C1" s="1305"/>
    </row>
    <row r="2" spans="1:8" s="1306" customFormat="1" ht="16">
      <c r="B2" s="1692" t="str">
        <f>"Fiscal Year "&amp;'B25'!L2-1&amp;-'B25'!L2</f>
        <v>Fiscal Year 2024-2025</v>
      </c>
      <c r="C2" s="1307"/>
    </row>
    <row r="3" spans="1:8" s="1306" customFormat="1" ht="16">
      <c r="B3" s="1692" t="str">
        <f>"through Fiscal Year "&amp;'B25'!L2+2&amp;-'B25'!L2-3</f>
        <v>through Fiscal Year 2027-2028</v>
      </c>
      <c r="C3" s="1307"/>
    </row>
    <row r="4" spans="1:8" ht="7.5" customHeight="1" thickBot="1">
      <c r="B4" s="1693"/>
      <c r="C4" s="1305"/>
    </row>
    <row r="5" spans="1:8" ht="15" thickTop="1">
      <c r="A5" s="1308"/>
      <c r="B5" s="1694" t="str">
        <f>Cover!H13&amp;"              "&amp;Cover!H14</f>
        <v>CCSD 93              19022093004</v>
      </c>
    </row>
    <row r="6" spans="1:8" ht="39.75" customHeight="1">
      <c r="B6" s="1309" t="s">
        <v>649</v>
      </c>
      <c r="C6" s="486"/>
      <c r="D6" s="179"/>
      <c r="E6" s="179"/>
      <c r="F6" s="179"/>
      <c r="G6" s="179"/>
      <c r="H6" s="179"/>
    </row>
    <row r="7" spans="1:8" ht="12" hidden="1" customHeight="1">
      <c r="A7" s="1310"/>
      <c r="B7" s="1695"/>
    </row>
    <row r="8" spans="1:8" ht="14.25" customHeight="1">
      <c r="A8" s="1311"/>
      <c r="B8" s="1696"/>
    </row>
    <row r="9" spans="1:8">
      <c r="A9" s="1303">
        <v>1</v>
      </c>
      <c r="B9" s="1697" t="s">
        <v>211</v>
      </c>
    </row>
    <row r="10" spans="1:8" ht="32.25" customHeight="1">
      <c r="A10" s="509"/>
      <c r="B10" s="1698"/>
    </row>
    <row r="11" spans="1:8" ht="30" customHeight="1">
      <c r="A11" s="756"/>
      <c r="B11" s="510"/>
    </row>
    <row r="12" spans="1:8">
      <c r="A12" s="1700">
        <v>2</v>
      </c>
      <c r="B12" s="1701" t="s">
        <v>207</v>
      </c>
    </row>
    <row r="13" spans="1:8" ht="30" customHeight="1">
      <c r="A13" s="756"/>
      <c r="B13" s="509"/>
    </row>
    <row r="14" spans="1:8" ht="30" customHeight="1">
      <c r="A14" s="756"/>
      <c r="B14" s="1698"/>
    </row>
    <row r="15" spans="1:8">
      <c r="A15" s="1700"/>
      <c r="B15" s="1699" t="s">
        <v>746</v>
      </c>
    </row>
    <row r="16" spans="1:8" ht="30" customHeight="1">
      <c r="A16" s="756"/>
      <c r="B16" s="509"/>
    </row>
    <row r="17" spans="1:4" ht="30" customHeight="1">
      <c r="A17" s="756"/>
      <c r="B17" s="1698"/>
    </row>
    <row r="18" spans="1:4">
      <c r="A18" s="1700"/>
      <c r="B18" s="1699" t="s">
        <v>208</v>
      </c>
      <c r="D18" s="1304"/>
    </row>
    <row r="19" spans="1:4" ht="30" customHeight="1">
      <c r="A19" s="756"/>
      <c r="B19" s="509"/>
    </row>
    <row r="20" spans="1:4" ht="30" customHeight="1">
      <c r="A20" s="756"/>
      <c r="B20" s="1698"/>
    </row>
    <row r="21" spans="1:4">
      <c r="A21" s="1700"/>
      <c r="B21" s="1699" t="s">
        <v>209</v>
      </c>
    </row>
    <row r="22" spans="1:4" ht="30" customHeight="1">
      <c r="A22" s="756"/>
      <c r="B22" s="509"/>
    </row>
    <row r="23" spans="1:4" ht="30" customHeight="1">
      <c r="A23" s="756"/>
      <c r="B23" s="1698"/>
    </row>
    <row r="24" spans="1:4">
      <c r="A24" s="1700"/>
      <c r="B24" s="1699" t="s">
        <v>1969</v>
      </c>
    </row>
    <row r="25" spans="1:4" ht="30" customHeight="1">
      <c r="A25" s="755"/>
      <c r="B25" s="509"/>
    </row>
    <row r="26" spans="1:4" ht="30" customHeight="1">
      <c r="A26" s="755"/>
      <c r="B26" s="1698"/>
    </row>
    <row r="27" spans="1:4">
      <c r="A27" s="1700"/>
      <c r="B27" s="1699" t="s">
        <v>210</v>
      </c>
    </row>
    <row r="28" spans="1:4" ht="30" customHeight="1">
      <c r="A28" s="755"/>
      <c r="B28" s="509"/>
    </row>
    <row r="29" spans="1:4" ht="30" customHeight="1">
      <c r="A29" s="755"/>
      <c r="B29" s="1698"/>
    </row>
    <row r="30" spans="1:4">
      <c r="A30" s="755"/>
      <c r="B30" s="1699" t="s">
        <v>212</v>
      </c>
    </row>
    <row r="31" spans="1:4" ht="30" customHeight="1">
      <c r="A31" s="755"/>
      <c r="B31" s="510"/>
    </row>
    <row r="32" spans="1:4" ht="30" customHeight="1">
      <c r="A32" s="755"/>
      <c r="B32" s="1698"/>
    </row>
    <row r="33" spans="1:2">
      <c r="A33" s="755"/>
      <c r="B33" s="1699" t="s">
        <v>1970</v>
      </c>
    </row>
    <row r="34" spans="1:2" ht="30" customHeight="1">
      <c r="A34" s="755"/>
      <c r="B34" s="1699"/>
    </row>
    <row r="35" spans="1:2" ht="36.75" customHeight="1">
      <c r="A35" s="755"/>
      <c r="B35" s="1699"/>
    </row>
    <row r="36" spans="1:2">
      <c r="A36" s="755"/>
      <c r="B36" s="1699"/>
    </row>
    <row r="37" spans="1:2">
      <c r="A37" s="755"/>
      <c r="B37" s="1698"/>
    </row>
    <row r="38" spans="1:2">
      <c r="A38" s="755"/>
      <c r="B38" s="1698"/>
    </row>
    <row r="39" spans="1:2">
      <c r="A39" s="755"/>
      <c r="B39" s="1698"/>
    </row>
    <row r="40" spans="1:2">
      <c r="A40" s="755"/>
      <c r="B40" s="1698"/>
    </row>
    <row r="41" spans="1:2">
      <c r="A41" s="755"/>
      <c r="B41" s="1698"/>
    </row>
    <row r="42" spans="1:2">
      <c r="A42" s="755"/>
      <c r="B42" s="1698"/>
    </row>
    <row r="43" spans="1:2">
      <c r="A43" s="755"/>
      <c r="B43" s="1698"/>
    </row>
    <row r="44" spans="1:2">
      <c r="A44" s="755"/>
      <c r="B44" s="1698"/>
    </row>
    <row r="45" spans="1:2">
      <c r="A45" s="755"/>
      <c r="B45" s="1698"/>
    </row>
    <row r="46" spans="1:2">
      <c r="A46" s="755"/>
      <c r="B46" s="1698"/>
    </row>
    <row r="47" spans="1:2">
      <c r="A47" s="755"/>
      <c r="B47" s="1698"/>
    </row>
    <row r="48" spans="1:2">
      <c r="A48" s="755"/>
      <c r="B48" s="1698"/>
    </row>
    <row r="49" spans="1:4">
      <c r="A49" s="755"/>
      <c r="B49" s="1698"/>
    </row>
    <row r="50" spans="1:4">
      <c r="A50" s="755"/>
      <c r="B50" s="1698"/>
    </row>
    <row r="52" spans="1:4">
      <c r="D52" s="170"/>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5"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John Benedetti</cp:lastModifiedBy>
  <cp:lastPrinted>2024-09-05T14:15:14Z</cp:lastPrinted>
  <dcterms:created xsi:type="dcterms:W3CDTF">2001-01-31T16:14:51Z</dcterms:created>
  <dcterms:modified xsi:type="dcterms:W3CDTF">2024-09-27T14:46:11Z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